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19425" windowHeight="10425" tabRatio="811" activeTab="1"/>
  </bookViews>
  <sheets>
    <sheet name="記入方法" sheetId="35" r:id="rId1"/>
    <sheet name="請求書（保育所）" sheetId="24" r:id="rId2"/>
    <sheet name="在籍児童一覧（保育所）" sheetId="31" r:id="rId3"/>
    <sheet name="計算用" sheetId="30" r:id="rId4"/>
    <sheet name="保育単価表" sheetId="28" r:id="rId5"/>
    <sheet name="保育単価表②" sheetId="32" r:id="rId6"/>
    <sheet name="保育単価表③（定員を恒常的に超過する場合）" sheetId="34" r:id="rId7"/>
  </sheets>
  <definedNames>
    <definedName name="_xlnm._FilterDatabase" localSheetId="4" hidden="1">保育単価表!$A$7:$BR$482</definedName>
    <definedName name="_xlnm.Print_Area" localSheetId="2">'在籍児童一覧（保育所）'!$A$1:$Z$207</definedName>
    <definedName name="_xlnm.Print_Area" localSheetId="1">'請求書（保育所）'!$A$1:$Z$388</definedName>
    <definedName name="_xlnm.Print_Area" localSheetId="4">保育単価表!$A$1:$BF$550</definedName>
    <definedName name="_xlnm.Print_Area" localSheetId="6">'保育単価表③（定員を恒常的に超過する場合）'!$A$1:$U$550</definedName>
    <definedName name="_xlnm.Print_Titles" localSheetId="4">保育単価表!$A:$D,保育単価表!$1:$6</definedName>
    <definedName name="_xlnm.Print_Titles" localSheetId="6">'保育単価表③（定員を恒常的に超過する場合）'!$2:$6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9" i="24" l="1"/>
  <c r="U20" i="31" l="1"/>
  <c r="U21" i="31"/>
  <c r="U22" i="31"/>
  <c r="U23" i="31"/>
  <c r="U24" i="31"/>
  <c r="U25" i="31"/>
  <c r="U26" i="31"/>
  <c r="U27" i="31"/>
  <c r="U28" i="31"/>
  <c r="U29" i="31"/>
  <c r="U30" i="31"/>
  <c r="U31" i="31"/>
  <c r="U32" i="31"/>
  <c r="U33" i="31"/>
  <c r="U34" i="31"/>
  <c r="U35" i="31"/>
  <c r="U36" i="31"/>
  <c r="U37" i="31"/>
  <c r="U38" i="31"/>
  <c r="U39" i="31"/>
  <c r="U40" i="31"/>
  <c r="U41" i="31"/>
  <c r="U42" i="31"/>
  <c r="U43" i="31"/>
  <c r="U44" i="31"/>
  <c r="U45" i="31"/>
  <c r="U46" i="31"/>
  <c r="U47" i="31"/>
  <c r="U48" i="31"/>
  <c r="U49" i="31"/>
  <c r="U50" i="31"/>
  <c r="U51" i="31"/>
  <c r="U52" i="31"/>
  <c r="U53" i="31"/>
  <c r="U54" i="31"/>
  <c r="U55" i="31"/>
  <c r="U56" i="31"/>
  <c r="U57" i="31"/>
  <c r="U58" i="31"/>
  <c r="U59" i="31"/>
  <c r="U60" i="31"/>
  <c r="U61" i="31"/>
  <c r="U62" i="31"/>
  <c r="U63" i="31"/>
  <c r="U64" i="31"/>
  <c r="U65" i="31"/>
  <c r="U66" i="31"/>
  <c r="U67" i="31"/>
  <c r="U68" i="31"/>
  <c r="U69" i="31"/>
  <c r="U70" i="31"/>
  <c r="U71" i="31"/>
  <c r="U72" i="31"/>
  <c r="U73" i="31"/>
  <c r="U74" i="31"/>
  <c r="U75" i="31"/>
  <c r="U76" i="31"/>
  <c r="U77" i="31"/>
  <c r="U78" i="31"/>
  <c r="U79" i="31"/>
  <c r="U80" i="31"/>
  <c r="U81" i="31"/>
  <c r="U82" i="31"/>
  <c r="U83" i="31"/>
  <c r="U84" i="31"/>
  <c r="U85" i="31"/>
  <c r="U86" i="31"/>
  <c r="U87" i="31"/>
  <c r="U88" i="31"/>
  <c r="U89" i="31"/>
  <c r="U90" i="31"/>
  <c r="U91" i="31"/>
  <c r="U92" i="31"/>
  <c r="U93" i="31"/>
  <c r="U94" i="31"/>
  <c r="U95" i="31"/>
  <c r="U96" i="31"/>
  <c r="U97" i="31"/>
  <c r="U98" i="31"/>
  <c r="U99" i="31"/>
  <c r="U10" i="31"/>
  <c r="U11" i="31"/>
  <c r="U12" i="31"/>
  <c r="U13" i="31"/>
  <c r="U14" i="31"/>
  <c r="U15" i="31"/>
  <c r="U16" i="31"/>
  <c r="U17" i="31"/>
  <c r="U18" i="31"/>
  <c r="U19" i="31"/>
  <c r="DK11" i="31" l="1"/>
  <c r="DL11" i="31"/>
  <c r="DM11" i="31"/>
  <c r="DN11" i="31"/>
  <c r="DK12" i="31"/>
  <c r="DL12" i="31"/>
  <c r="DM12" i="31"/>
  <c r="DN12" i="31"/>
  <c r="DK13" i="31"/>
  <c r="DL13" i="31"/>
  <c r="DM13" i="31"/>
  <c r="DN13" i="31"/>
  <c r="DK14" i="31"/>
  <c r="DL14" i="31"/>
  <c r="DM14" i="31"/>
  <c r="DN14" i="31"/>
  <c r="DK15" i="31"/>
  <c r="DL15" i="31"/>
  <c r="DM15" i="31"/>
  <c r="DN15" i="31"/>
  <c r="DK16" i="31"/>
  <c r="DL16" i="31"/>
  <c r="DM16" i="31"/>
  <c r="DN16" i="31"/>
  <c r="DK17" i="31"/>
  <c r="DL17" i="31"/>
  <c r="DM17" i="31"/>
  <c r="DN17" i="31"/>
  <c r="DK18" i="31"/>
  <c r="DL18" i="31"/>
  <c r="DM18" i="31"/>
  <c r="DN18" i="31"/>
  <c r="DK19" i="31"/>
  <c r="DL19" i="31"/>
  <c r="DM19" i="31"/>
  <c r="DN19" i="31"/>
  <c r="DK20" i="31"/>
  <c r="DL20" i="31"/>
  <c r="DM20" i="31"/>
  <c r="DN20" i="31"/>
  <c r="DK21" i="31"/>
  <c r="DL21" i="31"/>
  <c r="DM21" i="31"/>
  <c r="DN21" i="31"/>
  <c r="DK22" i="31"/>
  <c r="DL22" i="31"/>
  <c r="DM22" i="31"/>
  <c r="DN22" i="31"/>
  <c r="DK23" i="31"/>
  <c r="DL23" i="31"/>
  <c r="DM23" i="31"/>
  <c r="DN23" i="31"/>
  <c r="DK24" i="31"/>
  <c r="DL24" i="31"/>
  <c r="DM24" i="31"/>
  <c r="DN24" i="31"/>
  <c r="DK25" i="31"/>
  <c r="DL25" i="31"/>
  <c r="DM25" i="31"/>
  <c r="DN25" i="31"/>
  <c r="DK26" i="31"/>
  <c r="DL26" i="31"/>
  <c r="DM26" i="31"/>
  <c r="DN26" i="31"/>
  <c r="DK27" i="31"/>
  <c r="DL27" i="31"/>
  <c r="DM27" i="31"/>
  <c r="DN27" i="31"/>
  <c r="DK28" i="31"/>
  <c r="DL28" i="31"/>
  <c r="DM28" i="31"/>
  <c r="DN28" i="31"/>
  <c r="DK29" i="31"/>
  <c r="DL29" i="31"/>
  <c r="DM29" i="31"/>
  <c r="DN29" i="31"/>
  <c r="DK30" i="31"/>
  <c r="DL30" i="31"/>
  <c r="DM30" i="31"/>
  <c r="DN30" i="31"/>
  <c r="DK31" i="31"/>
  <c r="DL31" i="31"/>
  <c r="DM31" i="31"/>
  <c r="DN31" i="31"/>
  <c r="DK32" i="31"/>
  <c r="DL32" i="31"/>
  <c r="DM32" i="31"/>
  <c r="DN32" i="31"/>
  <c r="DK33" i="31"/>
  <c r="DL33" i="31"/>
  <c r="DM33" i="31"/>
  <c r="DN33" i="31"/>
  <c r="DK34" i="31"/>
  <c r="DL34" i="31"/>
  <c r="DM34" i="31"/>
  <c r="DN34" i="31"/>
  <c r="DK35" i="31"/>
  <c r="DL35" i="31"/>
  <c r="DM35" i="31"/>
  <c r="DN35" i="31"/>
  <c r="DK36" i="31"/>
  <c r="DL36" i="31"/>
  <c r="DM36" i="31"/>
  <c r="DN36" i="31"/>
  <c r="DK37" i="31"/>
  <c r="DL37" i="31"/>
  <c r="DM37" i="31"/>
  <c r="DN37" i="31"/>
  <c r="DK38" i="31"/>
  <c r="DL38" i="31"/>
  <c r="DM38" i="31"/>
  <c r="DN38" i="31"/>
  <c r="DK39" i="31"/>
  <c r="DL39" i="31"/>
  <c r="DM39" i="31"/>
  <c r="DN39" i="31"/>
  <c r="DK40" i="31"/>
  <c r="DL40" i="31"/>
  <c r="DM40" i="31"/>
  <c r="DN40" i="31"/>
  <c r="DK41" i="31"/>
  <c r="DL41" i="31"/>
  <c r="DM41" i="31"/>
  <c r="DN41" i="31"/>
  <c r="DK42" i="31"/>
  <c r="DL42" i="31"/>
  <c r="DM42" i="31"/>
  <c r="DN42" i="31"/>
  <c r="DK43" i="31"/>
  <c r="DL43" i="31"/>
  <c r="DM43" i="31"/>
  <c r="DN43" i="31"/>
  <c r="DK44" i="31"/>
  <c r="DL44" i="31"/>
  <c r="DM44" i="31"/>
  <c r="DN44" i="31"/>
  <c r="DK45" i="31"/>
  <c r="DL45" i="31"/>
  <c r="DM45" i="31"/>
  <c r="DN45" i="31"/>
  <c r="DK46" i="31"/>
  <c r="DL46" i="31"/>
  <c r="DM46" i="31"/>
  <c r="DN46" i="31"/>
  <c r="DK47" i="31"/>
  <c r="DL47" i="31"/>
  <c r="DM47" i="31"/>
  <c r="DN47" i="31"/>
  <c r="DK48" i="31"/>
  <c r="DL48" i="31"/>
  <c r="DM48" i="31"/>
  <c r="DN48" i="31"/>
  <c r="DK49" i="31"/>
  <c r="DL49" i="31"/>
  <c r="DM49" i="31"/>
  <c r="DN49" i="31"/>
  <c r="DK50" i="31"/>
  <c r="DL50" i="31"/>
  <c r="DM50" i="31"/>
  <c r="DN50" i="31"/>
  <c r="DK51" i="31"/>
  <c r="DL51" i="31"/>
  <c r="DM51" i="31"/>
  <c r="DN51" i="31"/>
  <c r="DK52" i="31"/>
  <c r="DL52" i="31"/>
  <c r="DM52" i="31"/>
  <c r="DN52" i="31"/>
  <c r="DK53" i="31"/>
  <c r="DL53" i="31"/>
  <c r="DM53" i="31"/>
  <c r="DN53" i="31"/>
  <c r="DK54" i="31"/>
  <c r="DL54" i="31"/>
  <c r="DM54" i="31"/>
  <c r="DN54" i="31"/>
  <c r="DK55" i="31"/>
  <c r="DL55" i="31"/>
  <c r="DM55" i="31"/>
  <c r="DN55" i="31"/>
  <c r="DK56" i="31"/>
  <c r="DL56" i="31"/>
  <c r="DM56" i="31"/>
  <c r="DN56" i="31"/>
  <c r="DK57" i="31"/>
  <c r="DL57" i="31"/>
  <c r="DM57" i="31"/>
  <c r="DN57" i="31"/>
  <c r="DK58" i="31"/>
  <c r="DL58" i="31"/>
  <c r="DM58" i="31"/>
  <c r="DN58" i="31"/>
  <c r="DK59" i="31"/>
  <c r="DL59" i="31"/>
  <c r="DM59" i="31"/>
  <c r="DN59" i="31"/>
  <c r="DK60" i="31"/>
  <c r="DL60" i="31"/>
  <c r="DM60" i="31"/>
  <c r="DN60" i="31"/>
  <c r="DK61" i="31"/>
  <c r="DL61" i="31"/>
  <c r="DM61" i="31"/>
  <c r="DN61" i="31"/>
  <c r="DK62" i="31"/>
  <c r="DL62" i="31"/>
  <c r="DM62" i="31"/>
  <c r="DN62" i="31"/>
  <c r="DK63" i="31"/>
  <c r="DL63" i="31"/>
  <c r="DM63" i="31"/>
  <c r="DN63" i="31"/>
  <c r="DK64" i="31"/>
  <c r="DL64" i="31"/>
  <c r="DM64" i="31"/>
  <c r="DN64" i="31"/>
  <c r="DK65" i="31"/>
  <c r="DL65" i="31"/>
  <c r="DM65" i="31"/>
  <c r="DN65" i="31"/>
  <c r="DK66" i="31"/>
  <c r="DL66" i="31"/>
  <c r="DM66" i="31"/>
  <c r="DN66" i="31"/>
  <c r="DK67" i="31"/>
  <c r="DL67" i="31"/>
  <c r="DM67" i="31"/>
  <c r="DN67" i="31"/>
  <c r="DK68" i="31"/>
  <c r="DL68" i="31"/>
  <c r="DM68" i="31"/>
  <c r="DN68" i="31"/>
  <c r="DK69" i="31"/>
  <c r="DL69" i="31"/>
  <c r="DM69" i="31"/>
  <c r="DN69" i="31"/>
  <c r="DK70" i="31"/>
  <c r="DL70" i="31"/>
  <c r="DM70" i="31"/>
  <c r="DN70" i="31"/>
  <c r="DK71" i="31"/>
  <c r="DL71" i="31"/>
  <c r="DM71" i="31"/>
  <c r="DN71" i="31"/>
  <c r="DK72" i="31"/>
  <c r="DL72" i="31"/>
  <c r="DM72" i="31"/>
  <c r="DN72" i="31"/>
  <c r="DK73" i="31"/>
  <c r="DL73" i="31"/>
  <c r="DM73" i="31"/>
  <c r="DN73" i="31"/>
  <c r="DK74" i="31"/>
  <c r="DL74" i="31"/>
  <c r="DM74" i="31"/>
  <c r="DN74" i="31"/>
  <c r="DK75" i="31"/>
  <c r="DL75" i="31"/>
  <c r="DM75" i="31"/>
  <c r="DN75" i="31"/>
  <c r="DK76" i="31"/>
  <c r="DL76" i="31"/>
  <c r="DM76" i="31"/>
  <c r="DN76" i="31"/>
  <c r="DK77" i="31"/>
  <c r="DL77" i="31"/>
  <c r="DM77" i="31"/>
  <c r="DN77" i="31"/>
  <c r="DK78" i="31"/>
  <c r="DL78" i="31"/>
  <c r="DM78" i="31"/>
  <c r="DN78" i="31"/>
  <c r="DK79" i="31"/>
  <c r="DL79" i="31"/>
  <c r="DM79" i="31"/>
  <c r="DN79" i="31"/>
  <c r="DK80" i="31"/>
  <c r="DL80" i="31"/>
  <c r="DM80" i="31"/>
  <c r="DN80" i="31"/>
  <c r="DK81" i="31"/>
  <c r="DL81" i="31"/>
  <c r="DM81" i="31"/>
  <c r="DN81" i="31"/>
  <c r="DK82" i="31"/>
  <c r="DL82" i="31"/>
  <c r="DM82" i="31"/>
  <c r="DN82" i="31"/>
  <c r="DK83" i="31"/>
  <c r="DL83" i="31"/>
  <c r="DM83" i="31"/>
  <c r="DN83" i="31"/>
  <c r="DK84" i="31"/>
  <c r="DL84" i="31"/>
  <c r="DM84" i="31"/>
  <c r="DN84" i="31"/>
  <c r="DK85" i="31"/>
  <c r="DL85" i="31"/>
  <c r="DM85" i="31"/>
  <c r="DN85" i="31"/>
  <c r="DK86" i="31"/>
  <c r="DL86" i="31"/>
  <c r="DM86" i="31"/>
  <c r="DN86" i="31"/>
  <c r="DK87" i="31"/>
  <c r="DL87" i="31"/>
  <c r="DM87" i="31"/>
  <c r="DN87" i="31"/>
  <c r="DK88" i="31"/>
  <c r="DL88" i="31"/>
  <c r="DM88" i="31"/>
  <c r="DN88" i="31"/>
  <c r="DK89" i="31"/>
  <c r="DL89" i="31"/>
  <c r="DM89" i="31"/>
  <c r="DN89" i="31"/>
  <c r="DK90" i="31"/>
  <c r="DL90" i="31"/>
  <c r="DM90" i="31"/>
  <c r="DN90" i="31"/>
  <c r="DK91" i="31"/>
  <c r="DL91" i="31"/>
  <c r="DM91" i="31"/>
  <c r="DN91" i="31"/>
  <c r="DC92" i="31"/>
  <c r="DD92" i="31"/>
  <c r="DE92" i="31"/>
  <c r="DF92" i="31"/>
  <c r="DG92" i="31"/>
  <c r="DH92" i="31"/>
  <c r="DI92" i="31"/>
  <c r="DJ92" i="31"/>
  <c r="DK92" i="31"/>
  <c r="DL92" i="31"/>
  <c r="DM92" i="31"/>
  <c r="DN92" i="31"/>
  <c r="DC93" i="31"/>
  <c r="DD93" i="31"/>
  <c r="DE93" i="31"/>
  <c r="DF93" i="31"/>
  <c r="DG93" i="31"/>
  <c r="DH93" i="31"/>
  <c r="DI93" i="31"/>
  <c r="DJ93" i="31"/>
  <c r="DK93" i="31"/>
  <c r="DL93" i="31"/>
  <c r="DM93" i="31"/>
  <c r="DN93" i="31"/>
  <c r="DC94" i="31"/>
  <c r="DD94" i="31"/>
  <c r="DE94" i="31"/>
  <c r="DF94" i="31"/>
  <c r="DG94" i="31"/>
  <c r="DH94" i="31"/>
  <c r="DI94" i="31"/>
  <c r="DJ94" i="31"/>
  <c r="DK94" i="31"/>
  <c r="DL94" i="31"/>
  <c r="DM94" i="31"/>
  <c r="DN94" i="31"/>
  <c r="DC95" i="31"/>
  <c r="DD95" i="31"/>
  <c r="DE95" i="31"/>
  <c r="DF95" i="31"/>
  <c r="DG95" i="31"/>
  <c r="DH95" i="31"/>
  <c r="DI95" i="31"/>
  <c r="DJ95" i="31"/>
  <c r="DK95" i="31"/>
  <c r="DL95" i="31"/>
  <c r="DM95" i="31"/>
  <c r="DN95" i="31"/>
  <c r="DC96" i="31"/>
  <c r="DD96" i="31"/>
  <c r="DE96" i="31"/>
  <c r="DF96" i="31"/>
  <c r="DG96" i="31"/>
  <c r="DH96" i="31"/>
  <c r="DI96" i="31"/>
  <c r="DJ96" i="31"/>
  <c r="DK96" i="31"/>
  <c r="DL96" i="31"/>
  <c r="DM96" i="31"/>
  <c r="DN96" i="31"/>
  <c r="DC97" i="31"/>
  <c r="DD97" i="31"/>
  <c r="DE97" i="31"/>
  <c r="DF97" i="31"/>
  <c r="DG97" i="31"/>
  <c r="DH97" i="31"/>
  <c r="DI97" i="31"/>
  <c r="DJ97" i="31"/>
  <c r="DK97" i="31"/>
  <c r="DL97" i="31"/>
  <c r="DM97" i="31"/>
  <c r="DN97" i="31"/>
  <c r="DC98" i="31"/>
  <c r="DD98" i="31"/>
  <c r="DE98" i="31"/>
  <c r="DF98" i="31"/>
  <c r="DG98" i="31"/>
  <c r="DH98" i="31"/>
  <c r="DI98" i="31"/>
  <c r="DJ98" i="31"/>
  <c r="DK98" i="31"/>
  <c r="DL98" i="31"/>
  <c r="DM98" i="31"/>
  <c r="DN98" i="31"/>
  <c r="DC99" i="31"/>
  <c r="DD99" i="31"/>
  <c r="DE99" i="31"/>
  <c r="DF99" i="31"/>
  <c r="DG99" i="31"/>
  <c r="DH99" i="31"/>
  <c r="DI99" i="31"/>
  <c r="DJ99" i="31"/>
  <c r="DK99" i="31"/>
  <c r="DL99" i="31"/>
  <c r="DM99" i="31"/>
  <c r="DN99" i="31"/>
  <c r="CK11" i="31"/>
  <c r="CL11" i="31"/>
  <c r="CM11" i="31"/>
  <c r="CW11" i="31"/>
  <c r="CX11" i="31"/>
  <c r="CY11" i="31"/>
  <c r="CZ11" i="31"/>
  <c r="DA11" i="31"/>
  <c r="DB11" i="31"/>
  <c r="CK12" i="31"/>
  <c r="CL12" i="31"/>
  <c r="CM12" i="31"/>
  <c r="CW12" i="31"/>
  <c r="CX12" i="31"/>
  <c r="CY12" i="31"/>
  <c r="CZ12" i="31"/>
  <c r="DA12" i="31"/>
  <c r="DB12" i="31"/>
  <c r="CK13" i="31"/>
  <c r="CL13" i="31"/>
  <c r="CM13" i="31"/>
  <c r="CW13" i="31"/>
  <c r="CX13" i="31"/>
  <c r="CY13" i="31"/>
  <c r="CZ13" i="31"/>
  <c r="DA13" i="31"/>
  <c r="DB13" i="31"/>
  <c r="CK14" i="31"/>
  <c r="CL14" i="31"/>
  <c r="CM14" i="31"/>
  <c r="CW14" i="31"/>
  <c r="CX14" i="31"/>
  <c r="CY14" i="31"/>
  <c r="CZ14" i="31"/>
  <c r="DA14" i="31"/>
  <c r="DB14" i="31"/>
  <c r="CK15" i="31"/>
  <c r="CL15" i="31"/>
  <c r="CM15" i="31"/>
  <c r="CW15" i="31"/>
  <c r="CX15" i="31"/>
  <c r="CY15" i="31"/>
  <c r="CZ15" i="31"/>
  <c r="DA15" i="31"/>
  <c r="DB15" i="31"/>
  <c r="CK16" i="31"/>
  <c r="CL16" i="31"/>
  <c r="CM16" i="31"/>
  <c r="CW16" i="31"/>
  <c r="CX16" i="31"/>
  <c r="CY16" i="31"/>
  <c r="CZ16" i="31"/>
  <c r="DA16" i="31"/>
  <c r="DB16" i="31"/>
  <c r="CK17" i="31"/>
  <c r="CL17" i="31"/>
  <c r="CM17" i="31"/>
  <c r="CW17" i="31"/>
  <c r="CX17" i="31"/>
  <c r="CY17" i="31"/>
  <c r="CZ17" i="31"/>
  <c r="DA17" i="31"/>
  <c r="DB17" i="31"/>
  <c r="CK18" i="31"/>
  <c r="CL18" i="31"/>
  <c r="CM18" i="31"/>
  <c r="CW18" i="31"/>
  <c r="CX18" i="31"/>
  <c r="CY18" i="31"/>
  <c r="CZ18" i="31"/>
  <c r="DA18" i="31"/>
  <c r="DB18" i="31"/>
  <c r="CK19" i="31"/>
  <c r="CL19" i="31"/>
  <c r="CM19" i="31"/>
  <c r="CW19" i="31"/>
  <c r="CX19" i="31"/>
  <c r="CY19" i="31"/>
  <c r="CZ19" i="31"/>
  <c r="DA19" i="31"/>
  <c r="DB19" i="31"/>
  <c r="CK20" i="31"/>
  <c r="CL20" i="31"/>
  <c r="CM20" i="31"/>
  <c r="CW20" i="31"/>
  <c r="CX20" i="31"/>
  <c r="CY20" i="31"/>
  <c r="CZ20" i="31"/>
  <c r="DA20" i="31"/>
  <c r="DB20" i="31"/>
  <c r="CK21" i="31"/>
  <c r="CL21" i="31"/>
  <c r="CM21" i="31"/>
  <c r="CW21" i="31"/>
  <c r="CX21" i="31"/>
  <c r="CY21" i="31"/>
  <c r="CZ21" i="31"/>
  <c r="DA21" i="31"/>
  <c r="DB21" i="31"/>
  <c r="CK22" i="31"/>
  <c r="CL22" i="31"/>
  <c r="CM22" i="31"/>
  <c r="CW22" i="31"/>
  <c r="CX22" i="31"/>
  <c r="CY22" i="31"/>
  <c r="CZ22" i="31"/>
  <c r="DA22" i="31"/>
  <c r="DB22" i="31"/>
  <c r="CK23" i="31"/>
  <c r="CL23" i="31"/>
  <c r="CM23" i="31"/>
  <c r="CW23" i="31"/>
  <c r="CX23" i="31"/>
  <c r="CY23" i="31"/>
  <c r="CZ23" i="31"/>
  <c r="DA23" i="31"/>
  <c r="DB23" i="31"/>
  <c r="CK24" i="31"/>
  <c r="CL24" i="31"/>
  <c r="CM24" i="31"/>
  <c r="CW24" i="31"/>
  <c r="CX24" i="31"/>
  <c r="CY24" i="31"/>
  <c r="CZ24" i="31"/>
  <c r="DA24" i="31"/>
  <c r="DB24" i="31"/>
  <c r="CK25" i="31"/>
  <c r="CL25" i="31"/>
  <c r="CM25" i="31"/>
  <c r="CW25" i="31"/>
  <c r="CX25" i="31"/>
  <c r="CY25" i="31"/>
  <c r="CZ25" i="31"/>
  <c r="DA25" i="31"/>
  <c r="DB25" i="31"/>
  <c r="CK26" i="31"/>
  <c r="CL26" i="31"/>
  <c r="CM26" i="31"/>
  <c r="CW26" i="31"/>
  <c r="CX26" i="31"/>
  <c r="CY26" i="31"/>
  <c r="CZ26" i="31"/>
  <c r="DA26" i="31"/>
  <c r="DB26" i="31"/>
  <c r="CK27" i="31"/>
  <c r="CL27" i="31"/>
  <c r="CM27" i="31"/>
  <c r="CW27" i="31"/>
  <c r="CX27" i="31"/>
  <c r="CY27" i="31"/>
  <c r="CZ27" i="31"/>
  <c r="DA27" i="31"/>
  <c r="DB27" i="31"/>
  <c r="CK28" i="31"/>
  <c r="CL28" i="31"/>
  <c r="CM28" i="31"/>
  <c r="CW28" i="31"/>
  <c r="CX28" i="31"/>
  <c r="CY28" i="31"/>
  <c r="CZ28" i="31"/>
  <c r="DA28" i="31"/>
  <c r="DB28" i="31"/>
  <c r="CK29" i="31"/>
  <c r="CL29" i="31"/>
  <c r="CM29" i="31"/>
  <c r="CW29" i="31"/>
  <c r="CX29" i="31"/>
  <c r="CY29" i="31"/>
  <c r="CZ29" i="31"/>
  <c r="DA29" i="31"/>
  <c r="DB29" i="31"/>
  <c r="CK30" i="31"/>
  <c r="CL30" i="31"/>
  <c r="CM30" i="31"/>
  <c r="CW30" i="31"/>
  <c r="CX30" i="31"/>
  <c r="CY30" i="31"/>
  <c r="CZ30" i="31"/>
  <c r="DA30" i="31"/>
  <c r="DB30" i="31"/>
  <c r="CK31" i="31"/>
  <c r="CL31" i="31"/>
  <c r="CM31" i="31"/>
  <c r="CW31" i="31"/>
  <c r="CX31" i="31"/>
  <c r="CY31" i="31"/>
  <c r="CZ31" i="31"/>
  <c r="DA31" i="31"/>
  <c r="DB31" i="31"/>
  <c r="CK32" i="31"/>
  <c r="CL32" i="31"/>
  <c r="CM32" i="31"/>
  <c r="CW32" i="31"/>
  <c r="CX32" i="31"/>
  <c r="CY32" i="31"/>
  <c r="CZ32" i="31"/>
  <c r="DA32" i="31"/>
  <c r="DB32" i="31"/>
  <c r="CK33" i="31"/>
  <c r="CL33" i="31"/>
  <c r="CM33" i="31"/>
  <c r="CW33" i="31"/>
  <c r="CX33" i="31"/>
  <c r="CY33" i="31"/>
  <c r="CZ33" i="31"/>
  <c r="DA33" i="31"/>
  <c r="DB33" i="31"/>
  <c r="CK34" i="31"/>
  <c r="CL34" i="31"/>
  <c r="CM34" i="31"/>
  <c r="CW34" i="31"/>
  <c r="CX34" i="31"/>
  <c r="CY34" i="31"/>
  <c r="CZ34" i="31"/>
  <c r="DA34" i="31"/>
  <c r="DB34" i="31"/>
  <c r="CK35" i="31"/>
  <c r="CL35" i="31"/>
  <c r="CM35" i="31"/>
  <c r="CW35" i="31"/>
  <c r="CX35" i="31"/>
  <c r="CY35" i="31"/>
  <c r="CZ35" i="31"/>
  <c r="DA35" i="31"/>
  <c r="DB35" i="31"/>
  <c r="CK36" i="31"/>
  <c r="CL36" i="31"/>
  <c r="CM36" i="31"/>
  <c r="CW36" i="31"/>
  <c r="CX36" i="31"/>
  <c r="CY36" i="31"/>
  <c r="CZ36" i="31"/>
  <c r="DA36" i="31"/>
  <c r="DB36" i="31"/>
  <c r="CK37" i="31"/>
  <c r="CL37" i="31"/>
  <c r="CM37" i="31"/>
  <c r="CN37" i="31"/>
  <c r="CW37" i="31"/>
  <c r="CX37" i="31"/>
  <c r="CY37" i="31"/>
  <c r="CZ37" i="31"/>
  <c r="DA37" i="31"/>
  <c r="DB37" i="31"/>
  <c r="CK38" i="31"/>
  <c r="CL38" i="31"/>
  <c r="CM38" i="31"/>
  <c r="CW38" i="31"/>
  <c r="CX38" i="31"/>
  <c r="CY38" i="31"/>
  <c r="CZ38" i="31"/>
  <c r="DA38" i="31"/>
  <c r="DB38" i="31"/>
  <c r="CK39" i="31"/>
  <c r="CL39" i="31"/>
  <c r="CM39" i="31"/>
  <c r="CW39" i="31"/>
  <c r="CX39" i="31"/>
  <c r="CY39" i="31"/>
  <c r="CZ39" i="31"/>
  <c r="DA39" i="31"/>
  <c r="DB39" i="31"/>
  <c r="CK40" i="31"/>
  <c r="CL40" i="31"/>
  <c r="CM40" i="31"/>
  <c r="CW40" i="31"/>
  <c r="CX40" i="31"/>
  <c r="CY40" i="31"/>
  <c r="CZ40" i="31"/>
  <c r="DA40" i="31"/>
  <c r="DB40" i="31"/>
  <c r="CK41" i="31"/>
  <c r="CL41" i="31"/>
  <c r="CM41" i="31"/>
  <c r="CW41" i="31"/>
  <c r="CX41" i="31"/>
  <c r="CY41" i="31"/>
  <c r="CZ41" i="31"/>
  <c r="DA41" i="31"/>
  <c r="DB41" i="31"/>
  <c r="CK42" i="31"/>
  <c r="CL42" i="31"/>
  <c r="CM42" i="31"/>
  <c r="CW42" i="31"/>
  <c r="CX42" i="31"/>
  <c r="CY42" i="31"/>
  <c r="CZ42" i="31"/>
  <c r="DA42" i="31"/>
  <c r="DB42" i="31"/>
  <c r="CK43" i="31"/>
  <c r="CL43" i="31"/>
  <c r="CM43" i="31"/>
  <c r="CW43" i="31"/>
  <c r="CX43" i="31"/>
  <c r="CY43" i="31"/>
  <c r="CZ43" i="31"/>
  <c r="DA43" i="31"/>
  <c r="DB43" i="31"/>
  <c r="CK44" i="31"/>
  <c r="CL44" i="31"/>
  <c r="CM44" i="31"/>
  <c r="CW44" i="31"/>
  <c r="CX44" i="31"/>
  <c r="CY44" i="31"/>
  <c r="CZ44" i="31"/>
  <c r="DA44" i="31"/>
  <c r="DB44" i="31"/>
  <c r="CK45" i="31"/>
  <c r="CL45" i="31"/>
  <c r="CM45" i="31"/>
  <c r="CW45" i="31"/>
  <c r="CX45" i="31"/>
  <c r="CY45" i="31"/>
  <c r="CZ45" i="31"/>
  <c r="DA45" i="31"/>
  <c r="DB45" i="31"/>
  <c r="CK46" i="31"/>
  <c r="CL46" i="31"/>
  <c r="CM46" i="31"/>
  <c r="CW46" i="31"/>
  <c r="CX46" i="31"/>
  <c r="CY46" i="31"/>
  <c r="CZ46" i="31"/>
  <c r="DA46" i="31"/>
  <c r="DB46" i="31"/>
  <c r="CK47" i="31"/>
  <c r="CL47" i="31"/>
  <c r="CM47" i="31"/>
  <c r="CW47" i="31"/>
  <c r="CX47" i="31"/>
  <c r="CY47" i="31"/>
  <c r="CZ47" i="31"/>
  <c r="DA47" i="31"/>
  <c r="DB47" i="31"/>
  <c r="CK48" i="31"/>
  <c r="CL48" i="31"/>
  <c r="CM48" i="31"/>
  <c r="CW48" i="31"/>
  <c r="CX48" i="31"/>
  <c r="CY48" i="31"/>
  <c r="CZ48" i="31"/>
  <c r="DA48" i="31"/>
  <c r="DB48" i="31"/>
  <c r="CK49" i="31"/>
  <c r="CL49" i="31"/>
  <c r="CM49" i="31"/>
  <c r="CW49" i="31"/>
  <c r="CX49" i="31"/>
  <c r="CY49" i="31"/>
  <c r="CZ49" i="31"/>
  <c r="DA49" i="31"/>
  <c r="DB49" i="31"/>
  <c r="CK50" i="31"/>
  <c r="CL50" i="31"/>
  <c r="CM50" i="31"/>
  <c r="CW50" i="31"/>
  <c r="CX50" i="31"/>
  <c r="CY50" i="31"/>
  <c r="CZ50" i="31"/>
  <c r="DA50" i="31"/>
  <c r="DB50" i="31"/>
  <c r="CK51" i="31"/>
  <c r="CL51" i="31"/>
  <c r="CM51" i="31"/>
  <c r="CW51" i="31"/>
  <c r="CX51" i="31"/>
  <c r="CY51" i="31"/>
  <c r="CZ51" i="31"/>
  <c r="DA51" i="31"/>
  <c r="DB51" i="31"/>
  <c r="CK52" i="31"/>
  <c r="CL52" i="31"/>
  <c r="CM52" i="31"/>
  <c r="CW52" i="31"/>
  <c r="CX52" i="31"/>
  <c r="CY52" i="31"/>
  <c r="CZ52" i="31"/>
  <c r="DA52" i="31"/>
  <c r="DB52" i="31"/>
  <c r="CK53" i="31"/>
  <c r="CL53" i="31"/>
  <c r="CM53" i="31"/>
  <c r="CW53" i="31"/>
  <c r="CX53" i="31"/>
  <c r="CY53" i="31"/>
  <c r="CZ53" i="31"/>
  <c r="DA53" i="31"/>
  <c r="DB53" i="31"/>
  <c r="CK54" i="31"/>
  <c r="CL54" i="31"/>
  <c r="CM54" i="31"/>
  <c r="CW54" i="31"/>
  <c r="CX54" i="31"/>
  <c r="CY54" i="31"/>
  <c r="CZ54" i="31"/>
  <c r="DA54" i="31"/>
  <c r="DB54" i="31"/>
  <c r="CK55" i="31"/>
  <c r="CL55" i="31"/>
  <c r="CM55" i="31"/>
  <c r="CW55" i="31"/>
  <c r="CX55" i="31"/>
  <c r="CY55" i="31"/>
  <c r="CZ55" i="31"/>
  <c r="DA55" i="31"/>
  <c r="DB55" i="31"/>
  <c r="CK56" i="31"/>
  <c r="CL56" i="31"/>
  <c r="CM56" i="31"/>
  <c r="CW56" i="31"/>
  <c r="CX56" i="31"/>
  <c r="CY56" i="31"/>
  <c r="CZ56" i="31"/>
  <c r="DA56" i="31"/>
  <c r="DB56" i="31"/>
  <c r="CK57" i="31"/>
  <c r="CL57" i="31"/>
  <c r="CM57" i="31"/>
  <c r="CW57" i="31"/>
  <c r="CX57" i="31"/>
  <c r="CY57" i="31"/>
  <c r="CZ57" i="31"/>
  <c r="DA57" i="31"/>
  <c r="DB57" i="31"/>
  <c r="CK58" i="31"/>
  <c r="CL58" i="31"/>
  <c r="CM58" i="31"/>
  <c r="CW58" i="31"/>
  <c r="CX58" i="31"/>
  <c r="CY58" i="31"/>
  <c r="CZ58" i="31"/>
  <c r="DA58" i="31"/>
  <c r="DB58" i="31"/>
  <c r="CK59" i="31"/>
  <c r="CL59" i="31"/>
  <c r="CM59" i="31"/>
  <c r="CW59" i="31"/>
  <c r="CX59" i="31"/>
  <c r="CY59" i="31"/>
  <c r="CZ59" i="31"/>
  <c r="DA59" i="31"/>
  <c r="DB59" i="31"/>
  <c r="CK60" i="31"/>
  <c r="CL60" i="31"/>
  <c r="CM60" i="31"/>
  <c r="CW60" i="31"/>
  <c r="CX60" i="31"/>
  <c r="CY60" i="31"/>
  <c r="CZ60" i="31"/>
  <c r="DA60" i="31"/>
  <c r="DB60" i="31"/>
  <c r="CK61" i="31"/>
  <c r="CL61" i="31"/>
  <c r="CM61" i="31"/>
  <c r="CW61" i="31"/>
  <c r="CX61" i="31"/>
  <c r="CY61" i="31"/>
  <c r="CZ61" i="31"/>
  <c r="DA61" i="31"/>
  <c r="DB61" i="31"/>
  <c r="CK62" i="31"/>
  <c r="CL62" i="31"/>
  <c r="CM62" i="31"/>
  <c r="CW62" i="31"/>
  <c r="CX62" i="31"/>
  <c r="CY62" i="31"/>
  <c r="CZ62" i="31"/>
  <c r="DA62" i="31"/>
  <c r="DB62" i="31"/>
  <c r="CK63" i="31"/>
  <c r="CL63" i="31"/>
  <c r="CM63" i="31"/>
  <c r="CW63" i="31"/>
  <c r="CX63" i="31"/>
  <c r="CY63" i="31"/>
  <c r="CZ63" i="31"/>
  <c r="DA63" i="31"/>
  <c r="DB63" i="31"/>
  <c r="CK64" i="31"/>
  <c r="CL64" i="31"/>
  <c r="CM64" i="31"/>
  <c r="CW64" i="31"/>
  <c r="CX64" i="31"/>
  <c r="CY64" i="31"/>
  <c r="CZ64" i="31"/>
  <c r="DA64" i="31"/>
  <c r="DB64" i="31"/>
  <c r="CK65" i="31"/>
  <c r="CL65" i="31"/>
  <c r="CM65" i="31"/>
  <c r="CW65" i="31"/>
  <c r="CX65" i="31"/>
  <c r="CY65" i="31"/>
  <c r="CZ65" i="31"/>
  <c r="DA65" i="31"/>
  <c r="DB65" i="31"/>
  <c r="CK66" i="31"/>
  <c r="CL66" i="31"/>
  <c r="CM66" i="31"/>
  <c r="CW66" i="31"/>
  <c r="CX66" i="31"/>
  <c r="CY66" i="31"/>
  <c r="CZ66" i="31"/>
  <c r="DA66" i="31"/>
  <c r="DB66" i="31"/>
  <c r="CK67" i="31"/>
  <c r="CL67" i="31"/>
  <c r="CM67" i="31"/>
  <c r="CW67" i="31"/>
  <c r="CX67" i="31"/>
  <c r="CY67" i="31"/>
  <c r="CZ67" i="31"/>
  <c r="DA67" i="31"/>
  <c r="DB67" i="31"/>
  <c r="CK68" i="31"/>
  <c r="CL68" i="31"/>
  <c r="CM68" i="31"/>
  <c r="CW68" i="31"/>
  <c r="CX68" i="31"/>
  <c r="CY68" i="31"/>
  <c r="CZ68" i="31"/>
  <c r="DA68" i="31"/>
  <c r="DB68" i="31"/>
  <c r="CK69" i="31"/>
  <c r="CL69" i="31"/>
  <c r="CM69" i="31"/>
  <c r="CW69" i="31"/>
  <c r="CX69" i="31"/>
  <c r="CY69" i="31"/>
  <c r="CZ69" i="31"/>
  <c r="DA69" i="31"/>
  <c r="DB69" i="31"/>
  <c r="CK70" i="31"/>
  <c r="CL70" i="31"/>
  <c r="CM70" i="31"/>
  <c r="CW70" i="31"/>
  <c r="CX70" i="31"/>
  <c r="CY70" i="31"/>
  <c r="CZ70" i="31"/>
  <c r="DA70" i="31"/>
  <c r="DB70" i="31"/>
  <c r="CK71" i="31"/>
  <c r="CL71" i="31"/>
  <c r="CM71" i="31"/>
  <c r="CW71" i="31"/>
  <c r="CX71" i="31"/>
  <c r="CY71" i="31"/>
  <c r="CZ71" i="31"/>
  <c r="DA71" i="31"/>
  <c r="DB71" i="31"/>
  <c r="CK72" i="31"/>
  <c r="CL72" i="31"/>
  <c r="CM72" i="31"/>
  <c r="CW72" i="31"/>
  <c r="CX72" i="31"/>
  <c r="CY72" i="31"/>
  <c r="CZ72" i="31"/>
  <c r="DA72" i="31"/>
  <c r="DB72" i="31"/>
  <c r="CK73" i="31"/>
  <c r="CL73" i="31"/>
  <c r="CM73" i="31"/>
  <c r="CW73" i="31"/>
  <c r="CX73" i="31"/>
  <c r="CY73" i="31"/>
  <c r="CZ73" i="31"/>
  <c r="DA73" i="31"/>
  <c r="DB73" i="31"/>
  <c r="CK74" i="31"/>
  <c r="CL74" i="31"/>
  <c r="CM74" i="31"/>
  <c r="CW74" i="31"/>
  <c r="CX74" i="31"/>
  <c r="CY74" i="31"/>
  <c r="CZ74" i="31"/>
  <c r="DA74" i="31"/>
  <c r="DB74" i="31"/>
  <c r="CK75" i="31"/>
  <c r="CL75" i="31"/>
  <c r="CM75" i="31"/>
  <c r="CW75" i="31"/>
  <c r="CX75" i="31"/>
  <c r="CY75" i="31"/>
  <c r="CZ75" i="31"/>
  <c r="DA75" i="31"/>
  <c r="DB75" i="31"/>
  <c r="CK76" i="31"/>
  <c r="CL76" i="31"/>
  <c r="CM76" i="31"/>
  <c r="CW76" i="31"/>
  <c r="CX76" i="31"/>
  <c r="CY76" i="31"/>
  <c r="CZ76" i="31"/>
  <c r="DA76" i="31"/>
  <c r="DB76" i="31"/>
  <c r="CK77" i="31"/>
  <c r="CL77" i="31"/>
  <c r="CM77" i="31"/>
  <c r="CW77" i="31"/>
  <c r="CX77" i="31"/>
  <c r="CY77" i="31"/>
  <c r="CZ77" i="31"/>
  <c r="DA77" i="31"/>
  <c r="DB77" i="31"/>
  <c r="CK78" i="31"/>
  <c r="CL78" i="31"/>
  <c r="CM78" i="31"/>
  <c r="CW78" i="31"/>
  <c r="CX78" i="31"/>
  <c r="CY78" i="31"/>
  <c r="CZ78" i="31"/>
  <c r="DA78" i="31"/>
  <c r="DB78" i="31"/>
  <c r="CK79" i="31"/>
  <c r="CL79" i="31"/>
  <c r="CM79" i="31"/>
  <c r="CW79" i="31"/>
  <c r="CX79" i="31"/>
  <c r="CY79" i="31"/>
  <c r="CZ79" i="31"/>
  <c r="DA79" i="31"/>
  <c r="DB79" i="31"/>
  <c r="CK80" i="31"/>
  <c r="CL80" i="31"/>
  <c r="CM80" i="31"/>
  <c r="CW80" i="31"/>
  <c r="CX80" i="31"/>
  <c r="CY80" i="31"/>
  <c r="CZ80" i="31"/>
  <c r="DA80" i="31"/>
  <c r="DB80" i="31"/>
  <c r="CK81" i="31"/>
  <c r="CL81" i="31"/>
  <c r="CM81" i="31"/>
  <c r="CW81" i="31"/>
  <c r="CX81" i="31"/>
  <c r="CY81" i="31"/>
  <c r="CZ81" i="31"/>
  <c r="DA81" i="31"/>
  <c r="DB81" i="31"/>
  <c r="CK82" i="31"/>
  <c r="CL82" i="31"/>
  <c r="CM82" i="31"/>
  <c r="CW82" i="31"/>
  <c r="CX82" i="31"/>
  <c r="CY82" i="31"/>
  <c r="CZ82" i="31"/>
  <c r="DA82" i="31"/>
  <c r="DB82" i="31"/>
  <c r="CK83" i="31"/>
  <c r="CL83" i="31"/>
  <c r="CM83" i="31"/>
  <c r="CW83" i="31"/>
  <c r="CX83" i="31"/>
  <c r="CY83" i="31"/>
  <c r="CZ83" i="31"/>
  <c r="DA83" i="31"/>
  <c r="DB83" i="31"/>
  <c r="CK84" i="31"/>
  <c r="CL84" i="31"/>
  <c r="CM84" i="31"/>
  <c r="CW84" i="31"/>
  <c r="CX84" i="31"/>
  <c r="CY84" i="31"/>
  <c r="CZ84" i="31"/>
  <c r="DA84" i="31"/>
  <c r="DB84" i="31"/>
  <c r="CK85" i="31"/>
  <c r="CL85" i="31"/>
  <c r="CM85" i="31"/>
  <c r="CW85" i="31"/>
  <c r="CX85" i="31"/>
  <c r="CY85" i="31"/>
  <c r="CZ85" i="31"/>
  <c r="DA85" i="31"/>
  <c r="DB85" i="31"/>
  <c r="CK86" i="31"/>
  <c r="CL86" i="31"/>
  <c r="CM86" i="31"/>
  <c r="CW86" i="31"/>
  <c r="CX86" i="31"/>
  <c r="CY86" i="31"/>
  <c r="CZ86" i="31"/>
  <c r="DA86" i="31"/>
  <c r="DB86" i="31"/>
  <c r="CK87" i="31"/>
  <c r="CL87" i="31"/>
  <c r="CM87" i="31"/>
  <c r="CW87" i="31"/>
  <c r="CX87" i="31"/>
  <c r="CY87" i="31"/>
  <c r="CZ87" i="31"/>
  <c r="DA87" i="31"/>
  <c r="DB87" i="31"/>
  <c r="CK88" i="31"/>
  <c r="CL88" i="31"/>
  <c r="CM88" i="31"/>
  <c r="CW88" i="31"/>
  <c r="CX88" i="31"/>
  <c r="CY88" i="31"/>
  <c r="CZ88" i="31"/>
  <c r="DA88" i="31"/>
  <c r="DB88" i="31"/>
  <c r="CK89" i="31"/>
  <c r="CL89" i="31"/>
  <c r="CM89" i="31"/>
  <c r="CW89" i="31"/>
  <c r="CX89" i="31"/>
  <c r="CY89" i="31"/>
  <c r="CZ89" i="31"/>
  <c r="DA89" i="31"/>
  <c r="DB89" i="31"/>
  <c r="CK90" i="31"/>
  <c r="CL90" i="31"/>
  <c r="CM90" i="31"/>
  <c r="CW90" i="31"/>
  <c r="CX90" i="31"/>
  <c r="CY90" i="31"/>
  <c r="CZ90" i="31"/>
  <c r="DA90" i="31"/>
  <c r="DB90" i="31"/>
  <c r="CK91" i="31"/>
  <c r="CL91" i="31"/>
  <c r="CM91" i="31"/>
  <c r="CW91" i="31"/>
  <c r="CX91" i="31"/>
  <c r="CY91" i="31"/>
  <c r="CZ91" i="31"/>
  <c r="DA91" i="31"/>
  <c r="DB91" i="31"/>
  <c r="CK92" i="31"/>
  <c r="CL92" i="31"/>
  <c r="CM92" i="31"/>
  <c r="CN92" i="31"/>
  <c r="CO92" i="31"/>
  <c r="CP92" i="31"/>
  <c r="CQ92" i="31"/>
  <c r="CR92" i="31"/>
  <c r="CS92" i="31"/>
  <c r="CT92" i="31"/>
  <c r="CU92" i="31"/>
  <c r="CV92" i="31"/>
  <c r="CW92" i="31"/>
  <c r="CX92" i="31"/>
  <c r="CY92" i="31"/>
  <c r="CZ92" i="31"/>
  <c r="DA92" i="31"/>
  <c r="DB92" i="31"/>
  <c r="CK93" i="31"/>
  <c r="CL93" i="31"/>
  <c r="CM93" i="31"/>
  <c r="CN93" i="31"/>
  <c r="CO93" i="31"/>
  <c r="CP93" i="31"/>
  <c r="CQ93" i="31"/>
  <c r="CR93" i="31"/>
  <c r="CS93" i="31"/>
  <c r="CT93" i="31"/>
  <c r="CU93" i="31"/>
  <c r="CV93" i="31"/>
  <c r="CW93" i="31"/>
  <c r="CX93" i="31"/>
  <c r="CY93" i="31"/>
  <c r="CZ93" i="31"/>
  <c r="DA93" i="31"/>
  <c r="DB93" i="31"/>
  <c r="CK94" i="31"/>
  <c r="CL94" i="31"/>
  <c r="CM94" i="31"/>
  <c r="CN94" i="31"/>
  <c r="CO94" i="31"/>
  <c r="CP94" i="31"/>
  <c r="CQ94" i="31"/>
  <c r="CR94" i="31"/>
  <c r="CS94" i="31"/>
  <c r="CT94" i="31"/>
  <c r="CU94" i="31"/>
  <c r="CV94" i="31"/>
  <c r="CW94" i="31"/>
  <c r="CX94" i="31"/>
  <c r="CY94" i="31"/>
  <c r="CZ94" i="31"/>
  <c r="DA94" i="31"/>
  <c r="DB94" i="31"/>
  <c r="CK95" i="31"/>
  <c r="CL95" i="31"/>
  <c r="CM95" i="31"/>
  <c r="CN95" i="31"/>
  <c r="CO95" i="31"/>
  <c r="CP95" i="31"/>
  <c r="CQ95" i="31"/>
  <c r="CR95" i="31"/>
  <c r="CS95" i="31"/>
  <c r="CT95" i="31"/>
  <c r="CU95" i="31"/>
  <c r="CV95" i="31"/>
  <c r="CW95" i="31"/>
  <c r="CX95" i="31"/>
  <c r="CY95" i="31"/>
  <c r="CZ95" i="31"/>
  <c r="DA95" i="31"/>
  <c r="DB95" i="31"/>
  <c r="CK96" i="31"/>
  <c r="CL96" i="31"/>
  <c r="CM96" i="31"/>
  <c r="CN96" i="31"/>
  <c r="CO96" i="31"/>
  <c r="CP96" i="31"/>
  <c r="CQ96" i="31"/>
  <c r="CR96" i="31"/>
  <c r="CS96" i="31"/>
  <c r="CT96" i="31"/>
  <c r="CU96" i="31"/>
  <c r="CV96" i="31"/>
  <c r="CW96" i="31"/>
  <c r="CX96" i="31"/>
  <c r="CY96" i="31"/>
  <c r="CZ96" i="31"/>
  <c r="DA96" i="31"/>
  <c r="DB96" i="31"/>
  <c r="CK97" i="31"/>
  <c r="CL97" i="31"/>
  <c r="CM97" i="31"/>
  <c r="CN97" i="31"/>
  <c r="CO97" i="31"/>
  <c r="CP97" i="31"/>
  <c r="CQ97" i="31"/>
  <c r="CR97" i="31"/>
  <c r="CS97" i="31"/>
  <c r="CT97" i="31"/>
  <c r="CU97" i="31"/>
  <c r="CV97" i="31"/>
  <c r="CW97" i="31"/>
  <c r="CX97" i="31"/>
  <c r="CY97" i="31"/>
  <c r="CZ97" i="31"/>
  <c r="DA97" i="31"/>
  <c r="DB97" i="31"/>
  <c r="CK98" i="31"/>
  <c r="CL98" i="31"/>
  <c r="CM98" i="31"/>
  <c r="CN98" i="31"/>
  <c r="CO98" i="31"/>
  <c r="CP98" i="31"/>
  <c r="CQ98" i="31"/>
  <c r="CR98" i="31"/>
  <c r="CS98" i="31"/>
  <c r="CT98" i="31"/>
  <c r="CU98" i="31"/>
  <c r="CV98" i="31"/>
  <c r="CW98" i="31"/>
  <c r="CX98" i="31"/>
  <c r="CY98" i="31"/>
  <c r="CZ98" i="31"/>
  <c r="DA98" i="31"/>
  <c r="DB98" i="31"/>
  <c r="CK99" i="31"/>
  <c r="CL99" i="31"/>
  <c r="CM99" i="31"/>
  <c r="CN99" i="31"/>
  <c r="CO99" i="31"/>
  <c r="CP99" i="31"/>
  <c r="CQ99" i="31"/>
  <c r="CR99" i="31"/>
  <c r="CS99" i="31"/>
  <c r="CT99" i="31"/>
  <c r="CU99" i="31"/>
  <c r="CV99" i="31"/>
  <c r="CW99" i="31"/>
  <c r="CX99" i="31"/>
  <c r="CY99" i="31"/>
  <c r="CZ99" i="31"/>
  <c r="DA99" i="31"/>
  <c r="DB99" i="31"/>
  <c r="BG11" i="31"/>
  <c r="BH11" i="31"/>
  <c r="BI11" i="31"/>
  <c r="BJ11" i="31"/>
  <c r="BK11" i="31"/>
  <c r="BL11" i="31"/>
  <c r="BU11" i="31"/>
  <c r="BV11" i="31"/>
  <c r="BW11" i="31"/>
  <c r="BX11" i="31"/>
  <c r="CH11" i="31"/>
  <c r="CI11" i="31"/>
  <c r="CJ11" i="31"/>
  <c r="BG12" i="31"/>
  <c r="BH12" i="31"/>
  <c r="BI12" i="31"/>
  <c r="BJ12" i="31"/>
  <c r="BK12" i="31"/>
  <c r="BL12" i="31"/>
  <c r="BU12" i="31"/>
  <c r="BV12" i="31"/>
  <c r="BW12" i="31"/>
  <c r="BX12" i="31"/>
  <c r="CH12" i="31"/>
  <c r="CI12" i="31"/>
  <c r="CJ12" i="31"/>
  <c r="BG13" i="31"/>
  <c r="BH13" i="31"/>
  <c r="BI13" i="31"/>
  <c r="BJ13" i="31"/>
  <c r="BK13" i="31"/>
  <c r="BL13" i="31"/>
  <c r="BU13" i="31"/>
  <c r="BV13" i="31"/>
  <c r="BW13" i="31"/>
  <c r="BX13" i="31"/>
  <c r="CH13" i="31"/>
  <c r="CI13" i="31"/>
  <c r="CJ13" i="31"/>
  <c r="BE14" i="31"/>
  <c r="BG14" i="31"/>
  <c r="BH14" i="31"/>
  <c r="BI14" i="31"/>
  <c r="BJ14" i="31"/>
  <c r="BK14" i="31"/>
  <c r="BL14" i="31"/>
  <c r="BQ14" i="31"/>
  <c r="BU14" i="31"/>
  <c r="BV14" i="31"/>
  <c r="BW14" i="31"/>
  <c r="BX14" i="31"/>
  <c r="CH14" i="31"/>
  <c r="CI14" i="31"/>
  <c r="CJ14" i="31"/>
  <c r="BG15" i="31"/>
  <c r="BH15" i="31"/>
  <c r="BI15" i="31"/>
  <c r="BJ15" i="31"/>
  <c r="BK15" i="31"/>
  <c r="BL15" i="31"/>
  <c r="BU15" i="31"/>
  <c r="BV15" i="31"/>
  <c r="BW15" i="31"/>
  <c r="BX15" i="31"/>
  <c r="CH15" i="31"/>
  <c r="CI15" i="31"/>
  <c r="CJ15" i="31"/>
  <c r="BG16" i="31"/>
  <c r="BH16" i="31"/>
  <c r="BI16" i="31"/>
  <c r="BJ16" i="31"/>
  <c r="BK16" i="31"/>
  <c r="BL16" i="31"/>
  <c r="BU16" i="31"/>
  <c r="BV16" i="31"/>
  <c r="BW16" i="31"/>
  <c r="BX16" i="31"/>
  <c r="CH16" i="31"/>
  <c r="CI16" i="31"/>
  <c r="CJ16" i="31"/>
  <c r="BG17" i="31"/>
  <c r="BH17" i="31"/>
  <c r="BI17" i="31"/>
  <c r="BJ17" i="31"/>
  <c r="BK17" i="31"/>
  <c r="BL17" i="31"/>
  <c r="BU17" i="31"/>
  <c r="BV17" i="31"/>
  <c r="BW17" i="31"/>
  <c r="BX17" i="31"/>
  <c r="CH17" i="31"/>
  <c r="CI17" i="31"/>
  <c r="CJ17" i="31"/>
  <c r="BG18" i="31"/>
  <c r="BH18" i="31"/>
  <c r="BI18" i="31"/>
  <c r="BJ18" i="31"/>
  <c r="BK18" i="31"/>
  <c r="BL18" i="31"/>
  <c r="BQ18" i="31"/>
  <c r="BU18" i="31"/>
  <c r="BV18" i="31"/>
  <c r="BW18" i="31"/>
  <c r="BX18" i="31"/>
  <c r="CH18" i="31"/>
  <c r="CI18" i="31"/>
  <c r="CJ18" i="31"/>
  <c r="BG19" i="31"/>
  <c r="BH19" i="31"/>
  <c r="BI19" i="31"/>
  <c r="BJ19" i="31"/>
  <c r="BK19" i="31"/>
  <c r="BL19" i="31"/>
  <c r="BU19" i="31"/>
  <c r="BV19" i="31"/>
  <c r="BW19" i="31"/>
  <c r="BX19" i="31"/>
  <c r="CH19" i="31"/>
  <c r="CI19" i="31"/>
  <c r="CJ19" i="31"/>
  <c r="BG20" i="31"/>
  <c r="BH20" i="31"/>
  <c r="BI20" i="31"/>
  <c r="BJ20" i="31"/>
  <c r="BK20" i="31"/>
  <c r="BL20" i="31"/>
  <c r="BU20" i="31"/>
  <c r="BV20" i="31"/>
  <c r="BW20" i="31"/>
  <c r="BX20" i="31"/>
  <c r="CA20" i="31"/>
  <c r="CH20" i="31"/>
  <c r="CI20" i="31"/>
  <c r="CJ20" i="31"/>
  <c r="BG21" i="31"/>
  <c r="BH21" i="31"/>
  <c r="BI21" i="31"/>
  <c r="BJ21" i="31"/>
  <c r="BK21" i="31"/>
  <c r="BL21" i="31"/>
  <c r="BU21" i="31"/>
  <c r="BV21" i="31"/>
  <c r="BW21" i="31"/>
  <c r="BX21" i="31"/>
  <c r="CH21" i="31"/>
  <c r="CI21" i="31"/>
  <c r="CJ21" i="31"/>
  <c r="BG22" i="31"/>
  <c r="BH22" i="31"/>
  <c r="BI22" i="31"/>
  <c r="BJ22" i="31"/>
  <c r="BK22" i="31"/>
  <c r="BL22" i="31"/>
  <c r="BU22" i="31"/>
  <c r="BV22" i="31"/>
  <c r="BW22" i="31"/>
  <c r="BX22" i="31"/>
  <c r="BY22" i="31"/>
  <c r="CH22" i="31"/>
  <c r="CI22" i="31"/>
  <c r="CJ22" i="31"/>
  <c r="BG23" i="31"/>
  <c r="BH23" i="31"/>
  <c r="BI23" i="31"/>
  <c r="BJ23" i="31"/>
  <c r="BK23" i="31"/>
  <c r="BL23" i="31"/>
  <c r="BU23" i="31"/>
  <c r="BV23" i="31"/>
  <c r="BW23" i="31"/>
  <c r="BX23" i="31"/>
  <c r="CH23" i="31"/>
  <c r="CI23" i="31"/>
  <c r="CJ23" i="31"/>
  <c r="BG24" i="31"/>
  <c r="BH24" i="31"/>
  <c r="BI24" i="31"/>
  <c r="BJ24" i="31"/>
  <c r="BK24" i="31"/>
  <c r="BL24" i="31"/>
  <c r="BU24" i="31"/>
  <c r="BV24" i="31"/>
  <c r="BW24" i="31"/>
  <c r="BX24" i="31"/>
  <c r="CH24" i="31"/>
  <c r="CI24" i="31"/>
  <c r="CJ24" i="31"/>
  <c r="BG25" i="31"/>
  <c r="BH25" i="31"/>
  <c r="BI25" i="31"/>
  <c r="BJ25" i="31"/>
  <c r="BK25" i="31"/>
  <c r="BL25" i="31"/>
  <c r="BU25" i="31"/>
  <c r="BV25" i="31"/>
  <c r="BW25" i="31"/>
  <c r="BX25" i="31"/>
  <c r="CH25" i="31"/>
  <c r="CI25" i="31"/>
  <c r="CJ25" i="31"/>
  <c r="BG26" i="31"/>
  <c r="BH26" i="31"/>
  <c r="BI26" i="31"/>
  <c r="BJ26" i="31"/>
  <c r="BK26" i="31"/>
  <c r="BL26" i="31"/>
  <c r="BU26" i="31"/>
  <c r="BV26" i="31"/>
  <c r="BW26" i="31"/>
  <c r="BX26" i="31"/>
  <c r="BY26" i="31"/>
  <c r="CH26" i="31"/>
  <c r="CI26" i="31"/>
  <c r="CJ26" i="31"/>
  <c r="BG27" i="31"/>
  <c r="BH27" i="31"/>
  <c r="BI27" i="31"/>
  <c r="BJ27" i="31"/>
  <c r="BK27" i="31"/>
  <c r="BL27" i="31"/>
  <c r="BU27" i="31"/>
  <c r="BV27" i="31"/>
  <c r="BW27" i="31"/>
  <c r="BX27" i="31"/>
  <c r="CH27" i="31"/>
  <c r="CI27" i="31"/>
  <c r="CJ27" i="31"/>
  <c r="BG28" i="31"/>
  <c r="BH28" i="31"/>
  <c r="BI28" i="31"/>
  <c r="BJ28" i="31"/>
  <c r="BK28" i="31"/>
  <c r="BL28" i="31"/>
  <c r="BU28" i="31"/>
  <c r="BV28" i="31"/>
  <c r="BW28" i="31"/>
  <c r="BX28" i="31"/>
  <c r="CA28" i="31"/>
  <c r="CH28" i="31"/>
  <c r="CI28" i="31"/>
  <c r="CJ28" i="31"/>
  <c r="BG29" i="31"/>
  <c r="BH29" i="31"/>
  <c r="BI29" i="31"/>
  <c r="BJ29" i="31"/>
  <c r="BK29" i="31"/>
  <c r="BL29" i="31"/>
  <c r="BU29" i="31"/>
  <c r="BV29" i="31"/>
  <c r="BW29" i="31"/>
  <c r="BX29" i="31"/>
  <c r="CH29" i="31"/>
  <c r="CI29" i="31"/>
  <c r="CJ29" i="31"/>
  <c r="BG30" i="31"/>
  <c r="BH30" i="31"/>
  <c r="BI30" i="31"/>
  <c r="BJ30" i="31"/>
  <c r="BK30" i="31"/>
  <c r="BL30" i="31"/>
  <c r="BU30" i="31"/>
  <c r="BV30" i="31"/>
  <c r="BW30" i="31"/>
  <c r="BX30" i="31"/>
  <c r="BY30" i="31"/>
  <c r="CH30" i="31"/>
  <c r="CI30" i="31"/>
  <c r="CJ30" i="31"/>
  <c r="BG31" i="31"/>
  <c r="BH31" i="31"/>
  <c r="BI31" i="31"/>
  <c r="BJ31" i="31"/>
  <c r="BK31" i="31"/>
  <c r="BL31" i="31"/>
  <c r="BU31" i="31"/>
  <c r="BV31" i="31"/>
  <c r="BW31" i="31"/>
  <c r="BX31" i="31"/>
  <c r="CH31" i="31"/>
  <c r="CI31" i="31"/>
  <c r="CJ31" i="31"/>
  <c r="BG32" i="31"/>
  <c r="BH32" i="31"/>
  <c r="BI32" i="31"/>
  <c r="BJ32" i="31"/>
  <c r="BK32" i="31"/>
  <c r="BL32" i="31"/>
  <c r="BU32" i="31"/>
  <c r="BV32" i="31"/>
  <c r="BW32" i="31"/>
  <c r="BX32" i="31"/>
  <c r="CA32" i="31"/>
  <c r="CH32" i="31"/>
  <c r="CI32" i="31"/>
  <c r="CJ32" i="31"/>
  <c r="BG33" i="31"/>
  <c r="BH33" i="31"/>
  <c r="BI33" i="31"/>
  <c r="BJ33" i="31"/>
  <c r="BK33" i="31"/>
  <c r="BL33" i="31"/>
  <c r="BU33" i="31"/>
  <c r="BV33" i="31"/>
  <c r="BW33" i="31"/>
  <c r="BX33" i="31"/>
  <c r="CH33" i="31"/>
  <c r="CI33" i="31"/>
  <c r="CJ33" i="31"/>
  <c r="BG34" i="31"/>
  <c r="BH34" i="31"/>
  <c r="BI34" i="31"/>
  <c r="BJ34" i="31"/>
  <c r="BK34" i="31"/>
  <c r="BL34" i="31"/>
  <c r="BU34" i="31"/>
  <c r="BV34" i="31"/>
  <c r="BW34" i="31"/>
  <c r="BX34" i="31"/>
  <c r="CH34" i="31"/>
  <c r="CI34" i="31"/>
  <c r="CJ34" i="31"/>
  <c r="BG35" i="31"/>
  <c r="BH35" i="31"/>
  <c r="BI35" i="31"/>
  <c r="BJ35" i="31"/>
  <c r="BK35" i="31"/>
  <c r="BL35" i="31"/>
  <c r="BU35" i="31"/>
  <c r="BV35" i="31"/>
  <c r="BW35" i="31"/>
  <c r="BX35" i="31"/>
  <c r="CH35" i="31"/>
  <c r="CI35" i="31"/>
  <c r="CJ35" i="31"/>
  <c r="BG36" i="31"/>
  <c r="BH36" i="31"/>
  <c r="BI36" i="31"/>
  <c r="BJ36" i="31"/>
  <c r="BK36" i="31"/>
  <c r="BL36" i="31"/>
  <c r="BU36" i="31"/>
  <c r="BV36" i="31"/>
  <c r="BW36" i="31"/>
  <c r="BX36" i="31"/>
  <c r="CH36" i="31"/>
  <c r="CI36" i="31"/>
  <c r="CJ36" i="31"/>
  <c r="BG37" i="31"/>
  <c r="BH37" i="31"/>
  <c r="BI37" i="31"/>
  <c r="BJ37" i="31"/>
  <c r="BK37" i="31"/>
  <c r="BL37" i="31"/>
  <c r="BU37" i="31"/>
  <c r="BV37" i="31"/>
  <c r="BW37" i="31"/>
  <c r="BX37" i="31"/>
  <c r="CD37" i="31"/>
  <c r="CH37" i="31"/>
  <c r="CI37" i="31"/>
  <c r="CJ37" i="31"/>
  <c r="BG38" i="31"/>
  <c r="BH38" i="31"/>
  <c r="BI38" i="31"/>
  <c r="BJ38" i="31"/>
  <c r="BK38" i="31"/>
  <c r="BL38" i="31"/>
  <c r="BU38" i="31"/>
  <c r="BV38" i="31"/>
  <c r="BW38" i="31"/>
  <c r="BX38" i="31"/>
  <c r="CG38" i="31"/>
  <c r="CH38" i="31"/>
  <c r="CI38" i="31"/>
  <c r="CJ38" i="31"/>
  <c r="BG39" i="31"/>
  <c r="BH39" i="31"/>
  <c r="BI39" i="31"/>
  <c r="BJ39" i="31"/>
  <c r="BK39" i="31"/>
  <c r="BL39" i="31"/>
  <c r="BT39" i="31"/>
  <c r="BU39" i="31"/>
  <c r="BV39" i="31"/>
  <c r="BW39" i="31"/>
  <c r="BX39" i="31"/>
  <c r="CH39" i="31"/>
  <c r="CI39" i="31"/>
  <c r="CJ39" i="31"/>
  <c r="BG40" i="31"/>
  <c r="BH40" i="31"/>
  <c r="BI40" i="31"/>
  <c r="BJ40" i="31"/>
  <c r="BK40" i="31"/>
  <c r="BL40" i="31"/>
  <c r="BO40" i="31"/>
  <c r="BS40" i="31"/>
  <c r="BU40" i="31"/>
  <c r="BV40" i="31"/>
  <c r="BW40" i="31"/>
  <c r="BX40" i="31"/>
  <c r="CH40" i="31"/>
  <c r="CI40" i="31"/>
  <c r="CJ40" i="31"/>
  <c r="BG41" i="31"/>
  <c r="BH41" i="31"/>
  <c r="BI41" i="31"/>
  <c r="BJ41" i="31"/>
  <c r="BK41" i="31"/>
  <c r="BL41" i="31"/>
  <c r="BU41" i="31"/>
  <c r="BV41" i="31"/>
  <c r="BW41" i="31"/>
  <c r="BX41" i="31"/>
  <c r="BZ41" i="31"/>
  <c r="CD41" i="31"/>
  <c r="CH41" i="31"/>
  <c r="CI41" i="31"/>
  <c r="CJ41" i="31"/>
  <c r="BE42" i="31"/>
  <c r="BG42" i="31"/>
  <c r="BH42" i="31"/>
  <c r="BI42" i="31"/>
  <c r="BJ42" i="31"/>
  <c r="BK42" i="31"/>
  <c r="BL42" i="31"/>
  <c r="BM42" i="31"/>
  <c r="BQ42" i="31"/>
  <c r="BU42" i="31"/>
  <c r="BV42" i="31"/>
  <c r="BW42" i="31"/>
  <c r="BX42" i="31"/>
  <c r="CG42" i="31"/>
  <c r="CH42" i="31"/>
  <c r="CI42" i="31"/>
  <c r="CJ42" i="31"/>
  <c r="BD43" i="31"/>
  <c r="BG43" i="31"/>
  <c r="BH43" i="31"/>
  <c r="BI43" i="31"/>
  <c r="BJ43" i="31"/>
  <c r="BK43" i="31"/>
  <c r="BL43" i="31"/>
  <c r="BT43" i="31"/>
  <c r="BU43" i="31"/>
  <c r="BV43" i="31"/>
  <c r="BW43" i="31"/>
  <c r="BX43" i="31"/>
  <c r="CB43" i="31"/>
  <c r="CH43" i="31"/>
  <c r="CI43" i="31"/>
  <c r="CJ43" i="31"/>
  <c r="BG44" i="31"/>
  <c r="BH44" i="31"/>
  <c r="BI44" i="31"/>
  <c r="BJ44" i="31"/>
  <c r="BK44" i="31"/>
  <c r="BL44" i="31"/>
  <c r="BO44" i="31"/>
  <c r="BS44" i="31"/>
  <c r="BU44" i="31"/>
  <c r="BV44" i="31"/>
  <c r="BW44" i="31"/>
  <c r="BX44" i="31"/>
  <c r="CH44" i="31"/>
  <c r="CI44" i="31"/>
  <c r="CJ44" i="31"/>
  <c r="BG45" i="31"/>
  <c r="BH45" i="31"/>
  <c r="BI45" i="31"/>
  <c r="BJ45" i="31"/>
  <c r="BK45" i="31"/>
  <c r="BL45" i="31"/>
  <c r="BU45" i="31"/>
  <c r="BV45" i="31"/>
  <c r="BW45" i="31"/>
  <c r="BX45" i="31"/>
  <c r="CH45" i="31"/>
  <c r="CI45" i="31"/>
  <c r="CJ45" i="31"/>
  <c r="BG46" i="31"/>
  <c r="BH46" i="31"/>
  <c r="BI46" i="31"/>
  <c r="BJ46" i="31"/>
  <c r="BK46" i="31"/>
  <c r="BL46" i="31"/>
  <c r="BU46" i="31"/>
  <c r="BV46" i="31"/>
  <c r="BW46" i="31"/>
  <c r="BX46" i="31"/>
  <c r="CG46" i="31"/>
  <c r="CH46" i="31"/>
  <c r="CI46" i="31"/>
  <c r="CJ46" i="31"/>
  <c r="BD47" i="31"/>
  <c r="BG47" i="31"/>
  <c r="BH47" i="31"/>
  <c r="BI47" i="31"/>
  <c r="BJ47" i="31"/>
  <c r="BK47" i="31"/>
  <c r="BL47" i="31"/>
  <c r="BT47" i="31"/>
  <c r="BU47" i="31"/>
  <c r="BV47" i="31"/>
  <c r="BW47" i="31"/>
  <c r="BX47" i="31"/>
  <c r="CB47" i="31"/>
  <c r="CH47" i="31"/>
  <c r="CI47" i="31"/>
  <c r="CJ47" i="31"/>
  <c r="BG48" i="31"/>
  <c r="BH48" i="31"/>
  <c r="BI48" i="31"/>
  <c r="BJ48" i="31"/>
  <c r="BK48" i="31"/>
  <c r="BL48" i="31"/>
  <c r="BO48" i="31"/>
  <c r="BS48" i="31"/>
  <c r="BU48" i="31"/>
  <c r="BV48" i="31"/>
  <c r="BW48" i="31"/>
  <c r="BX48" i="31"/>
  <c r="CH48" i="31"/>
  <c r="CI48" i="31"/>
  <c r="CJ48" i="31"/>
  <c r="BG49" i="31"/>
  <c r="BH49" i="31"/>
  <c r="BI49" i="31"/>
  <c r="BJ49" i="31"/>
  <c r="BK49" i="31"/>
  <c r="BL49" i="31"/>
  <c r="BU49" i="31"/>
  <c r="BV49" i="31"/>
  <c r="BW49" i="31"/>
  <c r="BX49" i="31"/>
  <c r="BZ49" i="31"/>
  <c r="CH49" i="31"/>
  <c r="CI49" i="31"/>
  <c r="CJ49" i="31"/>
  <c r="BG50" i="31"/>
  <c r="BH50" i="31"/>
  <c r="BI50" i="31"/>
  <c r="BJ50" i="31"/>
  <c r="BK50" i="31"/>
  <c r="BL50" i="31"/>
  <c r="BM50" i="31"/>
  <c r="BU50" i="31"/>
  <c r="BV50" i="31"/>
  <c r="BW50" i="31"/>
  <c r="BX50" i="31"/>
  <c r="CH50" i="31"/>
  <c r="CI50" i="31"/>
  <c r="CJ50" i="31"/>
  <c r="BD51" i="31"/>
  <c r="BG51" i="31"/>
  <c r="BH51" i="31"/>
  <c r="BI51" i="31"/>
  <c r="BJ51" i="31"/>
  <c r="BK51" i="31"/>
  <c r="BL51" i="31"/>
  <c r="BT51" i="31"/>
  <c r="BU51" i="31"/>
  <c r="BV51" i="31"/>
  <c r="BW51" i="31"/>
  <c r="BX51" i="31"/>
  <c r="CB51" i="31"/>
  <c r="CH51" i="31"/>
  <c r="CI51" i="31"/>
  <c r="CJ51" i="31"/>
  <c r="BG52" i="31"/>
  <c r="BH52" i="31"/>
  <c r="BI52" i="31"/>
  <c r="BJ52" i="31"/>
  <c r="BK52" i="31"/>
  <c r="BL52" i="31"/>
  <c r="BO52" i="31"/>
  <c r="BU52" i="31"/>
  <c r="BV52" i="31"/>
  <c r="BW52" i="31"/>
  <c r="BX52" i="31"/>
  <c r="CH52" i="31"/>
  <c r="CI52" i="31"/>
  <c r="CJ52" i="31"/>
  <c r="BG53" i="31"/>
  <c r="BH53" i="31"/>
  <c r="BI53" i="31"/>
  <c r="BJ53" i="31"/>
  <c r="BK53" i="31"/>
  <c r="BL53" i="31"/>
  <c r="BU53" i="31"/>
  <c r="BV53" i="31"/>
  <c r="BW53" i="31"/>
  <c r="BX53" i="31"/>
  <c r="BZ53" i="31"/>
  <c r="CD53" i="31"/>
  <c r="CH53" i="31"/>
  <c r="CI53" i="31"/>
  <c r="CJ53" i="31"/>
  <c r="BE54" i="31"/>
  <c r="BG54" i="31"/>
  <c r="BH54" i="31"/>
  <c r="BI54" i="31"/>
  <c r="BJ54" i="31"/>
  <c r="BK54" i="31"/>
  <c r="BL54" i="31"/>
  <c r="BM54" i="31"/>
  <c r="BQ54" i="31"/>
  <c r="BU54" i="31"/>
  <c r="BV54" i="31"/>
  <c r="BW54" i="31"/>
  <c r="BX54" i="31"/>
  <c r="CG54" i="31"/>
  <c r="CH54" i="31"/>
  <c r="CI54" i="31"/>
  <c r="CJ54" i="31"/>
  <c r="BG55" i="31"/>
  <c r="BH55" i="31"/>
  <c r="BI55" i="31"/>
  <c r="BJ55" i="31"/>
  <c r="BK55" i="31"/>
  <c r="BL55" i="31"/>
  <c r="BT55" i="31"/>
  <c r="BU55" i="31"/>
  <c r="BV55" i="31"/>
  <c r="BW55" i="31"/>
  <c r="BX55" i="31"/>
  <c r="CH55" i="31"/>
  <c r="CI55" i="31"/>
  <c r="CJ55" i="31"/>
  <c r="BG56" i="31"/>
  <c r="BH56" i="31"/>
  <c r="BI56" i="31"/>
  <c r="BJ56" i="31"/>
  <c r="BK56" i="31"/>
  <c r="BL56" i="31"/>
  <c r="BO56" i="31"/>
  <c r="BS56" i="31"/>
  <c r="BU56" i="31"/>
  <c r="BV56" i="31"/>
  <c r="BW56" i="31"/>
  <c r="BX56" i="31"/>
  <c r="CH56" i="31"/>
  <c r="CI56" i="31"/>
  <c r="CJ56" i="31"/>
  <c r="BG57" i="31"/>
  <c r="BH57" i="31"/>
  <c r="BI57" i="31"/>
  <c r="BJ57" i="31"/>
  <c r="BK57" i="31"/>
  <c r="BL57" i="31"/>
  <c r="BU57" i="31"/>
  <c r="BV57" i="31"/>
  <c r="BW57" i="31"/>
  <c r="BX57" i="31"/>
  <c r="BZ57" i="31"/>
  <c r="CD57" i="31"/>
  <c r="CH57" i="31"/>
  <c r="CI57" i="31"/>
  <c r="CJ57" i="31"/>
  <c r="BE58" i="31"/>
  <c r="BG58" i="31"/>
  <c r="BH58" i="31"/>
  <c r="BI58" i="31"/>
  <c r="BJ58" i="31"/>
  <c r="BK58" i="31"/>
  <c r="BL58" i="31"/>
  <c r="BM58" i="31"/>
  <c r="BQ58" i="31"/>
  <c r="BU58" i="31"/>
  <c r="BV58" i="31"/>
  <c r="BW58" i="31"/>
  <c r="BX58" i="31"/>
  <c r="CG58" i="31"/>
  <c r="CH58" i="31"/>
  <c r="CI58" i="31"/>
  <c r="CJ58" i="31"/>
  <c r="BD59" i="31"/>
  <c r="BG59" i="31"/>
  <c r="BH59" i="31"/>
  <c r="BI59" i="31"/>
  <c r="BJ59" i="31"/>
  <c r="BK59" i="31"/>
  <c r="BL59" i="31"/>
  <c r="BT59" i="31"/>
  <c r="BU59" i="31"/>
  <c r="BV59" i="31"/>
  <c r="BW59" i="31"/>
  <c r="BX59" i="31"/>
  <c r="CB59" i="31"/>
  <c r="CH59" i="31"/>
  <c r="CI59" i="31"/>
  <c r="CJ59" i="31"/>
  <c r="BG60" i="31"/>
  <c r="BH60" i="31"/>
  <c r="BI60" i="31"/>
  <c r="BJ60" i="31"/>
  <c r="BK60" i="31"/>
  <c r="BL60" i="31"/>
  <c r="BO60" i="31"/>
  <c r="BS60" i="31"/>
  <c r="BU60" i="31"/>
  <c r="BV60" i="31"/>
  <c r="BW60" i="31"/>
  <c r="BX60" i="31"/>
  <c r="CH60" i="31"/>
  <c r="CI60" i="31"/>
  <c r="CJ60" i="31"/>
  <c r="BG61" i="31"/>
  <c r="BH61" i="31"/>
  <c r="BI61" i="31"/>
  <c r="BJ61" i="31"/>
  <c r="BK61" i="31"/>
  <c r="BL61" i="31"/>
  <c r="BU61" i="31"/>
  <c r="BV61" i="31"/>
  <c r="BW61" i="31"/>
  <c r="BX61" i="31"/>
  <c r="CH61" i="31"/>
  <c r="CI61" i="31"/>
  <c r="CJ61" i="31"/>
  <c r="BG62" i="31"/>
  <c r="BH62" i="31"/>
  <c r="BI62" i="31"/>
  <c r="BJ62" i="31"/>
  <c r="BK62" i="31"/>
  <c r="BL62" i="31"/>
  <c r="BU62" i="31"/>
  <c r="BV62" i="31"/>
  <c r="BW62" i="31"/>
  <c r="BX62" i="31"/>
  <c r="CH62" i="31"/>
  <c r="CI62" i="31"/>
  <c r="CJ62" i="31"/>
  <c r="BD63" i="31"/>
  <c r="BG63" i="31"/>
  <c r="BH63" i="31"/>
  <c r="BI63" i="31"/>
  <c r="BJ63" i="31"/>
  <c r="BK63" i="31"/>
  <c r="BL63" i="31"/>
  <c r="BT63" i="31"/>
  <c r="BU63" i="31"/>
  <c r="BV63" i="31"/>
  <c r="BW63" i="31"/>
  <c r="BX63" i="31"/>
  <c r="CB63" i="31"/>
  <c r="CH63" i="31"/>
  <c r="CI63" i="31"/>
  <c r="CJ63" i="31"/>
  <c r="BG64" i="31"/>
  <c r="BH64" i="31"/>
  <c r="BI64" i="31"/>
  <c r="BJ64" i="31"/>
  <c r="BK64" i="31"/>
  <c r="BL64" i="31"/>
  <c r="BO64" i="31"/>
  <c r="BS64" i="31"/>
  <c r="BU64" i="31"/>
  <c r="BV64" i="31"/>
  <c r="BW64" i="31"/>
  <c r="BX64" i="31"/>
  <c r="CH64" i="31"/>
  <c r="CI64" i="31"/>
  <c r="CJ64" i="31"/>
  <c r="BG65" i="31"/>
  <c r="BH65" i="31"/>
  <c r="BI65" i="31"/>
  <c r="BJ65" i="31"/>
  <c r="BK65" i="31"/>
  <c r="BL65" i="31"/>
  <c r="BU65" i="31"/>
  <c r="BV65" i="31"/>
  <c r="BW65" i="31"/>
  <c r="BX65" i="31"/>
  <c r="BZ65" i="31"/>
  <c r="CH65" i="31"/>
  <c r="CI65" i="31"/>
  <c r="CJ65" i="31"/>
  <c r="BG66" i="31"/>
  <c r="BH66" i="31"/>
  <c r="BI66" i="31"/>
  <c r="BJ66" i="31"/>
  <c r="BK66" i="31"/>
  <c r="BL66" i="31"/>
  <c r="BM66" i="31"/>
  <c r="BU66" i="31"/>
  <c r="BV66" i="31"/>
  <c r="BW66" i="31"/>
  <c r="BX66" i="31"/>
  <c r="CH66" i="31"/>
  <c r="CI66" i="31"/>
  <c r="CJ66" i="31"/>
  <c r="BD67" i="31"/>
  <c r="BG67" i="31"/>
  <c r="BH67" i="31"/>
  <c r="BI67" i="31"/>
  <c r="BJ67" i="31"/>
  <c r="BK67" i="31"/>
  <c r="BL67" i="31"/>
  <c r="BT67" i="31"/>
  <c r="BU67" i="31"/>
  <c r="BV67" i="31"/>
  <c r="BW67" i="31"/>
  <c r="BX67" i="31"/>
  <c r="CB67" i="31"/>
  <c r="CH67" i="31"/>
  <c r="CI67" i="31"/>
  <c r="CJ67" i="31"/>
  <c r="BG68" i="31"/>
  <c r="BH68" i="31"/>
  <c r="BI68" i="31"/>
  <c r="BJ68" i="31"/>
  <c r="BK68" i="31"/>
  <c r="BL68" i="31"/>
  <c r="BO68" i="31"/>
  <c r="BU68" i="31"/>
  <c r="BV68" i="31"/>
  <c r="BW68" i="31"/>
  <c r="BX68" i="31"/>
  <c r="CH68" i="31"/>
  <c r="CI68" i="31"/>
  <c r="CJ68" i="31"/>
  <c r="BG69" i="31"/>
  <c r="BH69" i="31"/>
  <c r="BI69" i="31"/>
  <c r="BJ69" i="31"/>
  <c r="BK69" i="31"/>
  <c r="BL69" i="31"/>
  <c r="BU69" i="31"/>
  <c r="BV69" i="31"/>
  <c r="BW69" i="31"/>
  <c r="BX69" i="31"/>
  <c r="CD69" i="31"/>
  <c r="CH69" i="31"/>
  <c r="CI69" i="31"/>
  <c r="CJ69" i="31"/>
  <c r="BE70" i="31"/>
  <c r="BG70" i="31"/>
  <c r="BH70" i="31"/>
  <c r="BI70" i="31"/>
  <c r="BJ70" i="31"/>
  <c r="BK70" i="31"/>
  <c r="BL70" i="31"/>
  <c r="BM70" i="31"/>
  <c r="BQ70" i="31"/>
  <c r="BU70" i="31"/>
  <c r="BV70" i="31"/>
  <c r="BW70" i="31"/>
  <c r="BX70" i="31"/>
  <c r="CG70" i="31"/>
  <c r="CH70" i="31"/>
  <c r="CI70" i="31"/>
  <c r="CJ70" i="31"/>
  <c r="BG71" i="31"/>
  <c r="BH71" i="31"/>
  <c r="BI71" i="31"/>
  <c r="BJ71" i="31"/>
  <c r="BK71" i="31"/>
  <c r="BL71" i="31"/>
  <c r="BT71" i="31"/>
  <c r="BU71" i="31"/>
  <c r="BV71" i="31"/>
  <c r="BW71" i="31"/>
  <c r="BX71" i="31"/>
  <c r="CH71" i="31"/>
  <c r="CI71" i="31"/>
  <c r="CJ71" i="31"/>
  <c r="BG72" i="31"/>
  <c r="BH72" i="31"/>
  <c r="BI72" i="31"/>
  <c r="BJ72" i="31"/>
  <c r="BK72" i="31"/>
  <c r="BL72" i="31"/>
  <c r="BO72" i="31"/>
  <c r="BS72" i="31"/>
  <c r="BU72" i="31"/>
  <c r="BV72" i="31"/>
  <c r="BW72" i="31"/>
  <c r="BX72" i="31"/>
  <c r="CH72" i="31"/>
  <c r="CI72" i="31"/>
  <c r="CJ72" i="31"/>
  <c r="BG73" i="31"/>
  <c r="BH73" i="31"/>
  <c r="BI73" i="31"/>
  <c r="BJ73" i="31"/>
  <c r="BK73" i="31"/>
  <c r="BL73" i="31"/>
  <c r="BU73" i="31"/>
  <c r="BV73" i="31"/>
  <c r="BW73" i="31"/>
  <c r="BX73" i="31"/>
  <c r="CH73" i="31"/>
  <c r="CI73" i="31"/>
  <c r="CJ73" i="31"/>
  <c r="BG74" i="31"/>
  <c r="BH74" i="31"/>
  <c r="BI74" i="31"/>
  <c r="BJ74" i="31"/>
  <c r="BK74" i="31"/>
  <c r="BL74" i="31"/>
  <c r="BU74" i="31"/>
  <c r="BV74" i="31"/>
  <c r="BW74" i="31"/>
  <c r="BX74" i="31"/>
  <c r="CH74" i="31"/>
  <c r="CI74" i="31"/>
  <c r="CJ74" i="31"/>
  <c r="BD75" i="31"/>
  <c r="BG75" i="31"/>
  <c r="BH75" i="31"/>
  <c r="BI75" i="31"/>
  <c r="BJ75" i="31"/>
  <c r="BK75" i="31"/>
  <c r="BL75" i="31"/>
  <c r="BT75" i="31"/>
  <c r="BU75" i="31"/>
  <c r="BV75" i="31"/>
  <c r="BW75" i="31"/>
  <c r="BX75" i="31"/>
  <c r="CB75" i="31"/>
  <c r="CH75" i="31"/>
  <c r="CI75" i="31"/>
  <c r="CJ75" i="31"/>
  <c r="BG76" i="31"/>
  <c r="BH76" i="31"/>
  <c r="BI76" i="31"/>
  <c r="BJ76" i="31"/>
  <c r="BK76" i="31"/>
  <c r="BL76" i="31"/>
  <c r="BU76" i="31"/>
  <c r="BV76" i="31"/>
  <c r="BW76" i="31"/>
  <c r="BX76" i="31"/>
  <c r="CH76" i="31"/>
  <c r="CI76" i="31"/>
  <c r="CJ76" i="31"/>
  <c r="BG77" i="31"/>
  <c r="BH77" i="31"/>
  <c r="BI77" i="31"/>
  <c r="BJ77" i="31"/>
  <c r="BK77" i="31"/>
  <c r="BL77" i="31"/>
  <c r="BU77" i="31"/>
  <c r="BV77" i="31"/>
  <c r="BW77" i="31"/>
  <c r="BX77" i="31"/>
  <c r="CH77" i="31"/>
  <c r="CI77" i="31"/>
  <c r="CJ77" i="31"/>
  <c r="BG78" i="31"/>
  <c r="BH78" i="31"/>
  <c r="BI78" i="31"/>
  <c r="BJ78" i="31"/>
  <c r="BK78" i="31"/>
  <c r="BL78" i="31"/>
  <c r="BU78" i="31"/>
  <c r="BV78" i="31"/>
  <c r="BW78" i="31"/>
  <c r="BX78" i="31"/>
  <c r="CG78" i="31"/>
  <c r="CH78" i="31"/>
  <c r="CI78" i="31"/>
  <c r="CJ78" i="31"/>
  <c r="BG79" i="31"/>
  <c r="BH79" i="31"/>
  <c r="BI79" i="31"/>
  <c r="BJ79" i="31"/>
  <c r="BK79" i="31"/>
  <c r="BL79" i="31"/>
  <c r="BU79" i="31"/>
  <c r="BV79" i="31"/>
  <c r="BW79" i="31"/>
  <c r="BX79" i="31"/>
  <c r="CH79" i="31"/>
  <c r="CI79" i="31"/>
  <c r="CJ79" i="31"/>
  <c r="BG80" i="31"/>
  <c r="BH80" i="31"/>
  <c r="BI80" i="31"/>
  <c r="BJ80" i="31"/>
  <c r="BK80" i="31"/>
  <c r="BL80" i="31"/>
  <c r="BU80" i="31"/>
  <c r="BV80" i="31"/>
  <c r="BW80" i="31"/>
  <c r="BX80" i="31"/>
  <c r="CH80" i="31"/>
  <c r="CI80" i="31"/>
  <c r="CJ80" i="31"/>
  <c r="BG81" i="31"/>
  <c r="BH81" i="31"/>
  <c r="BI81" i="31"/>
  <c r="BJ81" i="31"/>
  <c r="BK81" i="31"/>
  <c r="BL81" i="31"/>
  <c r="BU81" i="31"/>
  <c r="BV81" i="31"/>
  <c r="BW81" i="31"/>
  <c r="BX81" i="31"/>
  <c r="BZ81" i="31"/>
  <c r="CH81" i="31"/>
  <c r="CI81" i="31"/>
  <c r="CJ81" i="31"/>
  <c r="BG82" i="31"/>
  <c r="BH82" i="31"/>
  <c r="BI82" i="31"/>
  <c r="BJ82" i="31"/>
  <c r="BK82" i="31"/>
  <c r="BL82" i="31"/>
  <c r="BU82" i="31"/>
  <c r="BV82" i="31"/>
  <c r="BW82" i="31"/>
  <c r="BX82" i="31"/>
  <c r="CH82" i="31"/>
  <c r="CI82" i="31"/>
  <c r="CJ82" i="31"/>
  <c r="BG83" i="31"/>
  <c r="BH83" i="31"/>
  <c r="BI83" i="31"/>
  <c r="BJ83" i="31"/>
  <c r="BK83" i="31"/>
  <c r="BL83" i="31"/>
  <c r="BU83" i="31"/>
  <c r="BV83" i="31"/>
  <c r="BW83" i="31"/>
  <c r="BX83" i="31"/>
  <c r="CH83" i="31"/>
  <c r="CI83" i="31"/>
  <c r="CJ83" i="31"/>
  <c r="BG84" i="31"/>
  <c r="BH84" i="31"/>
  <c r="BI84" i="31"/>
  <c r="BJ84" i="31"/>
  <c r="BK84" i="31"/>
  <c r="BL84" i="31"/>
  <c r="BO84" i="31"/>
  <c r="BU84" i="31"/>
  <c r="BV84" i="31"/>
  <c r="BW84" i="31"/>
  <c r="BX84" i="31"/>
  <c r="CH84" i="31"/>
  <c r="CI84" i="31"/>
  <c r="CJ84" i="31"/>
  <c r="BG85" i="31"/>
  <c r="BH85" i="31"/>
  <c r="BI85" i="31"/>
  <c r="BJ85" i="31"/>
  <c r="BK85" i="31"/>
  <c r="BL85" i="31"/>
  <c r="BU85" i="31"/>
  <c r="BV85" i="31"/>
  <c r="BW85" i="31"/>
  <c r="BX85" i="31"/>
  <c r="BZ85" i="31"/>
  <c r="CD85" i="31"/>
  <c r="CH85" i="31"/>
  <c r="CI85" i="31"/>
  <c r="CJ85" i="31"/>
  <c r="BE86" i="31"/>
  <c r="BG86" i="31"/>
  <c r="BH86" i="31"/>
  <c r="BI86" i="31"/>
  <c r="BJ86" i="31"/>
  <c r="BK86" i="31"/>
  <c r="BL86" i="31"/>
  <c r="BM86" i="31"/>
  <c r="BQ86" i="31"/>
  <c r="BU86" i="31"/>
  <c r="BV86" i="31"/>
  <c r="BW86" i="31"/>
  <c r="BX86" i="31"/>
  <c r="CH86" i="31"/>
  <c r="CI86" i="31"/>
  <c r="CJ86" i="31"/>
  <c r="BG87" i="31"/>
  <c r="BH87" i="31"/>
  <c r="BI87" i="31"/>
  <c r="BJ87" i="31"/>
  <c r="BK87" i="31"/>
  <c r="BL87" i="31"/>
  <c r="BU87" i="31"/>
  <c r="BV87" i="31"/>
  <c r="BW87" i="31"/>
  <c r="BX87" i="31"/>
  <c r="CH87" i="31"/>
  <c r="CI87" i="31"/>
  <c r="CJ87" i="31"/>
  <c r="BG88" i="31"/>
  <c r="BH88" i="31"/>
  <c r="BI88" i="31"/>
  <c r="BJ88" i="31"/>
  <c r="BK88" i="31"/>
  <c r="BL88" i="31"/>
  <c r="BO88" i="31"/>
  <c r="BS88" i="31"/>
  <c r="BU88" i="31"/>
  <c r="BV88" i="31"/>
  <c r="BW88" i="31"/>
  <c r="BX88" i="31"/>
  <c r="CH88" i="31"/>
  <c r="CI88" i="31"/>
  <c r="CJ88" i="31"/>
  <c r="BG89" i="31"/>
  <c r="BH89" i="31"/>
  <c r="BI89" i="31"/>
  <c r="BJ89" i="31"/>
  <c r="BK89" i="31"/>
  <c r="BL89" i="31"/>
  <c r="BU89" i="31"/>
  <c r="BV89" i="31"/>
  <c r="BW89" i="31"/>
  <c r="BX89" i="31"/>
  <c r="CH89" i="31"/>
  <c r="CI89" i="31"/>
  <c r="CJ89" i="31"/>
  <c r="BG90" i="31"/>
  <c r="BH90" i="31"/>
  <c r="BI90" i="31"/>
  <c r="BJ90" i="31"/>
  <c r="BK90" i="31"/>
  <c r="BL90" i="31"/>
  <c r="BU90" i="31"/>
  <c r="BV90" i="31"/>
  <c r="BW90" i="31"/>
  <c r="BX90" i="31"/>
  <c r="CH90" i="31"/>
  <c r="CI90" i="31"/>
  <c r="CJ90" i="31"/>
  <c r="BD91" i="31"/>
  <c r="BG91" i="31"/>
  <c r="BH91" i="31"/>
  <c r="BI91" i="31"/>
  <c r="BJ91" i="31"/>
  <c r="BK91" i="31"/>
  <c r="BL91" i="31"/>
  <c r="BT91" i="31"/>
  <c r="BU91" i="31"/>
  <c r="BV91" i="31"/>
  <c r="BW91" i="31"/>
  <c r="BX91" i="31"/>
  <c r="CB91" i="31"/>
  <c r="CH91" i="31"/>
  <c r="CI91" i="31"/>
  <c r="CJ91" i="31"/>
  <c r="BD92" i="31"/>
  <c r="BE92" i="31"/>
  <c r="BF92" i="31"/>
  <c r="BG92" i="31"/>
  <c r="BH92" i="31"/>
  <c r="BI92" i="31"/>
  <c r="BJ92" i="31"/>
  <c r="BK92" i="31"/>
  <c r="BL92" i="31"/>
  <c r="BM92" i="31"/>
  <c r="BN92" i="31"/>
  <c r="BO92" i="31"/>
  <c r="BP92" i="31"/>
  <c r="BQ92" i="31"/>
  <c r="BR92" i="31"/>
  <c r="BS92" i="31"/>
  <c r="BT92" i="31"/>
  <c r="BU92" i="31"/>
  <c r="BV92" i="31"/>
  <c r="BW92" i="31"/>
  <c r="BX92" i="31"/>
  <c r="BY92" i="31"/>
  <c r="BZ92" i="31"/>
  <c r="CA92" i="31"/>
  <c r="CB92" i="31"/>
  <c r="CC92" i="31"/>
  <c r="CD92" i="31"/>
  <c r="CE92" i="31"/>
  <c r="CF92" i="31"/>
  <c r="CG92" i="31"/>
  <c r="CH92" i="31"/>
  <c r="CI92" i="31"/>
  <c r="CJ92" i="31"/>
  <c r="BD93" i="31"/>
  <c r="BE93" i="31"/>
  <c r="BF93" i="31"/>
  <c r="BG93" i="31"/>
  <c r="BH93" i="31"/>
  <c r="BI93" i="31"/>
  <c r="BJ93" i="31"/>
  <c r="BK93" i="31"/>
  <c r="BL93" i="31"/>
  <c r="BM93" i="31"/>
  <c r="BN93" i="31"/>
  <c r="BO93" i="31"/>
  <c r="BP93" i="31"/>
  <c r="BQ93" i="31"/>
  <c r="BR93" i="31"/>
  <c r="BS93" i="31"/>
  <c r="BT93" i="31"/>
  <c r="BU93" i="31"/>
  <c r="BV93" i="31"/>
  <c r="BW93" i="31"/>
  <c r="BX93" i="31"/>
  <c r="BY93" i="31"/>
  <c r="BZ93" i="31"/>
  <c r="CA93" i="31"/>
  <c r="CB93" i="31"/>
  <c r="CC93" i="31"/>
  <c r="CD93" i="31"/>
  <c r="CE93" i="31"/>
  <c r="CF93" i="31"/>
  <c r="CG93" i="31"/>
  <c r="CH93" i="31"/>
  <c r="CI93" i="31"/>
  <c r="CJ93" i="31"/>
  <c r="BD94" i="31"/>
  <c r="BE94" i="31"/>
  <c r="BF94" i="31"/>
  <c r="BG94" i="31"/>
  <c r="BH94" i="31"/>
  <c r="BI94" i="31"/>
  <c r="BJ94" i="31"/>
  <c r="BK94" i="31"/>
  <c r="BL94" i="31"/>
  <c r="BM94" i="31"/>
  <c r="BN94" i="31"/>
  <c r="BO94" i="31"/>
  <c r="BP94" i="31"/>
  <c r="BQ94" i="31"/>
  <c r="BR94" i="31"/>
  <c r="BS94" i="31"/>
  <c r="BT94" i="31"/>
  <c r="BU94" i="31"/>
  <c r="BV94" i="31"/>
  <c r="BW94" i="31"/>
  <c r="BX94" i="31"/>
  <c r="BY94" i="31"/>
  <c r="BZ94" i="31"/>
  <c r="CA94" i="31"/>
  <c r="CB94" i="31"/>
  <c r="CC94" i="31"/>
  <c r="CD94" i="31"/>
  <c r="CE94" i="31"/>
  <c r="CF94" i="31"/>
  <c r="CG94" i="31"/>
  <c r="CH94" i="31"/>
  <c r="CI94" i="31"/>
  <c r="CJ94" i="31"/>
  <c r="BD95" i="31"/>
  <c r="BE95" i="31"/>
  <c r="BF95" i="31"/>
  <c r="BG95" i="31"/>
  <c r="BH95" i="31"/>
  <c r="BI95" i="31"/>
  <c r="BJ95" i="31"/>
  <c r="BK95" i="31"/>
  <c r="BL95" i="31"/>
  <c r="BM95" i="31"/>
  <c r="BN95" i="31"/>
  <c r="BO95" i="31"/>
  <c r="BP95" i="31"/>
  <c r="BQ95" i="31"/>
  <c r="BR95" i="31"/>
  <c r="BS95" i="31"/>
  <c r="BT95" i="31"/>
  <c r="BU95" i="31"/>
  <c r="BV95" i="31"/>
  <c r="BW95" i="31"/>
  <c r="BX95" i="31"/>
  <c r="BY95" i="31"/>
  <c r="BZ95" i="31"/>
  <c r="CA95" i="31"/>
  <c r="CB95" i="31"/>
  <c r="CC95" i="31"/>
  <c r="CD95" i="31"/>
  <c r="CE95" i="31"/>
  <c r="CF95" i="31"/>
  <c r="CG95" i="31"/>
  <c r="CH95" i="31"/>
  <c r="CI95" i="31"/>
  <c r="CJ95" i="31"/>
  <c r="BD96" i="31"/>
  <c r="BE96" i="31"/>
  <c r="BF96" i="31"/>
  <c r="BG96" i="31"/>
  <c r="BH96" i="31"/>
  <c r="BI96" i="31"/>
  <c r="BJ96" i="31"/>
  <c r="BK96" i="31"/>
  <c r="BL96" i="31"/>
  <c r="BM96" i="31"/>
  <c r="BN96" i="31"/>
  <c r="BO96" i="31"/>
  <c r="BP96" i="31"/>
  <c r="BQ96" i="31"/>
  <c r="BR96" i="31"/>
  <c r="BS96" i="31"/>
  <c r="BT96" i="31"/>
  <c r="BU96" i="31"/>
  <c r="BV96" i="31"/>
  <c r="BW96" i="31"/>
  <c r="BX96" i="31"/>
  <c r="BY96" i="31"/>
  <c r="BZ96" i="31"/>
  <c r="CA96" i="31"/>
  <c r="CB96" i="31"/>
  <c r="CC96" i="31"/>
  <c r="CD96" i="31"/>
  <c r="CE96" i="31"/>
  <c r="CF96" i="31"/>
  <c r="CG96" i="31"/>
  <c r="CH96" i="31"/>
  <c r="CI96" i="31"/>
  <c r="CJ96" i="31"/>
  <c r="BD97" i="31"/>
  <c r="BE97" i="31"/>
  <c r="BF97" i="31"/>
  <c r="BG97" i="31"/>
  <c r="BH97" i="31"/>
  <c r="BI97" i="31"/>
  <c r="BJ97" i="31"/>
  <c r="BK97" i="31"/>
  <c r="BL97" i="31"/>
  <c r="BM97" i="31"/>
  <c r="BN97" i="31"/>
  <c r="BO97" i="31"/>
  <c r="BP97" i="31"/>
  <c r="BQ97" i="31"/>
  <c r="BR97" i="31"/>
  <c r="BS97" i="31"/>
  <c r="BT97" i="31"/>
  <c r="BU97" i="31"/>
  <c r="BV97" i="31"/>
  <c r="BW97" i="31"/>
  <c r="BX97" i="31"/>
  <c r="BY97" i="31"/>
  <c r="BZ97" i="31"/>
  <c r="CA97" i="31"/>
  <c r="CB97" i="31"/>
  <c r="CC97" i="31"/>
  <c r="CD97" i="31"/>
  <c r="CE97" i="31"/>
  <c r="CF97" i="31"/>
  <c r="CG97" i="31"/>
  <c r="CH97" i="31"/>
  <c r="CI97" i="31"/>
  <c r="CJ97" i="31"/>
  <c r="BD98" i="31"/>
  <c r="BE98" i="31"/>
  <c r="BF98" i="31"/>
  <c r="BG98" i="31"/>
  <c r="BH98" i="31"/>
  <c r="BI98" i="31"/>
  <c r="BJ98" i="31"/>
  <c r="BK98" i="31"/>
  <c r="BL98" i="31"/>
  <c r="BM98" i="31"/>
  <c r="BN98" i="31"/>
  <c r="BO98" i="31"/>
  <c r="BP98" i="31"/>
  <c r="BQ98" i="31"/>
  <c r="BR98" i="31"/>
  <c r="BS98" i="31"/>
  <c r="BT98" i="31"/>
  <c r="BU98" i="31"/>
  <c r="BV98" i="31"/>
  <c r="BW98" i="31"/>
  <c r="BX98" i="31"/>
  <c r="BY98" i="31"/>
  <c r="BZ98" i="31"/>
  <c r="CA98" i="31"/>
  <c r="CB98" i="31"/>
  <c r="CC98" i="31"/>
  <c r="CD98" i="31"/>
  <c r="CE98" i="31"/>
  <c r="CF98" i="31"/>
  <c r="CG98" i="31"/>
  <c r="CH98" i="31"/>
  <c r="CI98" i="31"/>
  <c r="CJ98" i="31"/>
  <c r="BD99" i="31"/>
  <c r="BE99" i="31"/>
  <c r="BF99" i="31"/>
  <c r="BG99" i="31"/>
  <c r="BH99" i="31"/>
  <c r="BI99" i="31"/>
  <c r="BJ99" i="31"/>
  <c r="BK99" i="31"/>
  <c r="BL99" i="31"/>
  <c r="BM99" i="31"/>
  <c r="BN99" i="31"/>
  <c r="BO99" i="31"/>
  <c r="BP99" i="31"/>
  <c r="BQ99" i="31"/>
  <c r="BR99" i="31"/>
  <c r="BS99" i="31"/>
  <c r="BT99" i="31"/>
  <c r="BU99" i="31"/>
  <c r="BV99" i="31"/>
  <c r="BW99" i="31"/>
  <c r="BX99" i="31"/>
  <c r="BY99" i="31"/>
  <c r="BZ99" i="31"/>
  <c r="CA99" i="31"/>
  <c r="CB99" i="31"/>
  <c r="CC99" i="31"/>
  <c r="CD99" i="31"/>
  <c r="CE99" i="31"/>
  <c r="CF99" i="31"/>
  <c r="CG99" i="31"/>
  <c r="CH99" i="31"/>
  <c r="CI99" i="31"/>
  <c r="CJ99" i="31"/>
  <c r="AO11" i="31"/>
  <c r="AP11" i="31"/>
  <c r="AQ11" i="31"/>
  <c r="AR11" i="31"/>
  <c r="AS11" i="31"/>
  <c r="AT11" i="31"/>
  <c r="AW11" i="31"/>
  <c r="BC11" i="31"/>
  <c r="AO12" i="31"/>
  <c r="AP12" i="31"/>
  <c r="AQ12" i="31"/>
  <c r="AR12" i="31"/>
  <c r="AS12" i="31"/>
  <c r="AT12" i="31"/>
  <c r="AU12" i="31"/>
  <c r="AO13" i="31"/>
  <c r="AP13" i="31"/>
  <c r="AQ13" i="31"/>
  <c r="AR13" i="31"/>
  <c r="AS13" i="31"/>
  <c r="AT13" i="31"/>
  <c r="AM14" i="31"/>
  <c r="AO14" i="31"/>
  <c r="AP14" i="31"/>
  <c r="AQ14" i="31"/>
  <c r="AR14" i="31"/>
  <c r="AS14" i="31"/>
  <c r="AT14" i="31"/>
  <c r="AU14" i="31"/>
  <c r="AW14" i="31"/>
  <c r="BC14" i="31"/>
  <c r="AO15" i="31"/>
  <c r="AP15" i="31"/>
  <c r="AQ15" i="31"/>
  <c r="AR15" i="31"/>
  <c r="AS15" i="31"/>
  <c r="AT15" i="31"/>
  <c r="AO16" i="31"/>
  <c r="AP16" i="31"/>
  <c r="AQ16" i="31"/>
  <c r="AR16" i="31"/>
  <c r="AS16" i="31"/>
  <c r="AT16" i="31"/>
  <c r="AM17" i="31"/>
  <c r="AO17" i="31"/>
  <c r="AP17" i="31"/>
  <c r="AQ17" i="31"/>
  <c r="AR17" i="31"/>
  <c r="AS17" i="31"/>
  <c r="AT17" i="31"/>
  <c r="AU17" i="31"/>
  <c r="AW17" i="31"/>
  <c r="BB17" i="31"/>
  <c r="BC17" i="31"/>
  <c r="AO18" i="31"/>
  <c r="AP18" i="31"/>
  <c r="AQ18" i="31"/>
  <c r="AR18" i="31"/>
  <c r="AS18" i="31"/>
  <c r="AT18" i="31"/>
  <c r="AW18" i="31"/>
  <c r="AX18" i="31"/>
  <c r="BA18" i="31"/>
  <c r="BB18" i="31"/>
  <c r="AO19" i="31"/>
  <c r="AP19" i="31"/>
  <c r="AQ19" i="31"/>
  <c r="AR19" i="31"/>
  <c r="AS19" i="31"/>
  <c r="AT19" i="31"/>
  <c r="AO20" i="31"/>
  <c r="AP20" i="31"/>
  <c r="AQ20" i="31"/>
  <c r="AR20" i="31"/>
  <c r="AS20" i="31"/>
  <c r="AT20" i="31"/>
  <c r="BB20" i="31"/>
  <c r="AM21" i="31"/>
  <c r="AN21" i="31"/>
  <c r="AO21" i="31"/>
  <c r="AP21" i="31"/>
  <c r="AQ21" i="31"/>
  <c r="AR21" i="31"/>
  <c r="AS21" i="31"/>
  <c r="AT21" i="31"/>
  <c r="AU21" i="31"/>
  <c r="AV21" i="31"/>
  <c r="AY21" i="31"/>
  <c r="AZ21" i="31"/>
  <c r="BC21" i="31"/>
  <c r="AL22" i="31"/>
  <c r="AO22" i="31"/>
  <c r="AP22" i="31"/>
  <c r="AQ22" i="31"/>
  <c r="AR22" i="31"/>
  <c r="AS22" i="31"/>
  <c r="AT22" i="31"/>
  <c r="AW22" i="31"/>
  <c r="AX22" i="31"/>
  <c r="BA22" i="31"/>
  <c r="BB22" i="31"/>
  <c r="AO23" i="31"/>
  <c r="AP23" i="31"/>
  <c r="AQ23" i="31"/>
  <c r="AR23" i="31"/>
  <c r="AS23" i="31"/>
  <c r="AT23" i="31"/>
  <c r="AO24" i="31"/>
  <c r="AP24" i="31"/>
  <c r="AQ24" i="31"/>
  <c r="AR24" i="31"/>
  <c r="AS24" i="31"/>
  <c r="AT24" i="31"/>
  <c r="AM25" i="31"/>
  <c r="AN25" i="31"/>
  <c r="AO25" i="31"/>
  <c r="AP25" i="31"/>
  <c r="AQ25" i="31"/>
  <c r="AR25" i="31"/>
  <c r="AS25" i="31"/>
  <c r="AT25" i="31"/>
  <c r="AU25" i="31"/>
  <c r="AV25" i="31"/>
  <c r="AY25" i="31"/>
  <c r="AZ25" i="31"/>
  <c r="BC25" i="31"/>
  <c r="AL26" i="31"/>
  <c r="AO26" i="31"/>
  <c r="AP26" i="31"/>
  <c r="AQ26" i="31"/>
  <c r="AR26" i="31"/>
  <c r="AS26" i="31"/>
  <c r="AT26" i="31"/>
  <c r="AW26" i="31"/>
  <c r="AX26" i="31"/>
  <c r="BA26" i="31"/>
  <c r="BB26" i="31"/>
  <c r="AO27" i="31"/>
  <c r="AP27" i="31"/>
  <c r="AQ27" i="31"/>
  <c r="AR27" i="31"/>
  <c r="AS27" i="31"/>
  <c r="AT27" i="31"/>
  <c r="AL28" i="31"/>
  <c r="AO28" i="31"/>
  <c r="AP28" i="31"/>
  <c r="AQ28" i="31"/>
  <c r="AR28" i="31"/>
  <c r="AS28" i="31"/>
  <c r="AT28" i="31"/>
  <c r="AW28" i="31"/>
  <c r="AX28" i="31"/>
  <c r="BA28" i="31"/>
  <c r="BB28" i="31"/>
  <c r="AO29" i="31"/>
  <c r="AP29" i="31"/>
  <c r="AQ29" i="31"/>
  <c r="AR29" i="31"/>
  <c r="AS29" i="31"/>
  <c r="AT29" i="31"/>
  <c r="AO30" i="31"/>
  <c r="AP30" i="31"/>
  <c r="AQ30" i="31"/>
  <c r="AR30" i="31"/>
  <c r="AS30" i="31"/>
  <c r="AT30" i="31"/>
  <c r="BA30" i="31"/>
  <c r="BB30" i="31"/>
  <c r="AM31" i="31"/>
  <c r="AN31" i="31"/>
  <c r="AO31" i="31"/>
  <c r="AP31" i="31"/>
  <c r="AQ31" i="31"/>
  <c r="AR31" i="31"/>
  <c r="AS31" i="31"/>
  <c r="AT31" i="31"/>
  <c r="AU31" i="31"/>
  <c r="AV31" i="31"/>
  <c r="AY31" i="31"/>
  <c r="AZ31" i="31"/>
  <c r="BC31" i="31"/>
  <c r="AL32" i="31"/>
  <c r="AO32" i="31"/>
  <c r="AP32" i="31"/>
  <c r="AQ32" i="31"/>
  <c r="AR32" i="31"/>
  <c r="AS32" i="31"/>
  <c r="AT32" i="31"/>
  <c r="AW32" i="31"/>
  <c r="AX32" i="31"/>
  <c r="BA32" i="31"/>
  <c r="BB32" i="31"/>
  <c r="AO33" i="31"/>
  <c r="AP33" i="31"/>
  <c r="AQ33" i="31"/>
  <c r="AR33" i="31"/>
  <c r="AS33" i="31"/>
  <c r="AT33" i="31"/>
  <c r="AY33" i="31"/>
  <c r="AZ33" i="31"/>
  <c r="AO34" i="31"/>
  <c r="AP34" i="31"/>
  <c r="AQ34" i="31"/>
  <c r="AR34" i="31"/>
  <c r="AS34" i="31"/>
  <c r="AT34" i="31"/>
  <c r="BA34" i="31"/>
  <c r="BB34" i="31"/>
  <c r="AM35" i="31"/>
  <c r="AN35" i="31"/>
  <c r="AO35" i="31"/>
  <c r="AP35" i="31"/>
  <c r="AQ35" i="31"/>
  <c r="AR35" i="31"/>
  <c r="AS35" i="31"/>
  <c r="AT35" i="31"/>
  <c r="AU35" i="31"/>
  <c r="AV35" i="31"/>
  <c r="AY35" i="31"/>
  <c r="AZ35" i="31"/>
  <c r="BC35" i="31"/>
  <c r="AO36" i="31"/>
  <c r="AP36" i="31"/>
  <c r="AQ36" i="31"/>
  <c r="AR36" i="31"/>
  <c r="AS36" i="31"/>
  <c r="AT36" i="31"/>
  <c r="AM37" i="31"/>
  <c r="AN37" i="31"/>
  <c r="AO37" i="31"/>
  <c r="AP37" i="31"/>
  <c r="AQ37" i="31"/>
  <c r="AR37" i="31"/>
  <c r="AS37" i="31"/>
  <c r="AT37" i="31"/>
  <c r="AU37" i="31"/>
  <c r="AV37" i="31"/>
  <c r="AY37" i="31"/>
  <c r="AZ37" i="31"/>
  <c r="BC37" i="31"/>
  <c r="AL38" i="31"/>
  <c r="AO38" i="31"/>
  <c r="AP38" i="31"/>
  <c r="AQ38" i="31"/>
  <c r="AR38" i="31"/>
  <c r="AS38" i="31"/>
  <c r="AT38" i="31"/>
  <c r="AW38" i="31"/>
  <c r="AX38" i="31"/>
  <c r="BA38" i="31"/>
  <c r="BB38" i="31"/>
  <c r="AO39" i="31"/>
  <c r="AP39" i="31"/>
  <c r="AQ39" i="31"/>
  <c r="AR39" i="31"/>
  <c r="AS39" i="31"/>
  <c r="AT39" i="31"/>
  <c r="AY39" i="31"/>
  <c r="AZ39" i="31"/>
  <c r="AO40" i="31"/>
  <c r="AP40" i="31"/>
  <c r="AQ40" i="31"/>
  <c r="AR40" i="31"/>
  <c r="AS40" i="31"/>
  <c r="AT40" i="31"/>
  <c r="BA40" i="31"/>
  <c r="BB40" i="31"/>
  <c r="AM41" i="31"/>
  <c r="AN41" i="31"/>
  <c r="AO41" i="31"/>
  <c r="AP41" i="31"/>
  <c r="AQ41" i="31"/>
  <c r="AR41" i="31"/>
  <c r="AS41" i="31"/>
  <c r="AT41" i="31"/>
  <c r="AU41" i="31"/>
  <c r="AV41" i="31"/>
  <c r="AY41" i="31"/>
  <c r="AZ41" i="31"/>
  <c r="BC41" i="31"/>
  <c r="AL42" i="31"/>
  <c r="AO42" i="31"/>
  <c r="AP42" i="31"/>
  <c r="AQ42" i="31"/>
  <c r="AR42" i="31"/>
  <c r="AS42" i="31"/>
  <c r="AT42" i="31"/>
  <c r="AW42" i="31"/>
  <c r="AX42" i="31"/>
  <c r="BA42" i="31"/>
  <c r="BB42" i="31"/>
  <c r="AO43" i="31"/>
  <c r="AP43" i="31"/>
  <c r="AQ43" i="31"/>
  <c r="AR43" i="31"/>
  <c r="AS43" i="31"/>
  <c r="AT43" i="31"/>
  <c r="AY43" i="31"/>
  <c r="AZ43" i="31"/>
  <c r="AL44" i="31"/>
  <c r="AO44" i="31"/>
  <c r="AP44" i="31"/>
  <c r="AQ44" i="31"/>
  <c r="AR44" i="31"/>
  <c r="AS44" i="31"/>
  <c r="AT44" i="31"/>
  <c r="AW44" i="31"/>
  <c r="AX44" i="31"/>
  <c r="BA44" i="31"/>
  <c r="BB44" i="31"/>
  <c r="AO45" i="31"/>
  <c r="AP45" i="31"/>
  <c r="AQ45" i="31"/>
  <c r="AR45" i="31"/>
  <c r="AS45" i="31"/>
  <c r="AT45" i="31"/>
  <c r="AY45" i="31"/>
  <c r="AZ45" i="31"/>
  <c r="AO46" i="31"/>
  <c r="AP46" i="31"/>
  <c r="AQ46" i="31"/>
  <c r="AR46" i="31"/>
  <c r="AS46" i="31"/>
  <c r="AT46" i="31"/>
  <c r="BA46" i="31"/>
  <c r="BB46" i="31"/>
  <c r="AM47" i="31"/>
  <c r="AN47" i="31"/>
  <c r="AO47" i="31"/>
  <c r="AP47" i="31"/>
  <c r="AQ47" i="31"/>
  <c r="AR47" i="31"/>
  <c r="AS47" i="31"/>
  <c r="AT47" i="31"/>
  <c r="AU47" i="31"/>
  <c r="AV47" i="31"/>
  <c r="AY47" i="31"/>
  <c r="AZ47" i="31"/>
  <c r="BC47" i="31"/>
  <c r="AL48" i="31"/>
  <c r="AO48" i="31"/>
  <c r="AP48" i="31"/>
  <c r="AQ48" i="31"/>
  <c r="AR48" i="31"/>
  <c r="AS48" i="31"/>
  <c r="AT48" i="31"/>
  <c r="AW48" i="31"/>
  <c r="AX48" i="31"/>
  <c r="BA48" i="31"/>
  <c r="BB48" i="31"/>
  <c r="AO49" i="31"/>
  <c r="AP49" i="31"/>
  <c r="AQ49" i="31"/>
  <c r="AR49" i="31"/>
  <c r="AS49" i="31"/>
  <c r="AT49" i="31"/>
  <c r="AY49" i="31"/>
  <c r="AZ49" i="31"/>
  <c r="AO50" i="31"/>
  <c r="AP50" i="31"/>
  <c r="AQ50" i="31"/>
  <c r="AR50" i="31"/>
  <c r="AS50" i="31"/>
  <c r="AT50" i="31"/>
  <c r="BA50" i="31"/>
  <c r="BB50" i="31"/>
  <c r="AM51" i="31"/>
  <c r="AN51" i="31"/>
  <c r="AO51" i="31"/>
  <c r="AP51" i="31"/>
  <c r="AQ51" i="31"/>
  <c r="AR51" i="31"/>
  <c r="AS51" i="31"/>
  <c r="AT51" i="31"/>
  <c r="AU51" i="31"/>
  <c r="AV51" i="31"/>
  <c r="AY51" i="31"/>
  <c r="AZ51" i="31"/>
  <c r="BC51" i="31"/>
  <c r="AO52" i="31"/>
  <c r="AP52" i="31"/>
  <c r="AQ52" i="31"/>
  <c r="AR52" i="31"/>
  <c r="AS52" i="31"/>
  <c r="AT52" i="31"/>
  <c r="BA52" i="31"/>
  <c r="BB52" i="31"/>
  <c r="AM53" i="31"/>
  <c r="AN53" i="31"/>
  <c r="AO53" i="31"/>
  <c r="AP53" i="31"/>
  <c r="AQ53" i="31"/>
  <c r="AR53" i="31"/>
  <c r="AS53" i="31"/>
  <c r="AT53" i="31"/>
  <c r="AU53" i="31"/>
  <c r="AV53" i="31"/>
  <c r="AY53" i="31"/>
  <c r="AZ53" i="31"/>
  <c r="BC53" i="31"/>
  <c r="AL54" i="31"/>
  <c r="AO54" i="31"/>
  <c r="AP54" i="31"/>
  <c r="AQ54" i="31"/>
  <c r="AR54" i="31"/>
  <c r="AS54" i="31"/>
  <c r="AT54" i="31"/>
  <c r="AW54" i="31"/>
  <c r="AX54" i="31"/>
  <c r="BA54" i="31"/>
  <c r="BB54" i="31"/>
  <c r="AO55" i="31"/>
  <c r="AP55" i="31"/>
  <c r="AQ55" i="31"/>
  <c r="AR55" i="31"/>
  <c r="AS55" i="31"/>
  <c r="AT55" i="31"/>
  <c r="AY55" i="31"/>
  <c r="AZ55" i="31"/>
  <c r="AO56" i="31"/>
  <c r="AP56" i="31"/>
  <c r="AQ56" i="31"/>
  <c r="AR56" i="31"/>
  <c r="AS56" i="31"/>
  <c r="AT56" i="31"/>
  <c r="BA56" i="31"/>
  <c r="BB56" i="31"/>
  <c r="AM57" i="31"/>
  <c r="AN57" i="31"/>
  <c r="AO57" i="31"/>
  <c r="AP57" i="31"/>
  <c r="AQ57" i="31"/>
  <c r="AR57" i="31"/>
  <c r="AS57" i="31"/>
  <c r="AT57" i="31"/>
  <c r="AU57" i="31"/>
  <c r="AV57" i="31"/>
  <c r="AY57" i="31"/>
  <c r="AZ57" i="31"/>
  <c r="BC57" i="31"/>
  <c r="AL58" i="31"/>
  <c r="AO58" i="31"/>
  <c r="AP58" i="31"/>
  <c r="AQ58" i="31"/>
  <c r="AR58" i="31"/>
  <c r="AS58" i="31"/>
  <c r="AT58" i="31"/>
  <c r="AW58" i="31"/>
  <c r="AX58" i="31"/>
  <c r="BA58" i="31"/>
  <c r="BB58" i="31"/>
  <c r="AO59" i="31"/>
  <c r="AP59" i="31"/>
  <c r="AQ59" i="31"/>
  <c r="AR59" i="31"/>
  <c r="AS59" i="31"/>
  <c r="AT59" i="31"/>
  <c r="AY59" i="31"/>
  <c r="AZ59" i="31"/>
  <c r="AL60" i="31"/>
  <c r="AO60" i="31"/>
  <c r="AP60" i="31"/>
  <c r="AQ60" i="31"/>
  <c r="AR60" i="31"/>
  <c r="AS60" i="31"/>
  <c r="AT60" i="31"/>
  <c r="AW60" i="31"/>
  <c r="AX60" i="31"/>
  <c r="BA60" i="31"/>
  <c r="BB60" i="31"/>
  <c r="AO61" i="31"/>
  <c r="AP61" i="31"/>
  <c r="AQ61" i="31"/>
  <c r="AR61" i="31"/>
  <c r="AS61" i="31"/>
  <c r="AT61" i="31"/>
  <c r="AY61" i="31"/>
  <c r="AZ61" i="31"/>
  <c r="AO62" i="31"/>
  <c r="AP62" i="31"/>
  <c r="AQ62" i="31"/>
  <c r="AR62" i="31"/>
  <c r="AS62" i="31"/>
  <c r="AT62" i="31"/>
  <c r="BB62" i="31"/>
  <c r="AM63" i="31"/>
  <c r="AN63" i="31"/>
  <c r="AO63" i="31"/>
  <c r="AP63" i="31"/>
  <c r="AQ63" i="31"/>
  <c r="AR63" i="31"/>
  <c r="AS63" i="31"/>
  <c r="AT63" i="31"/>
  <c r="AU63" i="31"/>
  <c r="AV63" i="31"/>
  <c r="AY63" i="31"/>
  <c r="AZ63" i="31"/>
  <c r="BC63" i="31"/>
  <c r="AL64" i="31"/>
  <c r="AO64" i="31"/>
  <c r="AP64" i="31"/>
  <c r="AQ64" i="31"/>
  <c r="AR64" i="31"/>
  <c r="AS64" i="31"/>
  <c r="AT64" i="31"/>
  <c r="AW64" i="31"/>
  <c r="AX64" i="31"/>
  <c r="BA64" i="31"/>
  <c r="BB64" i="31"/>
  <c r="AO65" i="31"/>
  <c r="AP65" i="31"/>
  <c r="AQ65" i="31"/>
  <c r="AR65" i="31"/>
  <c r="AS65" i="31"/>
  <c r="AT65" i="31"/>
  <c r="AZ65" i="31"/>
  <c r="AO66" i="31"/>
  <c r="AP66" i="31"/>
  <c r="AQ66" i="31"/>
  <c r="AR66" i="31"/>
  <c r="AS66" i="31"/>
  <c r="AT66" i="31"/>
  <c r="BB66" i="31"/>
  <c r="AM67" i="31"/>
  <c r="AN67" i="31"/>
  <c r="AO67" i="31"/>
  <c r="AP67" i="31"/>
  <c r="AQ67" i="31"/>
  <c r="AR67" i="31"/>
  <c r="AS67" i="31"/>
  <c r="AT67" i="31"/>
  <c r="AU67" i="31"/>
  <c r="AV67" i="31"/>
  <c r="AY67" i="31"/>
  <c r="AZ67" i="31"/>
  <c r="BC67" i="31"/>
  <c r="AO68" i="31"/>
  <c r="AP68" i="31"/>
  <c r="AQ68" i="31"/>
  <c r="AR68" i="31"/>
  <c r="AS68" i="31"/>
  <c r="AT68" i="31"/>
  <c r="BA68" i="31"/>
  <c r="BB68" i="31"/>
  <c r="AO69" i="31"/>
  <c r="AP69" i="31"/>
  <c r="AQ69" i="31"/>
  <c r="AR69" i="31"/>
  <c r="AS69" i="31"/>
  <c r="AT69" i="31"/>
  <c r="AZ69" i="31"/>
  <c r="AL70" i="31"/>
  <c r="AO70" i="31"/>
  <c r="AP70" i="31"/>
  <c r="AQ70" i="31"/>
  <c r="AR70" i="31"/>
  <c r="AS70" i="31"/>
  <c r="AT70" i="31"/>
  <c r="AW70" i="31"/>
  <c r="AX70" i="31"/>
  <c r="BA70" i="31"/>
  <c r="BB70" i="31"/>
  <c r="AO71" i="31"/>
  <c r="AP71" i="31"/>
  <c r="AQ71" i="31"/>
  <c r="AR71" i="31"/>
  <c r="AS71" i="31"/>
  <c r="AT71" i="31"/>
  <c r="AY71" i="31"/>
  <c r="AZ71" i="31"/>
  <c r="AO72" i="31"/>
  <c r="AP72" i="31"/>
  <c r="AQ72" i="31"/>
  <c r="AR72" i="31"/>
  <c r="AS72" i="31"/>
  <c r="AT72" i="31"/>
  <c r="BA72" i="31"/>
  <c r="BB72" i="31"/>
  <c r="AO73" i="31"/>
  <c r="AP73" i="31"/>
  <c r="AQ73" i="31"/>
  <c r="AR73" i="31"/>
  <c r="AS73" i="31"/>
  <c r="AT73" i="31"/>
  <c r="AZ73" i="31"/>
  <c r="AO74" i="31"/>
  <c r="AP74" i="31"/>
  <c r="AQ74" i="31"/>
  <c r="AR74" i="31"/>
  <c r="AS74" i="31"/>
  <c r="AT74" i="31"/>
  <c r="AO75" i="31"/>
  <c r="AP75" i="31"/>
  <c r="AQ75" i="31"/>
  <c r="AR75" i="31"/>
  <c r="AS75" i="31"/>
  <c r="AT75" i="31"/>
  <c r="AY75" i="31"/>
  <c r="AZ75" i="31"/>
  <c r="AO76" i="31"/>
  <c r="AP76" i="31"/>
  <c r="AQ76" i="31"/>
  <c r="AR76" i="31"/>
  <c r="AS76" i="31"/>
  <c r="AT76" i="31"/>
  <c r="BB76" i="31"/>
  <c r="AO77" i="31"/>
  <c r="AP77" i="31"/>
  <c r="AQ77" i="31"/>
  <c r="AR77" i="31"/>
  <c r="AS77" i="31"/>
  <c r="AT77" i="31"/>
  <c r="AY77" i="31"/>
  <c r="AZ77" i="31"/>
  <c r="AO78" i="31"/>
  <c r="AP78" i="31"/>
  <c r="AQ78" i="31"/>
  <c r="AR78" i="31"/>
  <c r="AS78" i="31"/>
  <c r="AT78" i="31"/>
  <c r="BA78" i="31"/>
  <c r="BB78" i="31"/>
  <c r="AO79" i="31"/>
  <c r="AP79" i="31"/>
  <c r="AQ79" i="31"/>
  <c r="AR79" i="31"/>
  <c r="AS79" i="31"/>
  <c r="AT79" i="31"/>
  <c r="AO80" i="31"/>
  <c r="AP80" i="31"/>
  <c r="AQ80" i="31"/>
  <c r="AR80" i="31"/>
  <c r="AS80" i="31"/>
  <c r="AT80" i="31"/>
  <c r="BA80" i="31"/>
  <c r="BB80" i="31"/>
  <c r="AO81" i="31"/>
  <c r="AP81" i="31"/>
  <c r="AQ81" i="31"/>
  <c r="AR81" i="31"/>
  <c r="AS81" i="31"/>
  <c r="AT81" i="31"/>
  <c r="AZ81" i="31"/>
  <c r="AO82" i="31"/>
  <c r="AP82" i="31"/>
  <c r="AQ82" i="31"/>
  <c r="AR82" i="31"/>
  <c r="AS82" i="31"/>
  <c r="AT82" i="31"/>
  <c r="AO83" i="31"/>
  <c r="AP83" i="31"/>
  <c r="AQ83" i="31"/>
  <c r="AR83" i="31"/>
  <c r="AS83" i="31"/>
  <c r="AT83" i="31"/>
  <c r="AY83" i="31"/>
  <c r="AZ83" i="31"/>
  <c r="AO84" i="31"/>
  <c r="AP84" i="31"/>
  <c r="AQ84" i="31"/>
  <c r="AR84" i="31"/>
  <c r="AS84" i="31"/>
  <c r="AT84" i="31"/>
  <c r="BB84" i="31"/>
  <c r="AO85" i="31"/>
  <c r="AP85" i="31"/>
  <c r="AQ85" i="31"/>
  <c r="AR85" i="31"/>
  <c r="AS85" i="31"/>
  <c r="AT85" i="31"/>
  <c r="AY85" i="31"/>
  <c r="AZ85" i="31"/>
  <c r="AO86" i="31"/>
  <c r="AP86" i="31"/>
  <c r="AQ86" i="31"/>
  <c r="AR86" i="31"/>
  <c r="AS86" i="31"/>
  <c r="AT86" i="31"/>
  <c r="BA86" i="31"/>
  <c r="BB86" i="31"/>
  <c r="AO87" i="31"/>
  <c r="AP87" i="31"/>
  <c r="AQ87" i="31"/>
  <c r="AR87" i="31"/>
  <c r="AS87" i="31"/>
  <c r="AT87" i="31"/>
  <c r="AO88" i="31"/>
  <c r="AP88" i="31"/>
  <c r="AQ88" i="31"/>
  <c r="AR88" i="31"/>
  <c r="AS88" i="31"/>
  <c r="AT88" i="31"/>
  <c r="BA88" i="31"/>
  <c r="BB88" i="31"/>
  <c r="AO89" i="31"/>
  <c r="AP89" i="31"/>
  <c r="AQ89" i="31"/>
  <c r="AR89" i="31"/>
  <c r="AS89" i="31"/>
  <c r="AT89" i="31"/>
  <c r="AZ89" i="31"/>
  <c r="AO90" i="31"/>
  <c r="AP90" i="31"/>
  <c r="AQ90" i="31"/>
  <c r="AR90" i="31"/>
  <c r="AS90" i="31"/>
  <c r="AT90" i="31"/>
  <c r="AO91" i="31"/>
  <c r="AP91" i="31"/>
  <c r="AQ91" i="31"/>
  <c r="AR91" i="31"/>
  <c r="AS91" i="31"/>
  <c r="AT91" i="31"/>
  <c r="AY91" i="31"/>
  <c r="AZ91" i="31"/>
  <c r="AL92" i="31"/>
  <c r="AM92" i="31"/>
  <c r="AN92" i="31"/>
  <c r="AO92" i="31"/>
  <c r="AP92" i="31"/>
  <c r="AQ92" i="31"/>
  <c r="AR92" i="31"/>
  <c r="AS92" i="31"/>
  <c r="AT92" i="31"/>
  <c r="AU92" i="31"/>
  <c r="AV92" i="31"/>
  <c r="AW92" i="31"/>
  <c r="AX92" i="31"/>
  <c r="AY92" i="31"/>
  <c r="AZ92" i="31"/>
  <c r="BA92" i="31"/>
  <c r="BB92" i="31"/>
  <c r="BC92" i="31"/>
  <c r="AL93" i="31"/>
  <c r="AM93" i="31"/>
  <c r="AN93" i="31"/>
  <c r="AO93" i="31"/>
  <c r="AP93" i="31"/>
  <c r="AQ93" i="31"/>
  <c r="AR93" i="31"/>
  <c r="AS93" i="31"/>
  <c r="AT93" i="31"/>
  <c r="AU93" i="31"/>
  <c r="AV93" i="31"/>
  <c r="AW93" i="31"/>
  <c r="AX93" i="31"/>
  <c r="AY93" i="31"/>
  <c r="AZ93" i="31"/>
  <c r="BA93" i="31"/>
  <c r="BB93" i="31"/>
  <c r="BC93" i="31"/>
  <c r="AL94" i="31"/>
  <c r="AM94" i="31"/>
  <c r="AN94" i="31"/>
  <c r="AO94" i="31"/>
  <c r="AP94" i="31"/>
  <c r="AQ94" i="31"/>
  <c r="AR94" i="31"/>
  <c r="AS94" i="31"/>
  <c r="AT94" i="31"/>
  <c r="AU94" i="31"/>
  <c r="AV94" i="31"/>
  <c r="AW94" i="31"/>
  <c r="AX94" i="31"/>
  <c r="AY94" i="31"/>
  <c r="AZ94" i="31"/>
  <c r="BA94" i="31"/>
  <c r="BB94" i="31"/>
  <c r="BC94" i="31"/>
  <c r="AL95" i="31"/>
  <c r="AM95" i="31"/>
  <c r="AN95" i="31"/>
  <c r="AO95" i="31"/>
  <c r="AP95" i="31"/>
  <c r="AQ95" i="31"/>
  <c r="AR95" i="31"/>
  <c r="AS95" i="31"/>
  <c r="AT95" i="31"/>
  <c r="AU95" i="31"/>
  <c r="AV95" i="31"/>
  <c r="AW95" i="31"/>
  <c r="AX95" i="31"/>
  <c r="AY95" i="31"/>
  <c r="AZ95" i="31"/>
  <c r="BA95" i="31"/>
  <c r="BB95" i="31"/>
  <c r="BC95" i="31"/>
  <c r="AL96" i="31"/>
  <c r="AM96" i="31"/>
  <c r="AN96" i="31"/>
  <c r="AO96" i="31"/>
  <c r="AP96" i="31"/>
  <c r="AQ96" i="31"/>
  <c r="AR96" i="31"/>
  <c r="AS96" i="31"/>
  <c r="AT96" i="31"/>
  <c r="AU96" i="31"/>
  <c r="AV96" i="31"/>
  <c r="AW96" i="31"/>
  <c r="AX96" i="31"/>
  <c r="AY96" i="31"/>
  <c r="AZ96" i="31"/>
  <c r="BA96" i="31"/>
  <c r="BB96" i="31"/>
  <c r="BC96" i="31"/>
  <c r="AL97" i="31"/>
  <c r="AM97" i="31"/>
  <c r="AN97" i="31"/>
  <c r="AO97" i="31"/>
  <c r="AP97" i="31"/>
  <c r="AQ97" i="31"/>
  <c r="AR97" i="31"/>
  <c r="AS97" i="31"/>
  <c r="AT97" i="31"/>
  <c r="AU97" i="31"/>
  <c r="AV97" i="31"/>
  <c r="AW97" i="31"/>
  <c r="AX97" i="31"/>
  <c r="AY97" i="31"/>
  <c r="AZ97" i="31"/>
  <c r="BA97" i="31"/>
  <c r="BB97" i="31"/>
  <c r="BC97" i="31"/>
  <c r="AL98" i="31"/>
  <c r="AM98" i="31"/>
  <c r="AN98" i="31"/>
  <c r="AO98" i="31"/>
  <c r="AP98" i="31"/>
  <c r="AQ98" i="31"/>
  <c r="AR98" i="31"/>
  <c r="AS98" i="31"/>
  <c r="AT98" i="31"/>
  <c r="AU98" i="31"/>
  <c r="AV98" i="31"/>
  <c r="AW98" i="31"/>
  <c r="AX98" i="31"/>
  <c r="AY98" i="31"/>
  <c r="AZ98" i="31"/>
  <c r="BA98" i="31"/>
  <c r="BB98" i="31"/>
  <c r="BC98" i="31"/>
  <c r="AL99" i="31"/>
  <c r="AM99" i="31"/>
  <c r="AN99" i="31"/>
  <c r="AO99" i="31"/>
  <c r="AP99" i="31"/>
  <c r="AQ99" i="31"/>
  <c r="AR99" i="31"/>
  <c r="AS99" i="31"/>
  <c r="AT99" i="31"/>
  <c r="AU99" i="31"/>
  <c r="AV99" i="31"/>
  <c r="AW99" i="31"/>
  <c r="AX99" i="31"/>
  <c r="AY99" i="31"/>
  <c r="AZ99" i="31"/>
  <c r="BA99" i="31"/>
  <c r="BB99" i="31"/>
  <c r="BC99" i="31"/>
  <c r="AB11" i="31"/>
  <c r="AC11" i="31"/>
  <c r="AD11" i="31"/>
  <c r="AE11" i="31"/>
  <c r="AU11" i="31" s="1"/>
  <c r="AB12" i="31"/>
  <c r="AC12" i="31"/>
  <c r="AD12" i="31"/>
  <c r="AE12" i="31"/>
  <c r="BC12" i="31" s="1"/>
  <c r="AG12" i="31"/>
  <c r="AJ12" i="31"/>
  <c r="AK12" i="31"/>
  <c r="AB13" i="31"/>
  <c r="AC13" i="31"/>
  <c r="AD13" i="31"/>
  <c r="AE13" i="31"/>
  <c r="AU13" i="31" s="1"/>
  <c r="AB14" i="31"/>
  <c r="AC14" i="31"/>
  <c r="AD14" i="31"/>
  <c r="AE14" i="31"/>
  <c r="BA14" i="31" s="1"/>
  <c r="AG14" i="31"/>
  <c r="AH14" i="31"/>
  <c r="AI14" i="31"/>
  <c r="AK14" i="31"/>
  <c r="AB15" i="31"/>
  <c r="AC15" i="31"/>
  <c r="AD15" i="31"/>
  <c r="AE15" i="31"/>
  <c r="AB16" i="31"/>
  <c r="AC16" i="31"/>
  <c r="AD16" i="31"/>
  <c r="AE16" i="31"/>
  <c r="AB17" i="31"/>
  <c r="AC17" i="31"/>
  <c r="AD17" i="31"/>
  <c r="AE17" i="31"/>
  <c r="BA17" i="31" s="1"/>
  <c r="AB18" i="31"/>
  <c r="AC18" i="31"/>
  <c r="AD18" i="31"/>
  <c r="AE18" i="31"/>
  <c r="AN18" i="31" s="1"/>
  <c r="AG18" i="31"/>
  <c r="AH18" i="31"/>
  <c r="AI18" i="31"/>
  <c r="AK18" i="31"/>
  <c r="AB19" i="31"/>
  <c r="AC19" i="31"/>
  <c r="AD19" i="31"/>
  <c r="AE19" i="31"/>
  <c r="DF19" i="31" s="1"/>
  <c r="AB20" i="31"/>
  <c r="AC20" i="31"/>
  <c r="AD20" i="31"/>
  <c r="AE20" i="31"/>
  <c r="AF20" i="31"/>
  <c r="AB21" i="31"/>
  <c r="AC21" i="31"/>
  <c r="AD21" i="31"/>
  <c r="AE21" i="31"/>
  <c r="AL21" i="31" s="1"/>
  <c r="AB22" i="31"/>
  <c r="AC22" i="31"/>
  <c r="AD22" i="31"/>
  <c r="AE22" i="31"/>
  <c r="AF22" i="31"/>
  <c r="AG22" i="31"/>
  <c r="AH22" i="31"/>
  <c r="AI22" i="31"/>
  <c r="AJ22" i="31"/>
  <c r="AK22" i="31"/>
  <c r="AB23" i="31"/>
  <c r="AC23" i="31"/>
  <c r="AD23" i="31"/>
  <c r="AE23" i="31"/>
  <c r="AN23" i="31" s="1"/>
  <c r="AB24" i="31"/>
  <c r="AC24" i="31"/>
  <c r="AD24" i="31"/>
  <c r="AE24" i="31"/>
  <c r="CA24" i="31" s="1"/>
  <c r="AB25" i="31"/>
  <c r="AC25" i="31"/>
  <c r="AD25" i="31"/>
  <c r="AE25" i="31"/>
  <c r="AB26" i="31"/>
  <c r="AC26" i="31"/>
  <c r="AD26" i="31"/>
  <c r="AE26" i="31"/>
  <c r="AF26" i="31"/>
  <c r="AG26" i="31"/>
  <c r="AH26" i="31"/>
  <c r="AI26" i="31"/>
  <c r="AJ26" i="31"/>
  <c r="AK26" i="31"/>
  <c r="AB27" i="31"/>
  <c r="AC27" i="31"/>
  <c r="AD27" i="31"/>
  <c r="AE27" i="31"/>
  <c r="AB28" i="31"/>
  <c r="AC28" i="31"/>
  <c r="AD28" i="31"/>
  <c r="AE28" i="31"/>
  <c r="AN28" i="31" s="1"/>
  <c r="AG28" i="31"/>
  <c r="AH28" i="31"/>
  <c r="AI28" i="31"/>
  <c r="AK28" i="31"/>
  <c r="AB29" i="31"/>
  <c r="AC29" i="31"/>
  <c r="AD29" i="31"/>
  <c r="AE29" i="31"/>
  <c r="AB30" i="31"/>
  <c r="AC30" i="31"/>
  <c r="AD30" i="31"/>
  <c r="AE30" i="31"/>
  <c r="AL30" i="31" s="1"/>
  <c r="AH30" i="31"/>
  <c r="AI30" i="31"/>
  <c r="AB31" i="31"/>
  <c r="AC31" i="31"/>
  <c r="AD31" i="31"/>
  <c r="AE31" i="31"/>
  <c r="AB32" i="31"/>
  <c r="AC32" i="31"/>
  <c r="AD32" i="31"/>
  <c r="AE32" i="31"/>
  <c r="AF32" i="31"/>
  <c r="AG32" i="31"/>
  <c r="AH32" i="31"/>
  <c r="AI32" i="31"/>
  <c r="AJ32" i="31"/>
  <c r="AK32" i="31"/>
  <c r="AB33" i="31"/>
  <c r="AC33" i="31"/>
  <c r="AD33" i="31"/>
  <c r="AE33" i="31"/>
  <c r="AN33" i="31" s="1"/>
  <c r="AB34" i="31"/>
  <c r="AC34" i="31"/>
  <c r="AD34" i="31"/>
  <c r="AE34" i="31"/>
  <c r="AL34" i="31" s="1"/>
  <c r="AH34" i="31"/>
  <c r="AI34" i="31"/>
  <c r="AB35" i="31"/>
  <c r="AC35" i="31"/>
  <c r="AD35" i="31"/>
  <c r="AE35" i="31"/>
  <c r="AI35" i="31"/>
  <c r="AB36" i="31"/>
  <c r="AC36" i="31"/>
  <c r="AD36" i="31"/>
  <c r="AE36" i="31"/>
  <c r="AB37" i="31"/>
  <c r="AC37" i="31"/>
  <c r="AD37" i="31"/>
  <c r="AE37" i="31"/>
  <c r="BR37" i="31" s="1"/>
  <c r="AB38" i="31"/>
  <c r="AC38" i="31"/>
  <c r="AD38" i="31"/>
  <c r="AE38" i="31"/>
  <c r="AF38" i="31"/>
  <c r="AG38" i="31"/>
  <c r="AH38" i="31"/>
  <c r="AI38" i="31"/>
  <c r="AJ38" i="31"/>
  <c r="AK38" i="31"/>
  <c r="AB39" i="31"/>
  <c r="AC39" i="31"/>
  <c r="AD39" i="31"/>
  <c r="AE39" i="31"/>
  <c r="AN39" i="31" s="1"/>
  <c r="AB40" i="31"/>
  <c r="AC40" i="31"/>
  <c r="AD40" i="31"/>
  <c r="AE40" i="31"/>
  <c r="AL40" i="31" s="1"/>
  <c r="AH40" i="31"/>
  <c r="AI40" i="31"/>
  <c r="AB41" i="31"/>
  <c r="AC41" i="31"/>
  <c r="AD41" i="31"/>
  <c r="AE41" i="31"/>
  <c r="AB42" i="31"/>
  <c r="AC42" i="31"/>
  <c r="AD42" i="31"/>
  <c r="AE42" i="31"/>
  <c r="AF42" i="31"/>
  <c r="AG42" i="31"/>
  <c r="AH42" i="31"/>
  <c r="AI42" i="31"/>
  <c r="AJ42" i="31"/>
  <c r="AK42" i="31"/>
  <c r="AB43" i="31"/>
  <c r="AC43" i="31"/>
  <c r="AD43" i="31"/>
  <c r="AE43" i="31"/>
  <c r="AN43" i="31" s="1"/>
  <c r="AB44" i="31"/>
  <c r="AC44" i="31"/>
  <c r="AD44" i="31"/>
  <c r="AE44" i="31"/>
  <c r="CE44" i="31" s="1"/>
  <c r="AG44" i="31"/>
  <c r="AH44" i="31"/>
  <c r="AI44" i="31"/>
  <c r="AK44" i="31"/>
  <c r="AB45" i="31"/>
  <c r="AC45" i="31"/>
  <c r="AD45" i="31"/>
  <c r="AE45" i="31"/>
  <c r="CD45" i="31" s="1"/>
  <c r="AI45" i="31"/>
  <c r="AB46" i="31"/>
  <c r="AC46" i="31"/>
  <c r="AD46" i="31"/>
  <c r="AE46" i="31"/>
  <c r="BE46" i="31" s="1"/>
  <c r="AH46" i="31"/>
  <c r="AI46" i="31"/>
  <c r="AB47" i="31"/>
  <c r="AC47" i="31"/>
  <c r="AD47" i="31"/>
  <c r="AE47" i="31"/>
  <c r="AB48" i="31"/>
  <c r="AC48" i="31"/>
  <c r="AD48" i="31"/>
  <c r="AE48" i="31"/>
  <c r="AF48" i="31"/>
  <c r="AG48" i="31"/>
  <c r="AH48" i="31"/>
  <c r="AI48" i="31"/>
  <c r="AJ48" i="31"/>
  <c r="AK48" i="31"/>
  <c r="AB49" i="31"/>
  <c r="AC49" i="31"/>
  <c r="AD49" i="31"/>
  <c r="AE49" i="31"/>
  <c r="AN49" i="31" s="1"/>
  <c r="AB50" i="31"/>
  <c r="AC50" i="31"/>
  <c r="AD50" i="31"/>
  <c r="AE50" i="31"/>
  <c r="CG50" i="31" s="1"/>
  <c r="AH50" i="31"/>
  <c r="AI50" i="31"/>
  <c r="AB51" i="31"/>
  <c r="AC51" i="31"/>
  <c r="AD51" i="31"/>
  <c r="AE51" i="31"/>
  <c r="AI51" i="31"/>
  <c r="AB52" i="31"/>
  <c r="AC52" i="31"/>
  <c r="AD52" i="31"/>
  <c r="AE52" i="31"/>
  <c r="AL52" i="31" s="1"/>
  <c r="AF52" i="31"/>
  <c r="AI52" i="31"/>
  <c r="AJ52" i="31"/>
  <c r="AB53" i="31"/>
  <c r="AC53" i="31"/>
  <c r="AD53" i="31"/>
  <c r="AE53" i="31"/>
  <c r="BF53" i="31" s="1"/>
  <c r="AB54" i="31"/>
  <c r="AC54" i="31"/>
  <c r="AD54" i="31"/>
  <c r="AE54" i="31"/>
  <c r="AF54" i="31"/>
  <c r="AG54" i="31"/>
  <c r="AH54" i="31"/>
  <c r="AI54" i="31"/>
  <c r="AJ54" i="31"/>
  <c r="AK54" i="31"/>
  <c r="AB55" i="31"/>
  <c r="AC55" i="31"/>
  <c r="AD55" i="31"/>
  <c r="AE55" i="31"/>
  <c r="AN55" i="31" s="1"/>
  <c r="AB56" i="31"/>
  <c r="AC56" i="31"/>
  <c r="AD56" i="31"/>
  <c r="AE56" i="31"/>
  <c r="AL56" i="31" s="1"/>
  <c r="AH56" i="31"/>
  <c r="AI56" i="31"/>
  <c r="AB57" i="31"/>
  <c r="AC57" i="31"/>
  <c r="AD57" i="31"/>
  <c r="AE57" i="31"/>
  <c r="AB58" i="31"/>
  <c r="AC58" i="31"/>
  <c r="AD58" i="31"/>
  <c r="AE58" i="31"/>
  <c r="AF58" i="31"/>
  <c r="AG58" i="31"/>
  <c r="AH58" i="31"/>
  <c r="AI58" i="31"/>
  <c r="AJ58" i="31"/>
  <c r="AK58" i="31"/>
  <c r="AB59" i="31"/>
  <c r="AC59" i="31"/>
  <c r="AD59" i="31"/>
  <c r="AE59" i="31"/>
  <c r="AN59" i="31" s="1"/>
  <c r="AB60" i="31"/>
  <c r="AC60" i="31"/>
  <c r="AD60" i="31"/>
  <c r="AE60" i="31"/>
  <c r="CE60" i="31" s="1"/>
  <c r="AG60" i="31"/>
  <c r="AH60" i="31"/>
  <c r="AI60" i="31"/>
  <c r="AK60" i="31"/>
  <c r="AB61" i="31"/>
  <c r="AC61" i="31"/>
  <c r="AD61" i="31"/>
  <c r="AE61" i="31"/>
  <c r="AI61" i="31"/>
  <c r="AB62" i="31"/>
  <c r="AC62" i="31"/>
  <c r="AD62" i="31"/>
  <c r="AE62" i="31"/>
  <c r="AH62" i="31"/>
  <c r="AB63" i="31"/>
  <c r="AC63" i="31"/>
  <c r="AD63" i="31"/>
  <c r="AE63" i="31"/>
  <c r="AB64" i="31"/>
  <c r="AC64" i="31"/>
  <c r="AD64" i="31"/>
  <c r="AE64" i="31"/>
  <c r="AF64" i="31"/>
  <c r="AG64" i="31"/>
  <c r="AH64" i="31"/>
  <c r="AI64" i="31"/>
  <c r="AJ64" i="31"/>
  <c r="AK64" i="31"/>
  <c r="AB65" i="31"/>
  <c r="AC65" i="31"/>
  <c r="AD65" i="31"/>
  <c r="AE65" i="31"/>
  <c r="AB66" i="31"/>
  <c r="AC66" i="31"/>
  <c r="AD66" i="31"/>
  <c r="AE66" i="31"/>
  <c r="CG66" i="31" s="1"/>
  <c r="AH66" i="31"/>
  <c r="AB67" i="31"/>
  <c r="AC67" i="31"/>
  <c r="AD67" i="31"/>
  <c r="AE67" i="31"/>
  <c r="AI67" i="31"/>
  <c r="AB68" i="31"/>
  <c r="AC68" i="31"/>
  <c r="AD68" i="31"/>
  <c r="AE68" i="31"/>
  <c r="AL68" i="31" s="1"/>
  <c r="AF68" i="31"/>
  <c r="AG68" i="31"/>
  <c r="AJ68" i="31"/>
  <c r="AK68" i="31"/>
  <c r="AB69" i="31"/>
  <c r="AC69" i="31"/>
  <c r="AD69" i="31"/>
  <c r="AE69" i="31"/>
  <c r="AN69" i="31" s="1"/>
  <c r="AB70" i="31"/>
  <c r="AC70" i="31"/>
  <c r="AD70" i="31"/>
  <c r="AE70" i="31"/>
  <c r="AF70" i="31"/>
  <c r="AG70" i="31"/>
  <c r="AH70" i="31"/>
  <c r="AI70" i="31"/>
  <c r="AJ70" i="31"/>
  <c r="AK70" i="31"/>
  <c r="AB71" i="31"/>
  <c r="AC71" i="31"/>
  <c r="AD71" i="31"/>
  <c r="AE71" i="31"/>
  <c r="AN71" i="31" s="1"/>
  <c r="AI71" i="31"/>
  <c r="AB72" i="31"/>
  <c r="AC72" i="31"/>
  <c r="AD72" i="31"/>
  <c r="AE72" i="31"/>
  <c r="AL72" i="31" s="1"/>
  <c r="AG72" i="31"/>
  <c r="AH72" i="31"/>
  <c r="AJ72" i="31"/>
  <c r="AK72" i="31"/>
  <c r="AB73" i="31"/>
  <c r="AC73" i="31"/>
  <c r="AD73" i="31"/>
  <c r="AE73" i="31"/>
  <c r="BZ73" i="31" s="1"/>
  <c r="AI73" i="31"/>
  <c r="AB74" i="31"/>
  <c r="AC74" i="31"/>
  <c r="AD74" i="31"/>
  <c r="AE74" i="31"/>
  <c r="AI74" i="31"/>
  <c r="AB75" i="31"/>
  <c r="AC75" i="31"/>
  <c r="AD75" i="31"/>
  <c r="AE75" i="31"/>
  <c r="AN75" i="31" s="1"/>
  <c r="AI75" i="31"/>
  <c r="AB76" i="31"/>
  <c r="AC76" i="31"/>
  <c r="AD76" i="31"/>
  <c r="AE76" i="31"/>
  <c r="AF76" i="31"/>
  <c r="AI76" i="31"/>
  <c r="AJ76" i="31"/>
  <c r="AB77" i="31"/>
  <c r="AC77" i="31"/>
  <c r="AD77" i="31"/>
  <c r="AE77" i="31"/>
  <c r="CD77" i="31" s="1"/>
  <c r="AI77" i="31"/>
  <c r="AB78" i="31"/>
  <c r="AC78" i="31"/>
  <c r="AD78" i="31"/>
  <c r="AE78" i="31"/>
  <c r="BE78" i="31" s="1"/>
  <c r="AF78" i="31"/>
  <c r="AG78" i="31"/>
  <c r="AI78" i="31"/>
  <c r="AJ78" i="31"/>
  <c r="AK78" i="31"/>
  <c r="AB79" i="31"/>
  <c r="AC79" i="31"/>
  <c r="AD79" i="31"/>
  <c r="AE79" i="31"/>
  <c r="AB80" i="31"/>
  <c r="AC80" i="31"/>
  <c r="AD80" i="31"/>
  <c r="AE80" i="31"/>
  <c r="BS80" i="31" s="1"/>
  <c r="AF80" i="31"/>
  <c r="AG80" i="31"/>
  <c r="AH80" i="31"/>
  <c r="AI80" i="31"/>
  <c r="AJ80" i="31"/>
  <c r="AK80" i="31"/>
  <c r="AB81" i="31"/>
  <c r="AC81" i="31"/>
  <c r="AD81" i="31"/>
  <c r="AE81" i="31"/>
  <c r="AI81" i="31"/>
  <c r="AB82" i="31"/>
  <c r="AC82" i="31"/>
  <c r="AD82" i="31"/>
  <c r="AE82" i="31"/>
  <c r="CG82" i="31" s="1"/>
  <c r="AI82" i="31"/>
  <c r="AB83" i="31"/>
  <c r="AC83" i="31"/>
  <c r="AD83" i="31"/>
  <c r="AE83" i="31"/>
  <c r="BD83" i="31" s="1"/>
  <c r="AI83" i="31"/>
  <c r="AB84" i="31"/>
  <c r="AC84" i="31"/>
  <c r="AD84" i="31"/>
  <c r="AE84" i="31"/>
  <c r="AL84" i="31" s="1"/>
  <c r="AF84" i="31"/>
  <c r="AI84" i="31"/>
  <c r="AJ84" i="31"/>
  <c r="AB85" i="31"/>
  <c r="AC85" i="31"/>
  <c r="AD85" i="31"/>
  <c r="AE85" i="31"/>
  <c r="AN85" i="31" s="1"/>
  <c r="AI85" i="31"/>
  <c r="AB86" i="31"/>
  <c r="AC86" i="31"/>
  <c r="AD86" i="31"/>
  <c r="AE86" i="31"/>
  <c r="AF86" i="31"/>
  <c r="AG86" i="31"/>
  <c r="AI86" i="31"/>
  <c r="AJ86" i="31"/>
  <c r="AK86" i="31"/>
  <c r="AB87" i="31"/>
  <c r="AC87" i="31"/>
  <c r="AD87" i="31"/>
  <c r="AE87" i="31"/>
  <c r="AN87" i="31" s="1"/>
  <c r="AB88" i="31"/>
  <c r="AC88" i="31"/>
  <c r="AD88" i="31"/>
  <c r="AE88" i="31"/>
  <c r="AL88" i="31" s="1"/>
  <c r="AF88" i="31"/>
  <c r="AG88" i="31"/>
  <c r="AH88" i="31"/>
  <c r="AI88" i="31"/>
  <c r="AJ88" i="31"/>
  <c r="AK88" i="31"/>
  <c r="AB89" i="31"/>
  <c r="AC89" i="31"/>
  <c r="AD89" i="31"/>
  <c r="AE89" i="31"/>
  <c r="BZ89" i="31" s="1"/>
  <c r="AI89" i="31"/>
  <c r="AB90" i="31"/>
  <c r="AC90" i="31"/>
  <c r="AD90" i="31"/>
  <c r="AE90" i="31"/>
  <c r="BM90" i="31" s="1"/>
  <c r="AI90" i="31"/>
  <c r="AB91" i="31"/>
  <c r="AC91" i="31"/>
  <c r="AD91" i="31"/>
  <c r="AE91" i="31"/>
  <c r="AN91" i="31" s="1"/>
  <c r="AH91" i="31"/>
  <c r="AI91" i="31"/>
  <c r="AB92" i="31"/>
  <c r="AC92" i="31"/>
  <c r="AD92" i="31"/>
  <c r="AE92" i="31"/>
  <c r="AF92" i="31"/>
  <c r="AG92" i="31"/>
  <c r="AH92" i="31"/>
  <c r="AI92" i="31"/>
  <c r="AJ92" i="31"/>
  <c r="AK92" i="31"/>
  <c r="AB93" i="31"/>
  <c r="AC93" i="31"/>
  <c r="AD93" i="31"/>
  <c r="AE93" i="31"/>
  <c r="AF93" i="31"/>
  <c r="AJ93" i="31"/>
  <c r="AB94" i="31"/>
  <c r="AC94" i="31"/>
  <c r="AD94" i="31"/>
  <c r="AE94" i="31"/>
  <c r="AF94" i="31"/>
  <c r="AG94" i="31"/>
  <c r="AH94" i="31"/>
  <c r="AI94" i="31"/>
  <c r="AJ94" i="31"/>
  <c r="AK94" i="31"/>
  <c r="AB95" i="31"/>
  <c r="AC95" i="31"/>
  <c r="AD95" i="31"/>
  <c r="AE95" i="31"/>
  <c r="AG95" i="31" s="1"/>
  <c r="AH95" i="31"/>
  <c r="AI95" i="31"/>
  <c r="AJ95" i="31"/>
  <c r="AB96" i="31"/>
  <c r="AC96" i="31"/>
  <c r="AD96" i="31"/>
  <c r="AE96" i="31"/>
  <c r="AF96" i="31"/>
  <c r="AG96" i="31"/>
  <c r="AH96" i="31"/>
  <c r="AI96" i="31"/>
  <c r="AJ96" i="31"/>
  <c r="AK96" i="31"/>
  <c r="AB97" i="31"/>
  <c r="AC97" i="31"/>
  <c r="AD97" i="31"/>
  <c r="AE97" i="31"/>
  <c r="AF97" i="31" s="1"/>
  <c r="AI97" i="31"/>
  <c r="AB98" i="31"/>
  <c r="AC98" i="31"/>
  <c r="AD98" i="31"/>
  <c r="AE98" i="31"/>
  <c r="AF98" i="31"/>
  <c r="AG98" i="31"/>
  <c r="AH98" i="31"/>
  <c r="AI98" i="31"/>
  <c r="AJ98" i="31"/>
  <c r="AK98" i="31"/>
  <c r="AB99" i="31"/>
  <c r="AC99" i="31"/>
  <c r="AD99" i="31"/>
  <c r="AE99" i="31"/>
  <c r="AF99" i="31" s="1"/>
  <c r="AI99" i="31"/>
  <c r="AA85" i="31"/>
  <c r="AA86" i="31"/>
  <c r="AA87" i="31"/>
  <c r="AA88" i="31"/>
  <c r="AA89" i="31"/>
  <c r="AA90" i="31"/>
  <c r="AA91" i="31"/>
  <c r="AA92" i="31"/>
  <c r="AA93" i="31"/>
  <c r="AA94" i="31"/>
  <c r="AA95" i="31"/>
  <c r="AA96" i="31"/>
  <c r="AA97" i="31"/>
  <c r="AA98" i="31"/>
  <c r="AA99" i="31"/>
  <c r="AA19" i="31"/>
  <c r="AA20" i="31"/>
  <c r="AA21" i="31"/>
  <c r="AA22" i="31"/>
  <c r="AA23" i="31"/>
  <c r="AA24" i="31"/>
  <c r="AA25" i="31"/>
  <c r="AA26" i="31"/>
  <c r="AA27" i="31"/>
  <c r="AA28" i="31"/>
  <c r="AA29" i="31"/>
  <c r="AA30" i="31"/>
  <c r="AA31" i="31"/>
  <c r="AA32" i="31"/>
  <c r="AA33" i="31"/>
  <c r="AA34" i="31"/>
  <c r="AA35" i="31"/>
  <c r="AA36" i="31"/>
  <c r="AA37" i="31"/>
  <c r="AA38" i="31"/>
  <c r="AA39" i="31"/>
  <c r="AA40" i="31"/>
  <c r="AA41" i="31"/>
  <c r="AA42" i="31"/>
  <c r="AA43" i="31"/>
  <c r="AA44" i="31"/>
  <c r="AA45" i="31"/>
  <c r="AA46" i="31"/>
  <c r="AA47" i="31"/>
  <c r="AA48" i="31"/>
  <c r="AA49" i="31"/>
  <c r="AA50" i="31"/>
  <c r="AA51" i="31"/>
  <c r="AA52" i="31"/>
  <c r="AA53" i="31"/>
  <c r="AA54" i="31"/>
  <c r="AA55" i="31"/>
  <c r="AA56" i="31"/>
  <c r="AA57" i="31"/>
  <c r="AA58" i="31"/>
  <c r="AA59" i="31"/>
  <c r="AA60" i="31"/>
  <c r="AA61" i="31"/>
  <c r="AA62" i="31"/>
  <c r="AA63" i="31"/>
  <c r="AA64" i="31"/>
  <c r="AA65" i="31"/>
  <c r="AA66" i="31"/>
  <c r="AA67" i="31"/>
  <c r="AA68" i="31"/>
  <c r="AA69" i="31"/>
  <c r="AA70" i="31"/>
  <c r="AA71" i="31"/>
  <c r="AA72" i="31"/>
  <c r="AA73" i="31"/>
  <c r="AA74" i="31"/>
  <c r="AA75" i="31"/>
  <c r="AA76" i="31"/>
  <c r="AA77" i="31"/>
  <c r="AA78" i="31"/>
  <c r="AA79" i="31"/>
  <c r="AA80" i="31"/>
  <c r="AA81" i="31"/>
  <c r="AA82" i="31"/>
  <c r="AA83" i="31"/>
  <c r="AA84" i="31"/>
  <c r="AA11" i="31"/>
  <c r="AA12" i="31"/>
  <c r="AA13" i="31"/>
  <c r="AA14" i="31"/>
  <c r="AA15" i="31"/>
  <c r="AA16" i="31"/>
  <c r="AA17" i="31"/>
  <c r="AA18" i="31"/>
  <c r="AH79" i="31" l="1"/>
  <c r="DF79" i="31"/>
  <c r="DJ79" i="31"/>
  <c r="DC79" i="31"/>
  <c r="DG79" i="31"/>
  <c r="DD79" i="31"/>
  <c r="DH79" i="31"/>
  <c r="CN79" i="31"/>
  <c r="CR79" i="31"/>
  <c r="CV79" i="31"/>
  <c r="CO79" i="31"/>
  <c r="CS79" i="31"/>
  <c r="DE79" i="31"/>
  <c r="CP79" i="31"/>
  <c r="CT79" i="31"/>
  <c r="DI79" i="31"/>
  <c r="CQ79" i="31"/>
  <c r="BE79" i="31"/>
  <c r="BM79" i="31"/>
  <c r="BQ79" i="31"/>
  <c r="BY79" i="31"/>
  <c r="CC79" i="31"/>
  <c r="CG79" i="31"/>
  <c r="BF79" i="31"/>
  <c r="BN79" i="31"/>
  <c r="BR79" i="31"/>
  <c r="BZ79" i="31"/>
  <c r="CD79" i="31"/>
  <c r="CU79" i="31"/>
  <c r="BO79" i="31"/>
  <c r="BS79" i="31"/>
  <c r="CA79" i="31"/>
  <c r="CE79" i="31"/>
  <c r="CF79" i="31"/>
  <c r="AW79" i="31"/>
  <c r="BA79" i="31"/>
  <c r="BP79" i="31"/>
  <c r="AL79" i="31"/>
  <c r="AX79" i="31"/>
  <c r="BB79" i="31"/>
  <c r="DF74" i="31"/>
  <c r="DJ74" i="31"/>
  <c r="DC74" i="31"/>
  <c r="DG74" i="31"/>
  <c r="DD74" i="31"/>
  <c r="DH74" i="31"/>
  <c r="DE74" i="31"/>
  <c r="CP74" i="31"/>
  <c r="CT74" i="31"/>
  <c r="DI74" i="31"/>
  <c r="CQ74" i="31"/>
  <c r="CU74" i="31"/>
  <c r="CN74" i="31"/>
  <c r="CR74" i="31"/>
  <c r="CV74" i="31"/>
  <c r="CS74" i="31"/>
  <c r="BF74" i="31"/>
  <c r="BN74" i="31"/>
  <c r="BR74" i="31"/>
  <c r="BZ74" i="31"/>
  <c r="CD74" i="31"/>
  <c r="BO74" i="31"/>
  <c r="BS74" i="31"/>
  <c r="CA74" i="31"/>
  <c r="CE74" i="31"/>
  <c r="CO74" i="31"/>
  <c r="BD74" i="31"/>
  <c r="BP74" i="31"/>
  <c r="BT74" i="31"/>
  <c r="CB74" i="31"/>
  <c r="CF74" i="31"/>
  <c r="BY74" i="31"/>
  <c r="AM74" i="31"/>
  <c r="AU74" i="31"/>
  <c r="AY74" i="31"/>
  <c r="BC74" i="31"/>
  <c r="CC74" i="31"/>
  <c r="AN74" i="31"/>
  <c r="AV74" i="31"/>
  <c r="AZ74" i="31"/>
  <c r="DC36" i="31"/>
  <c r="DG36" i="31"/>
  <c r="DD36" i="31"/>
  <c r="DH36" i="31"/>
  <c r="DE36" i="31"/>
  <c r="DI36" i="31"/>
  <c r="DF36" i="31"/>
  <c r="CQ36" i="31"/>
  <c r="CU36" i="31"/>
  <c r="DJ36" i="31"/>
  <c r="CN36" i="31"/>
  <c r="CR36" i="31"/>
  <c r="CV36" i="31"/>
  <c r="CO36" i="31"/>
  <c r="CS36" i="31"/>
  <c r="CP36" i="31"/>
  <c r="CT36" i="31"/>
  <c r="BD36" i="31"/>
  <c r="BP36" i="31"/>
  <c r="BT36" i="31"/>
  <c r="CB36" i="31"/>
  <c r="CF36" i="31"/>
  <c r="BF36" i="31"/>
  <c r="BN36" i="31"/>
  <c r="BR36" i="31"/>
  <c r="BZ36" i="31"/>
  <c r="CD36" i="31"/>
  <c r="BS36" i="31"/>
  <c r="CE36" i="31"/>
  <c r="BM36" i="31"/>
  <c r="BY36" i="31"/>
  <c r="CG36" i="31"/>
  <c r="BE36" i="31"/>
  <c r="BO36" i="31"/>
  <c r="CA36" i="31"/>
  <c r="AM36" i="31"/>
  <c r="AU36" i="31"/>
  <c r="AY36" i="31"/>
  <c r="BC36" i="31"/>
  <c r="AG36" i="31"/>
  <c r="AK36" i="31"/>
  <c r="AN36" i="31"/>
  <c r="AV36" i="31"/>
  <c r="AZ36" i="31"/>
  <c r="AH36" i="31"/>
  <c r="DC29" i="31"/>
  <c r="DG29" i="31"/>
  <c r="DD29" i="31"/>
  <c r="DH29" i="31"/>
  <c r="DE29" i="31"/>
  <c r="DI29" i="31"/>
  <c r="CO29" i="31"/>
  <c r="CS29" i="31"/>
  <c r="CP29" i="31"/>
  <c r="CT29" i="31"/>
  <c r="DF29" i="31"/>
  <c r="CQ29" i="31"/>
  <c r="CU29" i="31"/>
  <c r="DJ29" i="31"/>
  <c r="CR29" i="31"/>
  <c r="CV29" i="31"/>
  <c r="BO29" i="31"/>
  <c r="BS29" i="31"/>
  <c r="CA29" i="31"/>
  <c r="CE29" i="31"/>
  <c r="BD29" i="31"/>
  <c r="BP29" i="31"/>
  <c r="BT29" i="31"/>
  <c r="CB29" i="31"/>
  <c r="CF29" i="31"/>
  <c r="CN29" i="31"/>
  <c r="BE29" i="31"/>
  <c r="BM29" i="31"/>
  <c r="BQ29" i="31"/>
  <c r="BY29" i="31"/>
  <c r="CC29" i="31"/>
  <c r="CG29" i="31"/>
  <c r="BF29" i="31"/>
  <c r="BR29" i="31"/>
  <c r="BZ29" i="31"/>
  <c r="CD29" i="31"/>
  <c r="BN29" i="31"/>
  <c r="AW29" i="31"/>
  <c r="BA29" i="31"/>
  <c r="AL29" i="31"/>
  <c r="AX29" i="31"/>
  <c r="BB29" i="31"/>
  <c r="DC27" i="31"/>
  <c r="DG27" i="31"/>
  <c r="DD27" i="31"/>
  <c r="DH27" i="31"/>
  <c r="DE27" i="31"/>
  <c r="DI27" i="31"/>
  <c r="CO27" i="31"/>
  <c r="CS27" i="31"/>
  <c r="CP27" i="31"/>
  <c r="CT27" i="31"/>
  <c r="DF27" i="31"/>
  <c r="CQ27" i="31"/>
  <c r="CU27" i="31"/>
  <c r="CN27" i="31"/>
  <c r="CR27" i="31"/>
  <c r="CV27" i="31"/>
  <c r="BE27" i="31"/>
  <c r="BM27" i="31"/>
  <c r="BQ27" i="31"/>
  <c r="BY27" i="31"/>
  <c r="CC27" i="31"/>
  <c r="CG27" i="31"/>
  <c r="DJ27" i="31"/>
  <c r="BF27" i="31"/>
  <c r="BN27" i="31"/>
  <c r="BR27" i="31"/>
  <c r="BZ27" i="31"/>
  <c r="CD27" i="31"/>
  <c r="BO27" i="31"/>
  <c r="BS27" i="31"/>
  <c r="CA27" i="31"/>
  <c r="CE27" i="31"/>
  <c r="BP27" i="31"/>
  <c r="BD27" i="31"/>
  <c r="BT27" i="31"/>
  <c r="CB27" i="31"/>
  <c r="CF27" i="31"/>
  <c r="AW27" i="31"/>
  <c r="BA27" i="31"/>
  <c r="AI27" i="31"/>
  <c r="AL27" i="31"/>
  <c r="AX27" i="31"/>
  <c r="BB27" i="31"/>
  <c r="DC16" i="31"/>
  <c r="DG16" i="31"/>
  <c r="DD16" i="31"/>
  <c r="DH16" i="31"/>
  <c r="DE16" i="31"/>
  <c r="DI16" i="31"/>
  <c r="CP16" i="31"/>
  <c r="CT16" i="31"/>
  <c r="CQ16" i="31"/>
  <c r="CU16" i="31"/>
  <c r="DF16" i="31"/>
  <c r="CN16" i="31"/>
  <c r="CR16" i="31"/>
  <c r="CV16" i="31"/>
  <c r="DJ16" i="31"/>
  <c r="CO16" i="31"/>
  <c r="BD16" i="31"/>
  <c r="BP16" i="31"/>
  <c r="BT16" i="31"/>
  <c r="CB16" i="31"/>
  <c r="CF16" i="31"/>
  <c r="BE16" i="31"/>
  <c r="BM16" i="31"/>
  <c r="BQ16" i="31"/>
  <c r="BY16" i="31"/>
  <c r="CC16" i="31"/>
  <c r="CG16" i="31"/>
  <c r="BF16" i="31"/>
  <c r="BN16" i="31"/>
  <c r="BR16" i="31"/>
  <c r="BZ16" i="31"/>
  <c r="CD16" i="31"/>
  <c r="CA16" i="31"/>
  <c r="AN16" i="31"/>
  <c r="AV16" i="31"/>
  <c r="AZ16" i="31"/>
  <c r="CE16" i="31"/>
  <c r="BO16" i="31"/>
  <c r="AL16" i="31"/>
  <c r="AX16" i="31"/>
  <c r="BB16" i="31"/>
  <c r="AY16" i="31"/>
  <c r="AG16" i="31"/>
  <c r="AK16" i="31"/>
  <c r="CS16" i="31"/>
  <c r="BA16" i="31"/>
  <c r="AH16" i="31"/>
  <c r="AI15" i="31"/>
  <c r="DC15" i="31"/>
  <c r="DG15" i="31"/>
  <c r="DD15" i="31"/>
  <c r="DH15" i="31"/>
  <c r="DE15" i="31"/>
  <c r="DI15" i="31"/>
  <c r="DF15" i="31"/>
  <c r="CN15" i="31"/>
  <c r="CR15" i="31"/>
  <c r="CV15" i="31"/>
  <c r="DJ15" i="31"/>
  <c r="CO15" i="31"/>
  <c r="CS15" i="31"/>
  <c r="CP15" i="31"/>
  <c r="CT15" i="31"/>
  <c r="CU15" i="31"/>
  <c r="BE15" i="31"/>
  <c r="BM15" i="31"/>
  <c r="BQ15" i="31"/>
  <c r="BY15" i="31"/>
  <c r="CC15" i="31"/>
  <c r="CG15" i="31"/>
  <c r="CQ15" i="31"/>
  <c r="BF15" i="31"/>
  <c r="BN15" i="31"/>
  <c r="BR15" i="31"/>
  <c r="BZ15" i="31"/>
  <c r="CD15" i="31"/>
  <c r="BO15" i="31"/>
  <c r="BS15" i="31"/>
  <c r="CA15" i="31"/>
  <c r="CE15" i="31"/>
  <c r="CF15" i="31"/>
  <c r="AL15" i="31"/>
  <c r="AX15" i="31"/>
  <c r="BB15" i="31"/>
  <c r="BP15" i="31"/>
  <c r="BD15" i="31"/>
  <c r="BT15" i="31"/>
  <c r="AN15" i="31"/>
  <c r="AV15" i="31"/>
  <c r="AZ15" i="31"/>
  <c r="CB15" i="31"/>
  <c r="AY15" i="31"/>
  <c r="BA15" i="31"/>
  <c r="BB74" i="31"/>
  <c r="BB36" i="31"/>
  <c r="AZ29" i="31"/>
  <c r="AZ27" i="31"/>
  <c r="BB24" i="31"/>
  <c r="AZ23" i="31"/>
  <c r="AU16" i="31"/>
  <c r="BC15" i="31"/>
  <c r="BC13" i="31"/>
  <c r="CG90" i="31"/>
  <c r="BM82" i="31"/>
  <c r="CD13" i="31"/>
  <c r="AH90" i="31"/>
  <c r="AH82" i="31"/>
  <c r="AH81" i="31"/>
  <c r="DF81" i="31"/>
  <c r="DJ81" i="31"/>
  <c r="DC81" i="31"/>
  <c r="DG81" i="31"/>
  <c r="DD81" i="31"/>
  <c r="DH81" i="31"/>
  <c r="CN81" i="31"/>
  <c r="CR81" i="31"/>
  <c r="CV81" i="31"/>
  <c r="CO81" i="31"/>
  <c r="CS81" i="31"/>
  <c r="DE81" i="31"/>
  <c r="CP81" i="31"/>
  <c r="CT81" i="31"/>
  <c r="CQ81" i="31"/>
  <c r="CU81" i="31"/>
  <c r="DI81" i="31"/>
  <c r="BO81" i="31"/>
  <c r="BS81" i="31"/>
  <c r="CA81" i="31"/>
  <c r="CE81" i="31"/>
  <c r="BD81" i="31"/>
  <c r="BP81" i="31"/>
  <c r="BT81" i="31"/>
  <c r="CB81" i="31"/>
  <c r="CF81" i="31"/>
  <c r="BE81" i="31"/>
  <c r="BM81" i="31"/>
  <c r="BQ81" i="31"/>
  <c r="BY81" i="31"/>
  <c r="CC81" i="31"/>
  <c r="CG81" i="31"/>
  <c r="BN81" i="31"/>
  <c r="AW81" i="31"/>
  <c r="BA81" i="31"/>
  <c r="BF81" i="31"/>
  <c r="BR81" i="31"/>
  <c r="AL81" i="31"/>
  <c r="AX81" i="31"/>
  <c r="BB81" i="31"/>
  <c r="DF76" i="31"/>
  <c r="DJ76" i="31"/>
  <c r="DC76" i="31"/>
  <c r="DG76" i="31"/>
  <c r="DD76" i="31"/>
  <c r="DH76" i="31"/>
  <c r="DE76" i="31"/>
  <c r="CP76" i="31"/>
  <c r="CT76" i="31"/>
  <c r="DI76" i="31"/>
  <c r="CQ76" i="31"/>
  <c r="CU76" i="31"/>
  <c r="CN76" i="31"/>
  <c r="CR76" i="31"/>
  <c r="CV76" i="31"/>
  <c r="CO76" i="31"/>
  <c r="CS76" i="31"/>
  <c r="BD76" i="31"/>
  <c r="BP76" i="31"/>
  <c r="BT76" i="31"/>
  <c r="CB76" i="31"/>
  <c r="CF76" i="31"/>
  <c r="BE76" i="31"/>
  <c r="BM76" i="31"/>
  <c r="BQ76" i="31"/>
  <c r="BY76" i="31"/>
  <c r="CC76" i="31"/>
  <c r="CG76" i="31"/>
  <c r="BF76" i="31"/>
  <c r="BN76" i="31"/>
  <c r="BR76" i="31"/>
  <c r="BZ76" i="31"/>
  <c r="CD76" i="31"/>
  <c r="CA76" i="31"/>
  <c r="AM76" i="31"/>
  <c r="AU76" i="31"/>
  <c r="AY76" i="31"/>
  <c r="BC76" i="31"/>
  <c r="CE76" i="31"/>
  <c r="AN76" i="31"/>
  <c r="AV76" i="31"/>
  <c r="AZ76" i="31"/>
  <c r="AH74" i="31"/>
  <c r="DF65" i="31"/>
  <c r="DJ65" i="31"/>
  <c r="DC65" i="31"/>
  <c r="DG65" i="31"/>
  <c r="DD65" i="31"/>
  <c r="DH65" i="31"/>
  <c r="CN65" i="31"/>
  <c r="CR65" i="31"/>
  <c r="CV65" i="31"/>
  <c r="CO65" i="31"/>
  <c r="CS65" i="31"/>
  <c r="DE65" i="31"/>
  <c r="CP65" i="31"/>
  <c r="CT65" i="31"/>
  <c r="CQ65" i="31"/>
  <c r="CU65" i="31"/>
  <c r="DI65" i="31"/>
  <c r="BO65" i="31"/>
  <c r="BS65" i="31"/>
  <c r="CA65" i="31"/>
  <c r="CE65" i="31"/>
  <c r="BD65" i="31"/>
  <c r="BP65" i="31"/>
  <c r="BT65" i="31"/>
  <c r="CB65" i="31"/>
  <c r="CF65" i="31"/>
  <c r="BE65" i="31"/>
  <c r="BM65" i="31"/>
  <c r="BQ65" i="31"/>
  <c r="BY65" i="31"/>
  <c r="CC65" i="31"/>
  <c r="CG65" i="31"/>
  <c r="BN65" i="31"/>
  <c r="AW65" i="31"/>
  <c r="BA65" i="31"/>
  <c r="BF65" i="31"/>
  <c r="BR65" i="31"/>
  <c r="AL65" i="31"/>
  <c r="AX65" i="31"/>
  <c r="BB65" i="31"/>
  <c r="DF62" i="31"/>
  <c r="DJ62" i="31"/>
  <c r="DC62" i="31"/>
  <c r="DG62" i="31"/>
  <c r="DD62" i="31"/>
  <c r="DH62" i="31"/>
  <c r="DE62" i="31"/>
  <c r="CP62" i="31"/>
  <c r="CT62" i="31"/>
  <c r="DI62" i="31"/>
  <c r="CQ62" i="31"/>
  <c r="CU62" i="31"/>
  <c r="CN62" i="31"/>
  <c r="CR62" i="31"/>
  <c r="CV62" i="31"/>
  <c r="CS62" i="31"/>
  <c r="CO62" i="31"/>
  <c r="BF62" i="31"/>
  <c r="BN62" i="31"/>
  <c r="BR62" i="31"/>
  <c r="BZ62" i="31"/>
  <c r="CD62" i="31"/>
  <c r="BO62" i="31"/>
  <c r="BS62" i="31"/>
  <c r="CA62" i="31"/>
  <c r="CE62" i="31"/>
  <c r="BD62" i="31"/>
  <c r="BP62" i="31"/>
  <c r="BT62" i="31"/>
  <c r="CB62" i="31"/>
  <c r="CF62" i="31"/>
  <c r="BY62" i="31"/>
  <c r="AM62" i="31"/>
  <c r="AU62" i="31"/>
  <c r="AY62" i="31"/>
  <c r="BC62" i="31"/>
  <c r="AF62" i="31"/>
  <c r="AJ62" i="31"/>
  <c r="CC62" i="31"/>
  <c r="AN62" i="31"/>
  <c r="AV62" i="31"/>
  <c r="AZ62" i="31"/>
  <c r="AG62" i="31"/>
  <c r="AK62" i="31"/>
  <c r="DC20" i="31"/>
  <c r="DG20" i="31"/>
  <c r="DD20" i="31"/>
  <c r="DH20" i="31"/>
  <c r="DE20" i="31"/>
  <c r="DI20" i="31"/>
  <c r="DF20" i="31"/>
  <c r="CQ20" i="31"/>
  <c r="CU20" i="31"/>
  <c r="DJ20" i="31"/>
  <c r="CN20" i="31"/>
  <c r="CR20" i="31"/>
  <c r="CV20" i="31"/>
  <c r="CO20" i="31"/>
  <c r="CS20" i="31"/>
  <c r="CP20" i="31"/>
  <c r="CT20" i="31"/>
  <c r="BD20" i="31"/>
  <c r="BP20" i="31"/>
  <c r="BT20" i="31"/>
  <c r="CB20" i="31"/>
  <c r="CF20" i="31"/>
  <c r="BE20" i="31"/>
  <c r="BM20" i="31"/>
  <c r="BQ20" i="31"/>
  <c r="BY20" i="31"/>
  <c r="CC20" i="31"/>
  <c r="CG20" i="31"/>
  <c r="BF20" i="31"/>
  <c r="BN20" i="31"/>
  <c r="BR20" i="31"/>
  <c r="BZ20" i="31"/>
  <c r="CD20" i="31"/>
  <c r="CE20" i="31"/>
  <c r="BO20" i="31"/>
  <c r="BS20" i="31"/>
  <c r="AM20" i="31"/>
  <c r="AU20" i="31"/>
  <c r="AY20" i="31"/>
  <c r="BC20" i="31"/>
  <c r="AG20" i="31"/>
  <c r="AK20" i="31"/>
  <c r="AN20" i="31"/>
  <c r="AV20" i="31"/>
  <c r="AZ20" i="31"/>
  <c r="AH20" i="31"/>
  <c r="AY87" i="31"/>
  <c r="BA82" i="31"/>
  <c r="AY79" i="31"/>
  <c r="BA74" i="31"/>
  <c r="AY29" i="31"/>
  <c r="AY27" i="31"/>
  <c r="BA24" i="31"/>
  <c r="AY23" i="31"/>
  <c r="BA20" i="31"/>
  <c r="AW15" i="31"/>
  <c r="AW13" i="31"/>
  <c r="AM13" i="31"/>
  <c r="CD89" i="31"/>
  <c r="BD79" i="31"/>
  <c r="CG62" i="31"/>
  <c r="DF86" i="31"/>
  <c r="DJ86" i="31"/>
  <c r="DC86" i="31"/>
  <c r="DG86" i="31"/>
  <c r="DD86" i="31"/>
  <c r="DH86" i="31"/>
  <c r="DE86" i="31"/>
  <c r="CP86" i="31"/>
  <c r="CT86" i="31"/>
  <c r="DI86" i="31"/>
  <c r="CQ86" i="31"/>
  <c r="CU86" i="31"/>
  <c r="CN86" i="31"/>
  <c r="CR86" i="31"/>
  <c r="CV86" i="31"/>
  <c r="CS86" i="31"/>
  <c r="CO86" i="31"/>
  <c r="BF86" i="31"/>
  <c r="BN86" i="31"/>
  <c r="BR86" i="31"/>
  <c r="BZ86" i="31"/>
  <c r="CD86" i="31"/>
  <c r="BO86" i="31"/>
  <c r="BS86" i="31"/>
  <c r="CA86" i="31"/>
  <c r="CE86" i="31"/>
  <c r="BD86" i="31"/>
  <c r="BP86" i="31"/>
  <c r="BT86" i="31"/>
  <c r="CB86" i="31"/>
  <c r="CF86" i="31"/>
  <c r="BY86" i="31"/>
  <c r="AM86" i="31"/>
  <c r="AU86" i="31"/>
  <c r="AY86" i="31"/>
  <c r="BC86" i="31"/>
  <c r="CC86" i="31"/>
  <c r="AN86" i="31"/>
  <c r="AV86" i="31"/>
  <c r="AZ86" i="31"/>
  <c r="AK82" i="31"/>
  <c r="AK74" i="31"/>
  <c r="DF61" i="31"/>
  <c r="DJ61" i="31"/>
  <c r="DC61" i="31"/>
  <c r="DG61" i="31"/>
  <c r="DD61" i="31"/>
  <c r="DH61" i="31"/>
  <c r="CN61" i="31"/>
  <c r="CR61" i="31"/>
  <c r="CV61" i="31"/>
  <c r="CO61" i="31"/>
  <c r="CS61" i="31"/>
  <c r="DE61" i="31"/>
  <c r="CP61" i="31"/>
  <c r="CT61" i="31"/>
  <c r="DI61" i="31"/>
  <c r="CQ61" i="31"/>
  <c r="CU61" i="31"/>
  <c r="BO61" i="31"/>
  <c r="BS61" i="31"/>
  <c r="CA61" i="31"/>
  <c r="CE61" i="31"/>
  <c r="BD61" i="31"/>
  <c r="BP61" i="31"/>
  <c r="BT61" i="31"/>
  <c r="CB61" i="31"/>
  <c r="CF61" i="31"/>
  <c r="BE61" i="31"/>
  <c r="BM61" i="31"/>
  <c r="BQ61" i="31"/>
  <c r="BY61" i="31"/>
  <c r="CC61" i="31"/>
  <c r="CG61" i="31"/>
  <c r="BN61" i="31"/>
  <c r="AW61" i="31"/>
  <c r="BA61" i="31"/>
  <c r="BF61" i="31"/>
  <c r="BR61" i="31"/>
  <c r="AL61" i="31"/>
  <c r="AX61" i="31"/>
  <c r="BB61" i="31"/>
  <c r="AV91" i="31"/>
  <c r="AX90" i="31"/>
  <c r="AL90" i="31"/>
  <c r="AV89" i="31"/>
  <c r="AN89" i="31"/>
  <c r="AX88" i="31"/>
  <c r="AV87" i="31"/>
  <c r="AX86" i="31"/>
  <c r="AL86" i="31"/>
  <c r="AV85" i="31"/>
  <c r="AX84" i="31"/>
  <c r="AV83" i="31"/>
  <c r="AN83" i="31"/>
  <c r="AX82" i="31"/>
  <c r="AL82" i="31"/>
  <c r="AV81" i="31"/>
  <c r="AN81" i="31"/>
  <c r="AX80" i="31"/>
  <c r="AL80" i="31"/>
  <c r="AV79" i="31"/>
  <c r="AN79" i="31"/>
  <c r="AX78" i="31"/>
  <c r="AL78" i="31"/>
  <c r="AV77" i="31"/>
  <c r="AN77" i="31"/>
  <c r="AX76" i="31"/>
  <c r="AL76" i="31"/>
  <c r="AV75" i="31"/>
  <c r="AX74" i="31"/>
  <c r="AL74" i="31"/>
  <c r="AV73" i="31"/>
  <c r="AN73" i="31"/>
  <c r="AX72" i="31"/>
  <c r="AV71" i="31"/>
  <c r="AV69" i="31"/>
  <c r="AX68" i="31"/>
  <c r="AX66" i="31"/>
  <c r="AL66" i="31"/>
  <c r="AV65" i="31"/>
  <c r="AN65" i="31"/>
  <c r="AX62" i="31"/>
  <c r="AL62" i="31"/>
  <c r="AV61" i="31"/>
  <c r="AN61" i="31"/>
  <c r="AV59" i="31"/>
  <c r="AX56" i="31"/>
  <c r="AV55" i="31"/>
  <c r="AX52" i="31"/>
  <c r="AX50" i="31"/>
  <c r="AL50" i="31"/>
  <c r="AV49" i="31"/>
  <c r="AX46" i="31"/>
  <c r="AL46" i="31"/>
  <c r="AV45" i="31"/>
  <c r="AN45" i="31"/>
  <c r="AV43" i="31"/>
  <c r="AX40" i="31"/>
  <c r="AV39" i="31"/>
  <c r="AX36" i="31"/>
  <c r="AL36" i="31"/>
  <c r="AX34" i="31"/>
  <c r="AV33" i="31"/>
  <c r="AX30" i="31"/>
  <c r="AV29" i="31"/>
  <c r="AN29" i="31"/>
  <c r="AV27" i="31"/>
  <c r="AN27" i="31"/>
  <c r="AX24" i="31"/>
  <c r="AL24" i="31"/>
  <c r="AV23" i="31"/>
  <c r="AX20" i="31"/>
  <c r="AL20" i="31"/>
  <c r="BC16" i="31"/>
  <c r="AU15" i="31"/>
  <c r="CB83" i="31"/>
  <c r="BT79" i="31"/>
  <c r="BQ78" i="31"/>
  <c r="BO76" i="31"/>
  <c r="BM74" i="31"/>
  <c r="BQ62" i="31"/>
  <c r="BE62" i="31"/>
  <c r="CD61" i="31"/>
  <c r="BQ46" i="31"/>
  <c r="BS16" i="31"/>
  <c r="DF90" i="31"/>
  <c r="DJ90" i="31"/>
  <c r="DC90" i="31"/>
  <c r="DG90" i="31"/>
  <c r="DD90" i="31"/>
  <c r="DH90" i="31"/>
  <c r="DE90" i="31"/>
  <c r="CP90" i="31"/>
  <c r="CT90" i="31"/>
  <c r="DI90" i="31"/>
  <c r="CQ90" i="31"/>
  <c r="CU90" i="31"/>
  <c r="CN90" i="31"/>
  <c r="CR90" i="31"/>
  <c r="CV90" i="31"/>
  <c r="CS90" i="31"/>
  <c r="BF90" i="31"/>
  <c r="BN90" i="31"/>
  <c r="BR90" i="31"/>
  <c r="BZ90" i="31"/>
  <c r="CD90" i="31"/>
  <c r="BO90" i="31"/>
  <c r="BS90" i="31"/>
  <c r="CA90" i="31"/>
  <c r="CE90" i="31"/>
  <c r="CO90" i="31"/>
  <c r="BD90" i="31"/>
  <c r="BP90" i="31"/>
  <c r="BT90" i="31"/>
  <c r="CB90" i="31"/>
  <c r="CF90" i="31"/>
  <c r="BY90" i="31"/>
  <c r="AM90" i="31"/>
  <c r="AU90" i="31"/>
  <c r="AY90" i="31"/>
  <c r="BC90" i="31"/>
  <c r="CC90" i="31"/>
  <c r="AN90" i="31"/>
  <c r="AV90" i="31"/>
  <c r="AZ90" i="31"/>
  <c r="AH87" i="31"/>
  <c r="DF87" i="31"/>
  <c r="DJ87" i="31"/>
  <c r="DC87" i="31"/>
  <c r="DG87" i="31"/>
  <c r="DD87" i="31"/>
  <c r="DH87" i="31"/>
  <c r="CN87" i="31"/>
  <c r="CR87" i="31"/>
  <c r="CV87" i="31"/>
  <c r="CO87" i="31"/>
  <c r="CS87" i="31"/>
  <c r="DE87" i="31"/>
  <c r="CP87" i="31"/>
  <c r="CT87" i="31"/>
  <c r="DI87" i="31"/>
  <c r="CQ87" i="31"/>
  <c r="BE87" i="31"/>
  <c r="BM87" i="31"/>
  <c r="BQ87" i="31"/>
  <c r="BY87" i="31"/>
  <c r="CC87" i="31"/>
  <c r="CG87" i="31"/>
  <c r="BF87" i="31"/>
  <c r="BN87" i="31"/>
  <c r="BR87" i="31"/>
  <c r="BZ87" i="31"/>
  <c r="CD87" i="31"/>
  <c r="CU87" i="31"/>
  <c r="BO87" i="31"/>
  <c r="BS87" i="31"/>
  <c r="CA87" i="31"/>
  <c r="CE87" i="31"/>
  <c r="CF87" i="31"/>
  <c r="AW87" i="31"/>
  <c r="BA87" i="31"/>
  <c r="BP87" i="31"/>
  <c r="AL87" i="31"/>
  <c r="AX87" i="31"/>
  <c r="BB87" i="31"/>
  <c r="DF82" i="31"/>
  <c r="DJ82" i="31"/>
  <c r="DC82" i="31"/>
  <c r="DG82" i="31"/>
  <c r="DD82" i="31"/>
  <c r="DH82" i="31"/>
  <c r="DE82" i="31"/>
  <c r="CP82" i="31"/>
  <c r="CT82" i="31"/>
  <c r="DI82" i="31"/>
  <c r="CQ82" i="31"/>
  <c r="CU82" i="31"/>
  <c r="CN82" i="31"/>
  <c r="CR82" i="31"/>
  <c r="CV82" i="31"/>
  <c r="CS82" i="31"/>
  <c r="BF82" i="31"/>
  <c r="BN82" i="31"/>
  <c r="BR82" i="31"/>
  <c r="BZ82" i="31"/>
  <c r="CD82" i="31"/>
  <c r="BO82" i="31"/>
  <c r="BS82" i="31"/>
  <c r="CA82" i="31"/>
  <c r="CE82" i="31"/>
  <c r="CO82" i="31"/>
  <c r="BD82" i="31"/>
  <c r="BP82" i="31"/>
  <c r="BT82" i="31"/>
  <c r="CB82" i="31"/>
  <c r="CF82" i="31"/>
  <c r="BY82" i="31"/>
  <c r="AM82" i="31"/>
  <c r="AU82" i="31"/>
  <c r="AY82" i="31"/>
  <c r="BC82" i="31"/>
  <c r="CC82" i="31"/>
  <c r="AN82" i="31"/>
  <c r="AV82" i="31"/>
  <c r="AZ82" i="31"/>
  <c r="DC24" i="31"/>
  <c r="DG24" i="31"/>
  <c r="DD24" i="31"/>
  <c r="DH24" i="31"/>
  <c r="DE24" i="31"/>
  <c r="DI24" i="31"/>
  <c r="DF24" i="31"/>
  <c r="CQ24" i="31"/>
  <c r="CU24" i="31"/>
  <c r="DJ24" i="31"/>
  <c r="CN24" i="31"/>
  <c r="CR24" i="31"/>
  <c r="CV24" i="31"/>
  <c r="CO24" i="31"/>
  <c r="CS24" i="31"/>
  <c r="CP24" i="31"/>
  <c r="BD24" i="31"/>
  <c r="BP24" i="31"/>
  <c r="BT24" i="31"/>
  <c r="CB24" i="31"/>
  <c r="CF24" i="31"/>
  <c r="BE24" i="31"/>
  <c r="BM24" i="31"/>
  <c r="BQ24" i="31"/>
  <c r="BY24" i="31"/>
  <c r="CC24" i="31"/>
  <c r="CG24" i="31"/>
  <c r="BF24" i="31"/>
  <c r="BN24" i="31"/>
  <c r="BR24" i="31"/>
  <c r="BZ24" i="31"/>
  <c r="CD24" i="31"/>
  <c r="CE24" i="31"/>
  <c r="CT24" i="31"/>
  <c r="BO24" i="31"/>
  <c r="BS24" i="31"/>
  <c r="AM24" i="31"/>
  <c r="AU24" i="31"/>
  <c r="AY24" i="31"/>
  <c r="BC24" i="31"/>
  <c r="AF24" i="31"/>
  <c r="AJ24" i="31"/>
  <c r="AN24" i="31"/>
  <c r="AV24" i="31"/>
  <c r="AZ24" i="31"/>
  <c r="AG24" i="31"/>
  <c r="AK24" i="31"/>
  <c r="AI23" i="31"/>
  <c r="DC23" i="31"/>
  <c r="DG23" i="31"/>
  <c r="DD23" i="31"/>
  <c r="DH23" i="31"/>
  <c r="DE23" i="31"/>
  <c r="DI23" i="31"/>
  <c r="CO23" i="31"/>
  <c r="CS23" i="31"/>
  <c r="CP23" i="31"/>
  <c r="CT23" i="31"/>
  <c r="DF23" i="31"/>
  <c r="CQ23" i="31"/>
  <c r="CU23" i="31"/>
  <c r="CV23" i="31"/>
  <c r="DJ23" i="31"/>
  <c r="CN23" i="31"/>
  <c r="BE23" i="31"/>
  <c r="BM23" i="31"/>
  <c r="BQ23" i="31"/>
  <c r="BY23" i="31"/>
  <c r="CC23" i="31"/>
  <c r="CG23" i="31"/>
  <c r="CR23" i="31"/>
  <c r="BF23" i="31"/>
  <c r="BN23" i="31"/>
  <c r="BR23" i="31"/>
  <c r="BZ23" i="31"/>
  <c r="CD23" i="31"/>
  <c r="BO23" i="31"/>
  <c r="BS23" i="31"/>
  <c r="CA23" i="31"/>
  <c r="CE23" i="31"/>
  <c r="BP23" i="31"/>
  <c r="BD23" i="31"/>
  <c r="BT23" i="31"/>
  <c r="CB23" i="31"/>
  <c r="CF23" i="31"/>
  <c r="AW23" i="31"/>
  <c r="BA23" i="31"/>
  <c r="AL23" i="31"/>
  <c r="AX23" i="31"/>
  <c r="BB23" i="31"/>
  <c r="DC13" i="31"/>
  <c r="DG13" i="31"/>
  <c r="DD13" i="31"/>
  <c r="DH13" i="31"/>
  <c r="DE13" i="31"/>
  <c r="DI13" i="31"/>
  <c r="DF13" i="31"/>
  <c r="CN13" i="31"/>
  <c r="CR13" i="31"/>
  <c r="CV13" i="31"/>
  <c r="DJ13" i="31"/>
  <c r="CO13" i="31"/>
  <c r="CS13" i="31"/>
  <c r="CP13" i="31"/>
  <c r="CT13" i="31"/>
  <c r="CQ13" i="31"/>
  <c r="CU13" i="31"/>
  <c r="BO13" i="31"/>
  <c r="BS13" i="31"/>
  <c r="CA13" i="31"/>
  <c r="CE13" i="31"/>
  <c r="BD13" i="31"/>
  <c r="BP13" i="31"/>
  <c r="BT13" i="31"/>
  <c r="CB13" i="31"/>
  <c r="CF13" i="31"/>
  <c r="BE13" i="31"/>
  <c r="BM13" i="31"/>
  <c r="BQ13" i="31"/>
  <c r="BY13" i="31"/>
  <c r="CC13" i="31"/>
  <c r="CG13" i="31"/>
  <c r="BN13" i="31"/>
  <c r="AL13" i="31"/>
  <c r="AX13" i="31"/>
  <c r="BB13" i="31"/>
  <c r="BF13" i="31"/>
  <c r="BR13" i="31"/>
  <c r="BZ13" i="31"/>
  <c r="AN13" i="31"/>
  <c r="AV13" i="31"/>
  <c r="AZ13" i="31"/>
  <c r="AY13" i="31"/>
  <c r="AI13" i="31"/>
  <c r="BA13" i="31"/>
  <c r="BB90" i="31"/>
  <c r="AZ87" i="31"/>
  <c r="BB82" i="31"/>
  <c r="AZ79" i="31"/>
  <c r="BT87" i="31"/>
  <c r="CG74" i="31"/>
  <c r="BQ36" i="31"/>
  <c r="AH89" i="31"/>
  <c r="DF89" i="31"/>
  <c r="DJ89" i="31"/>
  <c r="DC89" i="31"/>
  <c r="DG89" i="31"/>
  <c r="DD89" i="31"/>
  <c r="DH89" i="31"/>
  <c r="CN89" i="31"/>
  <c r="CR89" i="31"/>
  <c r="CV89" i="31"/>
  <c r="CO89" i="31"/>
  <c r="CS89" i="31"/>
  <c r="DE89" i="31"/>
  <c r="CP89" i="31"/>
  <c r="CT89" i="31"/>
  <c r="CQ89" i="31"/>
  <c r="CU89" i="31"/>
  <c r="DI89" i="31"/>
  <c r="BO89" i="31"/>
  <c r="BS89" i="31"/>
  <c r="CA89" i="31"/>
  <c r="CE89" i="31"/>
  <c r="BD89" i="31"/>
  <c r="BP89" i="31"/>
  <c r="BT89" i="31"/>
  <c r="CB89" i="31"/>
  <c r="CF89" i="31"/>
  <c r="BE89" i="31"/>
  <c r="BM89" i="31"/>
  <c r="BQ89" i="31"/>
  <c r="BY89" i="31"/>
  <c r="CC89" i="31"/>
  <c r="CG89" i="31"/>
  <c r="BN89" i="31"/>
  <c r="AW89" i="31"/>
  <c r="BA89" i="31"/>
  <c r="BF89" i="31"/>
  <c r="BR89" i="31"/>
  <c r="AL89" i="31"/>
  <c r="AX89" i="31"/>
  <c r="BB89" i="31"/>
  <c r="DF84" i="31"/>
  <c r="DJ84" i="31"/>
  <c r="DC84" i="31"/>
  <c r="DG84" i="31"/>
  <c r="DD84" i="31"/>
  <c r="DH84" i="31"/>
  <c r="DE84" i="31"/>
  <c r="CP84" i="31"/>
  <c r="CT84" i="31"/>
  <c r="DI84" i="31"/>
  <c r="CQ84" i="31"/>
  <c r="CU84" i="31"/>
  <c r="CN84" i="31"/>
  <c r="CR84" i="31"/>
  <c r="CV84" i="31"/>
  <c r="CO84" i="31"/>
  <c r="CS84" i="31"/>
  <c r="BD84" i="31"/>
  <c r="BP84" i="31"/>
  <c r="BT84" i="31"/>
  <c r="CB84" i="31"/>
  <c r="CF84" i="31"/>
  <c r="BE84" i="31"/>
  <c r="BM84" i="31"/>
  <c r="BQ84" i="31"/>
  <c r="BY84" i="31"/>
  <c r="CC84" i="31"/>
  <c r="CG84" i="31"/>
  <c r="BF84" i="31"/>
  <c r="BN84" i="31"/>
  <c r="BR84" i="31"/>
  <c r="BZ84" i="31"/>
  <c r="CD84" i="31"/>
  <c r="CA84" i="31"/>
  <c r="AM84" i="31"/>
  <c r="AU84" i="31"/>
  <c r="AY84" i="31"/>
  <c r="BC84" i="31"/>
  <c r="CE84" i="31"/>
  <c r="AN84" i="31"/>
  <c r="AV84" i="31"/>
  <c r="AZ84" i="31"/>
  <c r="AH73" i="31"/>
  <c r="DF73" i="31"/>
  <c r="DJ73" i="31"/>
  <c r="DC73" i="31"/>
  <c r="DG73" i="31"/>
  <c r="DD73" i="31"/>
  <c r="DH73" i="31"/>
  <c r="CN73" i="31"/>
  <c r="CR73" i="31"/>
  <c r="CV73" i="31"/>
  <c r="CO73" i="31"/>
  <c r="CS73" i="31"/>
  <c r="DE73" i="31"/>
  <c r="CP73" i="31"/>
  <c r="CT73" i="31"/>
  <c r="CQ73" i="31"/>
  <c r="CU73" i="31"/>
  <c r="DI73" i="31"/>
  <c r="BO73" i="31"/>
  <c r="BS73" i="31"/>
  <c r="CA73" i="31"/>
  <c r="CE73" i="31"/>
  <c r="BD73" i="31"/>
  <c r="BP73" i="31"/>
  <c r="BT73" i="31"/>
  <c r="CB73" i="31"/>
  <c r="CF73" i="31"/>
  <c r="BE73" i="31"/>
  <c r="BM73" i="31"/>
  <c r="BQ73" i="31"/>
  <c r="BY73" i="31"/>
  <c r="CC73" i="31"/>
  <c r="CG73" i="31"/>
  <c r="BN73" i="31"/>
  <c r="AW73" i="31"/>
  <c r="BA73" i="31"/>
  <c r="BF73" i="31"/>
  <c r="BR73" i="31"/>
  <c r="AL73" i="31"/>
  <c r="AX73" i="31"/>
  <c r="BB73" i="31"/>
  <c r="DF69" i="31"/>
  <c r="DJ69" i="31"/>
  <c r="DC69" i="31"/>
  <c r="DG69" i="31"/>
  <c r="DD69" i="31"/>
  <c r="DH69" i="31"/>
  <c r="CN69" i="31"/>
  <c r="CR69" i="31"/>
  <c r="CV69" i="31"/>
  <c r="CO69" i="31"/>
  <c r="CS69" i="31"/>
  <c r="DE69" i="31"/>
  <c r="CP69" i="31"/>
  <c r="CT69" i="31"/>
  <c r="DI69" i="31"/>
  <c r="CQ69" i="31"/>
  <c r="CU69" i="31"/>
  <c r="BO69" i="31"/>
  <c r="BS69" i="31"/>
  <c r="CA69" i="31"/>
  <c r="CE69" i="31"/>
  <c r="BD69" i="31"/>
  <c r="BP69" i="31"/>
  <c r="BT69" i="31"/>
  <c r="CB69" i="31"/>
  <c r="CF69" i="31"/>
  <c r="BE69" i="31"/>
  <c r="BM69" i="31"/>
  <c r="BQ69" i="31"/>
  <c r="BY69" i="31"/>
  <c r="CC69" i="31"/>
  <c r="CG69" i="31"/>
  <c r="BN69" i="31"/>
  <c r="AW69" i="31"/>
  <c r="BA69" i="31"/>
  <c r="BF69" i="31"/>
  <c r="BR69" i="31"/>
  <c r="AL69" i="31"/>
  <c r="AX69" i="31"/>
  <c r="BB69" i="31"/>
  <c r="AI69" i="31"/>
  <c r="DF66" i="31"/>
  <c r="DJ66" i="31"/>
  <c r="DC66" i="31"/>
  <c r="DG66" i="31"/>
  <c r="DD66" i="31"/>
  <c r="DH66" i="31"/>
  <c r="DE66" i="31"/>
  <c r="CP66" i="31"/>
  <c r="CT66" i="31"/>
  <c r="DI66" i="31"/>
  <c r="CQ66" i="31"/>
  <c r="CU66" i="31"/>
  <c r="CN66" i="31"/>
  <c r="CR66" i="31"/>
  <c r="CV66" i="31"/>
  <c r="CS66" i="31"/>
  <c r="BF66" i="31"/>
  <c r="BN66" i="31"/>
  <c r="BR66" i="31"/>
  <c r="BZ66" i="31"/>
  <c r="CD66" i="31"/>
  <c r="BO66" i="31"/>
  <c r="BS66" i="31"/>
  <c r="CA66" i="31"/>
  <c r="CE66" i="31"/>
  <c r="CO66" i="31"/>
  <c r="BD66" i="31"/>
  <c r="BP66" i="31"/>
  <c r="BT66" i="31"/>
  <c r="CB66" i="31"/>
  <c r="CF66" i="31"/>
  <c r="BY66" i="31"/>
  <c r="AM66" i="31"/>
  <c r="AU66" i="31"/>
  <c r="AY66" i="31"/>
  <c r="BC66" i="31"/>
  <c r="AF66" i="31"/>
  <c r="AJ66" i="31"/>
  <c r="CC66" i="31"/>
  <c r="AN66" i="31"/>
  <c r="AV66" i="31"/>
  <c r="AZ66" i="31"/>
  <c r="AG66" i="31"/>
  <c r="AK66" i="31"/>
  <c r="AJ36" i="31"/>
  <c r="AJ16" i="31"/>
  <c r="BA90" i="31"/>
  <c r="AY89" i="31"/>
  <c r="BA84" i="31"/>
  <c r="AY81" i="31"/>
  <c r="BA76" i="31"/>
  <c r="AY73" i="31"/>
  <c r="AY69" i="31"/>
  <c r="BA66" i="31"/>
  <c r="AY65" i="31"/>
  <c r="BA62" i="31"/>
  <c r="BA36" i="31"/>
  <c r="AM15" i="31"/>
  <c r="BQ90" i="31"/>
  <c r="BE90" i="31"/>
  <c r="CB79" i="31"/>
  <c r="BS76" i="31"/>
  <c r="BQ74" i="31"/>
  <c r="BE74" i="31"/>
  <c r="CD73" i="31"/>
  <c r="BZ69" i="31"/>
  <c r="AF91" i="31"/>
  <c r="DF91" i="31"/>
  <c r="DJ91" i="31"/>
  <c r="DC91" i="31"/>
  <c r="DG91" i="31"/>
  <c r="DD91" i="31"/>
  <c r="DH91" i="31"/>
  <c r="CN91" i="31"/>
  <c r="CR91" i="31"/>
  <c r="CV91" i="31"/>
  <c r="CO91" i="31"/>
  <c r="CS91" i="31"/>
  <c r="DE91" i="31"/>
  <c r="CP91" i="31"/>
  <c r="CT91" i="31"/>
  <c r="CQ91" i="31"/>
  <c r="CU91" i="31"/>
  <c r="BE91" i="31"/>
  <c r="BM91" i="31"/>
  <c r="BQ91" i="31"/>
  <c r="BY91" i="31"/>
  <c r="CC91" i="31"/>
  <c r="CG91" i="31"/>
  <c r="DI91" i="31"/>
  <c r="BF91" i="31"/>
  <c r="BN91" i="31"/>
  <c r="BR91" i="31"/>
  <c r="BZ91" i="31"/>
  <c r="CD91" i="31"/>
  <c r="BO91" i="31"/>
  <c r="BS91" i="31"/>
  <c r="CA91" i="31"/>
  <c r="CE91" i="31"/>
  <c r="CF91" i="31"/>
  <c r="AW91" i="31"/>
  <c r="BA91" i="31"/>
  <c r="BP91" i="31"/>
  <c r="AL91" i="31"/>
  <c r="AX91" i="31"/>
  <c r="BB91" i="31"/>
  <c r="AK90" i="31"/>
  <c r="AG90" i="31"/>
  <c r="AH84" i="31"/>
  <c r="AH83" i="31"/>
  <c r="DF83" i="31"/>
  <c r="DJ83" i="31"/>
  <c r="DC83" i="31"/>
  <c r="DG83" i="31"/>
  <c r="DD83" i="31"/>
  <c r="DH83" i="31"/>
  <c r="CN83" i="31"/>
  <c r="CR83" i="31"/>
  <c r="CV83" i="31"/>
  <c r="CO83" i="31"/>
  <c r="CS83" i="31"/>
  <c r="DE83" i="31"/>
  <c r="CP83" i="31"/>
  <c r="CT83" i="31"/>
  <c r="CQ83" i="31"/>
  <c r="DI83" i="31"/>
  <c r="CU83" i="31"/>
  <c r="BE83" i="31"/>
  <c r="BM83" i="31"/>
  <c r="BQ83" i="31"/>
  <c r="BY83" i="31"/>
  <c r="CC83" i="31"/>
  <c r="CG83" i="31"/>
  <c r="BF83" i="31"/>
  <c r="BN83" i="31"/>
  <c r="BR83" i="31"/>
  <c r="BZ83" i="31"/>
  <c r="CD83" i="31"/>
  <c r="BO83" i="31"/>
  <c r="BS83" i="31"/>
  <c r="CA83" i="31"/>
  <c r="CE83" i="31"/>
  <c r="CF83" i="31"/>
  <c r="AW83" i="31"/>
  <c r="BA83" i="31"/>
  <c r="BP83" i="31"/>
  <c r="AL83" i="31"/>
  <c r="AX83" i="31"/>
  <c r="BB83" i="31"/>
  <c r="AG82" i="31"/>
  <c r="DF78" i="31"/>
  <c r="DJ78" i="31"/>
  <c r="DC78" i="31"/>
  <c r="DG78" i="31"/>
  <c r="DD78" i="31"/>
  <c r="DH78" i="31"/>
  <c r="DE78" i="31"/>
  <c r="CP78" i="31"/>
  <c r="CT78" i="31"/>
  <c r="DI78" i="31"/>
  <c r="CQ78" i="31"/>
  <c r="CU78" i="31"/>
  <c r="CN78" i="31"/>
  <c r="CR78" i="31"/>
  <c r="CV78" i="31"/>
  <c r="CS78" i="31"/>
  <c r="CO78" i="31"/>
  <c r="BF78" i="31"/>
  <c r="BN78" i="31"/>
  <c r="BR78" i="31"/>
  <c r="BZ78" i="31"/>
  <c r="CD78" i="31"/>
  <c r="BO78" i="31"/>
  <c r="BS78" i="31"/>
  <c r="CA78" i="31"/>
  <c r="CE78" i="31"/>
  <c r="BD78" i="31"/>
  <c r="BP78" i="31"/>
  <c r="BT78" i="31"/>
  <c r="CB78" i="31"/>
  <c r="CF78" i="31"/>
  <c r="BY78" i="31"/>
  <c r="AM78" i="31"/>
  <c r="AU78" i="31"/>
  <c r="AY78" i="31"/>
  <c r="BC78" i="31"/>
  <c r="CC78" i="31"/>
  <c r="AN78" i="31"/>
  <c r="AV78" i="31"/>
  <c r="AZ78" i="31"/>
  <c r="AH76" i="31"/>
  <c r="AH75" i="31"/>
  <c r="DF75" i="31"/>
  <c r="DJ75" i="31"/>
  <c r="DC75" i="31"/>
  <c r="DG75" i="31"/>
  <c r="DD75" i="31"/>
  <c r="DH75" i="31"/>
  <c r="CN75" i="31"/>
  <c r="CR75" i="31"/>
  <c r="CV75" i="31"/>
  <c r="CO75" i="31"/>
  <c r="CS75" i="31"/>
  <c r="DE75" i="31"/>
  <c r="CP75" i="31"/>
  <c r="CT75" i="31"/>
  <c r="CQ75" i="31"/>
  <c r="CU75" i="31"/>
  <c r="BE75" i="31"/>
  <c r="BM75" i="31"/>
  <c r="BQ75" i="31"/>
  <c r="BY75" i="31"/>
  <c r="CC75" i="31"/>
  <c r="CG75" i="31"/>
  <c r="BF75" i="31"/>
  <c r="BN75" i="31"/>
  <c r="BR75" i="31"/>
  <c r="BZ75" i="31"/>
  <c r="CD75" i="31"/>
  <c r="BO75" i="31"/>
  <c r="BS75" i="31"/>
  <c r="CA75" i="31"/>
  <c r="CE75" i="31"/>
  <c r="DI75" i="31"/>
  <c r="CF75" i="31"/>
  <c r="AW75" i="31"/>
  <c r="BA75" i="31"/>
  <c r="BP75" i="31"/>
  <c r="AL75" i="31"/>
  <c r="AX75" i="31"/>
  <c r="BB75" i="31"/>
  <c r="AG74" i="31"/>
  <c r="DF72" i="31"/>
  <c r="DJ72" i="31"/>
  <c r="DC72" i="31"/>
  <c r="DG72" i="31"/>
  <c r="DD72" i="31"/>
  <c r="DH72" i="31"/>
  <c r="DE72" i="31"/>
  <c r="CP72" i="31"/>
  <c r="CT72" i="31"/>
  <c r="DI72" i="31"/>
  <c r="CQ72" i="31"/>
  <c r="CU72" i="31"/>
  <c r="CN72" i="31"/>
  <c r="CR72" i="31"/>
  <c r="CV72" i="31"/>
  <c r="CO72" i="31"/>
  <c r="CS72" i="31"/>
  <c r="BD72" i="31"/>
  <c r="BP72" i="31"/>
  <c r="BT72" i="31"/>
  <c r="CB72" i="31"/>
  <c r="CF72" i="31"/>
  <c r="BE72" i="31"/>
  <c r="BM72" i="31"/>
  <c r="BQ72" i="31"/>
  <c r="BY72" i="31"/>
  <c r="CC72" i="31"/>
  <c r="CG72" i="31"/>
  <c r="BF72" i="31"/>
  <c r="BN72" i="31"/>
  <c r="BR72" i="31"/>
  <c r="BZ72" i="31"/>
  <c r="CD72" i="31"/>
  <c r="CA72" i="31"/>
  <c r="AM72" i="31"/>
  <c r="AU72" i="31"/>
  <c r="AY72" i="31"/>
  <c r="BC72" i="31"/>
  <c r="CE72" i="31"/>
  <c r="AN72" i="31"/>
  <c r="AV72" i="31"/>
  <c r="AZ72" i="31"/>
  <c r="AF72" i="31"/>
  <c r="DF68" i="31"/>
  <c r="DJ68" i="31"/>
  <c r="DC68" i="31"/>
  <c r="DG68" i="31"/>
  <c r="DD68" i="31"/>
  <c r="DH68" i="31"/>
  <c r="DE68" i="31"/>
  <c r="CP68" i="31"/>
  <c r="CT68" i="31"/>
  <c r="DI68" i="31"/>
  <c r="CQ68" i="31"/>
  <c r="CU68" i="31"/>
  <c r="CN68" i="31"/>
  <c r="CR68" i="31"/>
  <c r="CV68" i="31"/>
  <c r="CO68" i="31"/>
  <c r="CS68" i="31"/>
  <c r="BD68" i="31"/>
  <c r="BP68" i="31"/>
  <c r="BT68" i="31"/>
  <c r="CB68" i="31"/>
  <c r="CF68" i="31"/>
  <c r="BE68" i="31"/>
  <c r="BM68" i="31"/>
  <c r="BQ68" i="31"/>
  <c r="BY68" i="31"/>
  <c r="CC68" i="31"/>
  <c r="CG68" i="31"/>
  <c r="BF68" i="31"/>
  <c r="BN68" i="31"/>
  <c r="BR68" i="31"/>
  <c r="BZ68" i="31"/>
  <c r="CD68" i="31"/>
  <c r="CA68" i="31"/>
  <c r="AM68" i="31"/>
  <c r="AU68" i="31"/>
  <c r="AY68" i="31"/>
  <c r="BC68" i="31"/>
  <c r="CE68" i="31"/>
  <c r="AN68" i="31"/>
  <c r="AV68" i="31"/>
  <c r="AZ68" i="31"/>
  <c r="AH68" i="31"/>
  <c r="DF59" i="31"/>
  <c r="DJ59" i="31"/>
  <c r="DC59" i="31"/>
  <c r="DG59" i="31"/>
  <c r="DD59" i="31"/>
  <c r="DH59" i="31"/>
  <c r="CN59" i="31"/>
  <c r="CR59" i="31"/>
  <c r="CV59" i="31"/>
  <c r="CO59" i="31"/>
  <c r="CS59" i="31"/>
  <c r="DE59" i="31"/>
  <c r="CP59" i="31"/>
  <c r="CT59" i="31"/>
  <c r="CQ59" i="31"/>
  <c r="CU59" i="31"/>
  <c r="BE59" i="31"/>
  <c r="BM59" i="31"/>
  <c r="BQ59" i="31"/>
  <c r="BY59" i="31"/>
  <c r="CC59" i="31"/>
  <c r="CG59" i="31"/>
  <c r="DI59" i="31"/>
  <c r="BF59" i="31"/>
  <c r="BN59" i="31"/>
  <c r="BR59" i="31"/>
  <c r="BZ59" i="31"/>
  <c r="CD59" i="31"/>
  <c r="BO59" i="31"/>
  <c r="BS59" i="31"/>
  <c r="CA59" i="31"/>
  <c r="CE59" i="31"/>
  <c r="CF59" i="31"/>
  <c r="AW59" i="31"/>
  <c r="BA59" i="31"/>
  <c r="AI59" i="31"/>
  <c r="BP59" i="31"/>
  <c r="AL59" i="31"/>
  <c r="AX59" i="31"/>
  <c r="BB59" i="31"/>
  <c r="DF56" i="31"/>
  <c r="DJ56" i="31"/>
  <c r="DC56" i="31"/>
  <c r="DG56" i="31"/>
  <c r="DD56" i="31"/>
  <c r="DH56" i="31"/>
  <c r="DE56" i="31"/>
  <c r="CP56" i="31"/>
  <c r="CT56" i="31"/>
  <c r="DI56" i="31"/>
  <c r="CQ56" i="31"/>
  <c r="CU56" i="31"/>
  <c r="CN56" i="31"/>
  <c r="CR56" i="31"/>
  <c r="CV56" i="31"/>
  <c r="CO56" i="31"/>
  <c r="CS56" i="31"/>
  <c r="BD56" i="31"/>
  <c r="BP56" i="31"/>
  <c r="BT56" i="31"/>
  <c r="CB56" i="31"/>
  <c r="CF56" i="31"/>
  <c r="BE56" i="31"/>
  <c r="BM56" i="31"/>
  <c r="BQ56" i="31"/>
  <c r="BY56" i="31"/>
  <c r="CC56" i="31"/>
  <c r="CG56" i="31"/>
  <c r="BF56" i="31"/>
  <c r="BN56" i="31"/>
  <c r="BR56" i="31"/>
  <c r="BZ56" i="31"/>
  <c r="CD56" i="31"/>
  <c r="CA56" i="31"/>
  <c r="AM56" i="31"/>
  <c r="AU56" i="31"/>
  <c r="AY56" i="31"/>
  <c r="BC56" i="31"/>
  <c r="AF56" i="31"/>
  <c r="AJ56" i="31"/>
  <c r="CE56" i="31"/>
  <c r="AN56" i="31"/>
  <c r="AV56" i="31"/>
  <c r="AZ56" i="31"/>
  <c r="AG56" i="31"/>
  <c r="AK56" i="31"/>
  <c r="AI55" i="31"/>
  <c r="DF55" i="31"/>
  <c r="DJ55" i="31"/>
  <c r="DC55" i="31"/>
  <c r="DG55" i="31"/>
  <c r="DD55" i="31"/>
  <c r="DH55" i="31"/>
  <c r="CN55" i="31"/>
  <c r="CR55" i="31"/>
  <c r="CV55" i="31"/>
  <c r="CO55" i="31"/>
  <c r="CS55" i="31"/>
  <c r="DE55" i="31"/>
  <c r="CP55" i="31"/>
  <c r="CT55" i="31"/>
  <c r="DI55" i="31"/>
  <c r="CQ55" i="31"/>
  <c r="BE55" i="31"/>
  <c r="BM55" i="31"/>
  <c r="BQ55" i="31"/>
  <c r="BY55" i="31"/>
  <c r="CC55" i="31"/>
  <c r="CG55" i="31"/>
  <c r="BF55" i="31"/>
  <c r="BN55" i="31"/>
  <c r="BR55" i="31"/>
  <c r="BZ55" i="31"/>
  <c r="CD55" i="31"/>
  <c r="CU55" i="31"/>
  <c r="BO55" i="31"/>
  <c r="BS55" i="31"/>
  <c r="CA55" i="31"/>
  <c r="CE55" i="31"/>
  <c r="CF55" i="31"/>
  <c r="AW55" i="31"/>
  <c r="BA55" i="31"/>
  <c r="BP55" i="31"/>
  <c r="AL55" i="31"/>
  <c r="AX55" i="31"/>
  <c r="BB55" i="31"/>
  <c r="DC50" i="31"/>
  <c r="DG50" i="31"/>
  <c r="DD50" i="31"/>
  <c r="DH50" i="31"/>
  <c r="DE50" i="31"/>
  <c r="DI50" i="31"/>
  <c r="DF50" i="31"/>
  <c r="DJ50" i="31"/>
  <c r="CP50" i="31"/>
  <c r="CT50" i="31"/>
  <c r="CQ50" i="31"/>
  <c r="CU50" i="31"/>
  <c r="CN50" i="31"/>
  <c r="CR50" i="31"/>
  <c r="CV50" i="31"/>
  <c r="CS50" i="31"/>
  <c r="BF50" i="31"/>
  <c r="BN50" i="31"/>
  <c r="BR50" i="31"/>
  <c r="BZ50" i="31"/>
  <c r="CD50" i="31"/>
  <c r="BO50" i="31"/>
  <c r="BS50" i="31"/>
  <c r="CA50" i="31"/>
  <c r="CE50" i="31"/>
  <c r="CO50" i="31"/>
  <c r="BD50" i="31"/>
  <c r="BP50" i="31"/>
  <c r="BT50" i="31"/>
  <c r="CB50" i="31"/>
  <c r="CF50" i="31"/>
  <c r="BY50" i="31"/>
  <c r="AM50" i="31"/>
  <c r="AU50" i="31"/>
  <c r="AY50" i="31"/>
  <c r="BC50" i="31"/>
  <c r="AF50" i="31"/>
  <c r="AJ50" i="31"/>
  <c r="CC50" i="31"/>
  <c r="AN50" i="31"/>
  <c r="AV50" i="31"/>
  <c r="AZ50" i="31"/>
  <c r="AG50" i="31"/>
  <c r="AK50" i="31"/>
  <c r="DC49" i="31"/>
  <c r="DG49" i="31"/>
  <c r="DD49" i="31"/>
  <c r="DH49" i="31"/>
  <c r="DE49" i="31"/>
  <c r="DI49" i="31"/>
  <c r="DF49" i="31"/>
  <c r="CN49" i="31"/>
  <c r="CR49" i="31"/>
  <c r="CV49" i="31"/>
  <c r="CO49" i="31"/>
  <c r="CS49" i="31"/>
  <c r="DJ49" i="31"/>
  <c r="CP49" i="31"/>
  <c r="CT49" i="31"/>
  <c r="CQ49" i="31"/>
  <c r="CU49" i="31"/>
  <c r="BO49" i="31"/>
  <c r="BS49" i="31"/>
  <c r="CA49" i="31"/>
  <c r="CE49" i="31"/>
  <c r="BD49" i="31"/>
  <c r="BP49" i="31"/>
  <c r="BT49" i="31"/>
  <c r="CB49" i="31"/>
  <c r="CF49" i="31"/>
  <c r="BE49" i="31"/>
  <c r="BM49" i="31"/>
  <c r="BQ49" i="31"/>
  <c r="BY49" i="31"/>
  <c r="CC49" i="31"/>
  <c r="CG49" i="31"/>
  <c r="BN49" i="31"/>
  <c r="AW49" i="31"/>
  <c r="BA49" i="31"/>
  <c r="BF49" i="31"/>
  <c r="BR49" i="31"/>
  <c r="AL49" i="31"/>
  <c r="AX49" i="31"/>
  <c r="BB49" i="31"/>
  <c r="DC46" i="31"/>
  <c r="DG46" i="31"/>
  <c r="DD46" i="31"/>
  <c r="DH46" i="31"/>
  <c r="DE46" i="31"/>
  <c r="DI46" i="31"/>
  <c r="DF46" i="31"/>
  <c r="DJ46" i="31"/>
  <c r="CP46" i="31"/>
  <c r="CT46" i="31"/>
  <c r="CQ46" i="31"/>
  <c r="CU46" i="31"/>
  <c r="CN46" i="31"/>
  <c r="CR46" i="31"/>
  <c r="CV46" i="31"/>
  <c r="CS46" i="31"/>
  <c r="CO46" i="31"/>
  <c r="BF46" i="31"/>
  <c r="BN46" i="31"/>
  <c r="BR46" i="31"/>
  <c r="BZ46" i="31"/>
  <c r="CD46" i="31"/>
  <c r="BO46" i="31"/>
  <c r="BS46" i="31"/>
  <c r="CA46" i="31"/>
  <c r="CE46" i="31"/>
  <c r="BD46" i="31"/>
  <c r="BP46" i="31"/>
  <c r="BT46" i="31"/>
  <c r="CB46" i="31"/>
  <c r="CF46" i="31"/>
  <c r="BY46" i="31"/>
  <c r="AM46" i="31"/>
  <c r="AU46" i="31"/>
  <c r="AY46" i="31"/>
  <c r="BC46" i="31"/>
  <c r="AF46" i="31"/>
  <c r="AJ46" i="31"/>
  <c r="CC46" i="31"/>
  <c r="AN46" i="31"/>
  <c r="AV46" i="31"/>
  <c r="AZ46" i="31"/>
  <c r="AG46" i="31"/>
  <c r="AK46" i="31"/>
  <c r="AI36" i="31"/>
  <c r="AI24" i="31"/>
  <c r="AJ20" i="31"/>
  <c r="AI16" i="31"/>
  <c r="AJ91" i="31"/>
  <c r="AJ90" i="31"/>
  <c r="AF90" i="31"/>
  <c r="DF88" i="31"/>
  <c r="DJ88" i="31"/>
  <c r="DC88" i="31"/>
  <c r="DG88" i="31"/>
  <c r="DD88" i="31"/>
  <c r="DH88" i="31"/>
  <c r="DE88" i="31"/>
  <c r="CP88" i="31"/>
  <c r="CT88" i="31"/>
  <c r="DI88" i="31"/>
  <c r="CQ88" i="31"/>
  <c r="CU88" i="31"/>
  <c r="CN88" i="31"/>
  <c r="CR88" i="31"/>
  <c r="CV88" i="31"/>
  <c r="CO88" i="31"/>
  <c r="CS88" i="31"/>
  <c r="BD88" i="31"/>
  <c r="BP88" i="31"/>
  <c r="BT88" i="31"/>
  <c r="CB88" i="31"/>
  <c r="CF88" i="31"/>
  <c r="BE88" i="31"/>
  <c r="BM88" i="31"/>
  <c r="BQ88" i="31"/>
  <c r="BY88" i="31"/>
  <c r="CC88" i="31"/>
  <c r="CG88" i="31"/>
  <c r="BF88" i="31"/>
  <c r="BN88" i="31"/>
  <c r="BR88" i="31"/>
  <c r="BZ88" i="31"/>
  <c r="CD88" i="31"/>
  <c r="CA88" i="31"/>
  <c r="AM88" i="31"/>
  <c r="AU88" i="31"/>
  <c r="AY88" i="31"/>
  <c r="BC88" i="31"/>
  <c r="CE88" i="31"/>
  <c r="AN88" i="31"/>
  <c r="AV88" i="31"/>
  <c r="AZ88" i="31"/>
  <c r="AI87" i="31"/>
  <c r="AH86" i="31"/>
  <c r="AH85" i="31"/>
  <c r="DF85" i="31"/>
  <c r="DJ85" i="31"/>
  <c r="DC85" i="31"/>
  <c r="DG85" i="31"/>
  <c r="DD85" i="31"/>
  <c r="DH85" i="31"/>
  <c r="CN85" i="31"/>
  <c r="CR85" i="31"/>
  <c r="CV85" i="31"/>
  <c r="CO85" i="31"/>
  <c r="CS85" i="31"/>
  <c r="DE85" i="31"/>
  <c r="CP85" i="31"/>
  <c r="CT85" i="31"/>
  <c r="DI85" i="31"/>
  <c r="CQ85" i="31"/>
  <c r="CU85" i="31"/>
  <c r="BO85" i="31"/>
  <c r="BS85" i="31"/>
  <c r="CA85" i="31"/>
  <c r="CE85" i="31"/>
  <c r="BD85" i="31"/>
  <c r="BP85" i="31"/>
  <c r="BT85" i="31"/>
  <c r="CB85" i="31"/>
  <c r="CF85" i="31"/>
  <c r="BE85" i="31"/>
  <c r="BM85" i="31"/>
  <c r="BQ85" i="31"/>
  <c r="BY85" i="31"/>
  <c r="CC85" i="31"/>
  <c r="CG85" i="31"/>
  <c r="BN85" i="31"/>
  <c r="AW85" i="31"/>
  <c r="BA85" i="31"/>
  <c r="BF85" i="31"/>
  <c r="BR85" i="31"/>
  <c r="AL85" i="31"/>
  <c r="AX85" i="31"/>
  <c r="BB85" i="31"/>
  <c r="AK84" i="31"/>
  <c r="AG84" i="31"/>
  <c r="AJ82" i="31"/>
  <c r="AF82" i="31"/>
  <c r="DF80" i="31"/>
  <c r="DJ80" i="31"/>
  <c r="DC80" i="31"/>
  <c r="DG80" i="31"/>
  <c r="DD80" i="31"/>
  <c r="DH80" i="31"/>
  <c r="DE80" i="31"/>
  <c r="CP80" i="31"/>
  <c r="CT80" i="31"/>
  <c r="DI80" i="31"/>
  <c r="CQ80" i="31"/>
  <c r="CU80" i="31"/>
  <c r="CN80" i="31"/>
  <c r="CR80" i="31"/>
  <c r="CV80" i="31"/>
  <c r="CO80" i="31"/>
  <c r="CS80" i="31"/>
  <c r="BD80" i="31"/>
  <c r="BP80" i="31"/>
  <c r="BT80" i="31"/>
  <c r="CB80" i="31"/>
  <c r="CF80" i="31"/>
  <c r="BE80" i="31"/>
  <c r="BM80" i="31"/>
  <c r="BQ80" i="31"/>
  <c r="BY80" i="31"/>
  <c r="CC80" i="31"/>
  <c r="CG80" i="31"/>
  <c r="BF80" i="31"/>
  <c r="BN80" i="31"/>
  <c r="BR80" i="31"/>
  <c r="BZ80" i="31"/>
  <c r="CD80" i="31"/>
  <c r="CA80" i="31"/>
  <c r="AM80" i="31"/>
  <c r="AU80" i="31"/>
  <c r="AY80" i="31"/>
  <c r="BC80" i="31"/>
  <c r="CE80" i="31"/>
  <c r="AN80" i="31"/>
  <c r="AV80" i="31"/>
  <c r="AZ80" i="31"/>
  <c r="AI79" i="31"/>
  <c r="AH78" i="31"/>
  <c r="AH77" i="31"/>
  <c r="DF77" i="31"/>
  <c r="DJ77" i="31"/>
  <c r="DC77" i="31"/>
  <c r="DG77" i="31"/>
  <c r="DD77" i="31"/>
  <c r="DH77" i="31"/>
  <c r="CN77" i="31"/>
  <c r="CR77" i="31"/>
  <c r="CV77" i="31"/>
  <c r="CO77" i="31"/>
  <c r="CS77" i="31"/>
  <c r="DE77" i="31"/>
  <c r="CP77" i="31"/>
  <c r="CT77" i="31"/>
  <c r="DI77" i="31"/>
  <c r="CQ77" i="31"/>
  <c r="CU77" i="31"/>
  <c r="BO77" i="31"/>
  <c r="BS77" i="31"/>
  <c r="CA77" i="31"/>
  <c r="CE77" i="31"/>
  <c r="BD77" i="31"/>
  <c r="BP77" i="31"/>
  <c r="BT77" i="31"/>
  <c r="CB77" i="31"/>
  <c r="CF77" i="31"/>
  <c r="BE77" i="31"/>
  <c r="BM77" i="31"/>
  <c r="BQ77" i="31"/>
  <c r="BY77" i="31"/>
  <c r="CC77" i="31"/>
  <c r="CG77" i="31"/>
  <c r="BN77" i="31"/>
  <c r="AW77" i="31"/>
  <c r="BA77" i="31"/>
  <c r="BF77" i="31"/>
  <c r="BR77" i="31"/>
  <c r="AL77" i="31"/>
  <c r="AX77" i="31"/>
  <c r="BB77" i="31"/>
  <c r="AK76" i="31"/>
  <c r="AG76" i="31"/>
  <c r="AJ74" i="31"/>
  <c r="AF74" i="31"/>
  <c r="AI72" i="31"/>
  <c r="AH71" i="31"/>
  <c r="DF71" i="31"/>
  <c r="DJ71" i="31"/>
  <c r="DC71" i="31"/>
  <c r="DG71" i="31"/>
  <c r="DD71" i="31"/>
  <c r="DH71" i="31"/>
  <c r="CN71" i="31"/>
  <c r="CR71" i="31"/>
  <c r="CV71" i="31"/>
  <c r="CO71" i="31"/>
  <c r="CS71" i="31"/>
  <c r="DE71" i="31"/>
  <c r="CP71" i="31"/>
  <c r="CT71" i="31"/>
  <c r="DI71" i="31"/>
  <c r="CQ71" i="31"/>
  <c r="BE71" i="31"/>
  <c r="BM71" i="31"/>
  <c r="BQ71" i="31"/>
  <c r="BY71" i="31"/>
  <c r="CC71" i="31"/>
  <c r="CG71" i="31"/>
  <c r="BF71" i="31"/>
  <c r="BN71" i="31"/>
  <c r="BR71" i="31"/>
  <c r="BZ71" i="31"/>
  <c r="CD71" i="31"/>
  <c r="CU71" i="31"/>
  <c r="BO71" i="31"/>
  <c r="BS71" i="31"/>
  <c r="CA71" i="31"/>
  <c r="CE71" i="31"/>
  <c r="CF71" i="31"/>
  <c r="AW71" i="31"/>
  <c r="BA71" i="31"/>
  <c r="BP71" i="31"/>
  <c r="AL71" i="31"/>
  <c r="AX71" i="31"/>
  <c r="BB71" i="31"/>
  <c r="AI68" i="31"/>
  <c r="AI66" i="31"/>
  <c r="AI62" i="31"/>
  <c r="DC52" i="31"/>
  <c r="DG52" i="31"/>
  <c r="DD52" i="31"/>
  <c r="DH52" i="31"/>
  <c r="DE52" i="31"/>
  <c r="DI52" i="31"/>
  <c r="DF52" i="31"/>
  <c r="DJ52" i="31"/>
  <c r="CP52" i="31"/>
  <c r="CT52" i="31"/>
  <c r="CQ52" i="31"/>
  <c r="CU52" i="31"/>
  <c r="CN52" i="31"/>
  <c r="CR52" i="31"/>
  <c r="CV52" i="31"/>
  <c r="CO52" i="31"/>
  <c r="CS52" i="31"/>
  <c r="BD52" i="31"/>
  <c r="BP52" i="31"/>
  <c r="BT52" i="31"/>
  <c r="CB52" i="31"/>
  <c r="CF52" i="31"/>
  <c r="BE52" i="31"/>
  <c r="BM52" i="31"/>
  <c r="BQ52" i="31"/>
  <c r="BY52" i="31"/>
  <c r="CC52" i="31"/>
  <c r="CG52" i="31"/>
  <c r="BF52" i="31"/>
  <c r="BN52" i="31"/>
  <c r="BR52" i="31"/>
  <c r="BZ52" i="31"/>
  <c r="CD52" i="31"/>
  <c r="CA52" i="31"/>
  <c r="AM52" i="31"/>
  <c r="AU52" i="31"/>
  <c r="AY52" i="31"/>
  <c r="BC52" i="31"/>
  <c r="AG52" i="31"/>
  <c r="AK52" i="31"/>
  <c r="CE52" i="31"/>
  <c r="AN52" i="31"/>
  <c r="AV52" i="31"/>
  <c r="AZ52" i="31"/>
  <c r="AH52" i="31"/>
  <c r="DC45" i="31"/>
  <c r="DG45" i="31"/>
  <c r="DD45" i="31"/>
  <c r="DH45" i="31"/>
  <c r="DE45" i="31"/>
  <c r="DI45" i="31"/>
  <c r="DF45" i="31"/>
  <c r="DJ45" i="31"/>
  <c r="CN45" i="31"/>
  <c r="CR45" i="31"/>
  <c r="CV45" i="31"/>
  <c r="CO45" i="31"/>
  <c r="CS45" i="31"/>
  <c r="CP45" i="31"/>
  <c r="CT45" i="31"/>
  <c r="CQ45" i="31"/>
  <c r="CU45" i="31"/>
  <c r="BO45" i="31"/>
  <c r="BS45" i="31"/>
  <c r="CA45" i="31"/>
  <c r="CE45" i="31"/>
  <c r="BD45" i="31"/>
  <c r="BP45" i="31"/>
  <c r="BT45" i="31"/>
  <c r="CB45" i="31"/>
  <c r="CF45" i="31"/>
  <c r="BE45" i="31"/>
  <c r="BM45" i="31"/>
  <c r="BQ45" i="31"/>
  <c r="BY45" i="31"/>
  <c r="CC45" i="31"/>
  <c r="CG45" i="31"/>
  <c r="BN45" i="31"/>
  <c r="AW45" i="31"/>
  <c r="BA45" i="31"/>
  <c r="BF45" i="31"/>
  <c r="BR45" i="31"/>
  <c r="AL45" i="31"/>
  <c r="AX45" i="31"/>
  <c r="BB45" i="31"/>
  <c r="DC43" i="31"/>
  <c r="DG43" i="31"/>
  <c r="DD43" i="31"/>
  <c r="DH43" i="31"/>
  <c r="DE43" i="31"/>
  <c r="DI43" i="31"/>
  <c r="DF43" i="31"/>
  <c r="CN43" i="31"/>
  <c r="CR43" i="31"/>
  <c r="CV43" i="31"/>
  <c r="CO43" i="31"/>
  <c r="CS43" i="31"/>
  <c r="CP43" i="31"/>
  <c r="CT43" i="31"/>
  <c r="CQ43" i="31"/>
  <c r="DJ43" i="31"/>
  <c r="CU43" i="31"/>
  <c r="BE43" i="31"/>
  <c r="BM43" i="31"/>
  <c r="BQ43" i="31"/>
  <c r="BY43" i="31"/>
  <c r="CC43" i="31"/>
  <c r="CG43" i="31"/>
  <c r="BF43" i="31"/>
  <c r="BN43" i="31"/>
  <c r="BR43" i="31"/>
  <c r="BZ43" i="31"/>
  <c r="CD43" i="31"/>
  <c r="BO43" i="31"/>
  <c r="BS43" i="31"/>
  <c r="CA43" i="31"/>
  <c r="CE43" i="31"/>
  <c r="CF43" i="31"/>
  <c r="AW43" i="31"/>
  <c r="BA43" i="31"/>
  <c r="AI43" i="31"/>
  <c r="BP43" i="31"/>
  <c r="AL43" i="31"/>
  <c r="AX43" i="31"/>
  <c r="BB43" i="31"/>
  <c r="DC40" i="31"/>
  <c r="DG40" i="31"/>
  <c r="DD40" i="31"/>
  <c r="DH40" i="31"/>
  <c r="DE40" i="31"/>
  <c r="DI40" i="31"/>
  <c r="DF40" i="31"/>
  <c r="CQ40" i="31"/>
  <c r="CU40" i="31"/>
  <c r="DJ40" i="31"/>
  <c r="CN40" i="31"/>
  <c r="CR40" i="31"/>
  <c r="CV40" i="31"/>
  <c r="CO40" i="31"/>
  <c r="CS40" i="31"/>
  <c r="CP40" i="31"/>
  <c r="CT40" i="31"/>
  <c r="BD40" i="31"/>
  <c r="BP40" i="31"/>
  <c r="BT40" i="31"/>
  <c r="CB40" i="31"/>
  <c r="CF40" i="31"/>
  <c r="BE40" i="31"/>
  <c r="BM40" i="31"/>
  <c r="BQ40" i="31"/>
  <c r="BY40" i="31"/>
  <c r="CC40" i="31"/>
  <c r="CG40" i="31"/>
  <c r="BF40" i="31"/>
  <c r="BN40" i="31"/>
  <c r="BR40" i="31"/>
  <c r="BZ40" i="31"/>
  <c r="CD40" i="31"/>
  <c r="CA40" i="31"/>
  <c r="AM40" i="31"/>
  <c r="AU40" i="31"/>
  <c r="AY40" i="31"/>
  <c r="BC40" i="31"/>
  <c r="AF40" i="31"/>
  <c r="AJ40" i="31"/>
  <c r="CE40" i="31"/>
  <c r="AN40" i="31"/>
  <c r="AV40" i="31"/>
  <c r="AZ40" i="31"/>
  <c r="AG40" i="31"/>
  <c r="AK40" i="31"/>
  <c r="AI39" i="31"/>
  <c r="DC39" i="31"/>
  <c r="DG39" i="31"/>
  <c r="DD39" i="31"/>
  <c r="DH39" i="31"/>
  <c r="DE39" i="31"/>
  <c r="DI39" i="31"/>
  <c r="CO39" i="31"/>
  <c r="CS39" i="31"/>
  <c r="CP39" i="31"/>
  <c r="CT39" i="31"/>
  <c r="DF39" i="31"/>
  <c r="CQ39" i="31"/>
  <c r="CU39" i="31"/>
  <c r="CV39" i="31"/>
  <c r="DJ39" i="31"/>
  <c r="CN39" i="31"/>
  <c r="BE39" i="31"/>
  <c r="BM39" i="31"/>
  <c r="BQ39" i="31"/>
  <c r="BY39" i="31"/>
  <c r="CC39" i="31"/>
  <c r="CG39" i="31"/>
  <c r="BF39" i="31"/>
  <c r="BN39" i="31"/>
  <c r="BR39" i="31"/>
  <c r="BZ39" i="31"/>
  <c r="CD39" i="31"/>
  <c r="CR39" i="31"/>
  <c r="BO39" i="31"/>
  <c r="BS39" i="31"/>
  <c r="CA39" i="31"/>
  <c r="CE39" i="31"/>
  <c r="CF39" i="31"/>
  <c r="AW39" i="31"/>
  <c r="BA39" i="31"/>
  <c r="BP39" i="31"/>
  <c r="AL39" i="31"/>
  <c r="AX39" i="31"/>
  <c r="BB39" i="31"/>
  <c r="AF36" i="31"/>
  <c r="DC34" i="31"/>
  <c r="DG34" i="31"/>
  <c r="DD34" i="31"/>
  <c r="DH34" i="31"/>
  <c r="DE34" i="31"/>
  <c r="DI34" i="31"/>
  <c r="DF34" i="31"/>
  <c r="CQ34" i="31"/>
  <c r="CU34" i="31"/>
  <c r="DJ34" i="31"/>
  <c r="CN34" i="31"/>
  <c r="CR34" i="31"/>
  <c r="CV34" i="31"/>
  <c r="CO34" i="31"/>
  <c r="CS34" i="31"/>
  <c r="CP34" i="31"/>
  <c r="CT34" i="31"/>
  <c r="BF34" i="31"/>
  <c r="BN34" i="31"/>
  <c r="BR34" i="31"/>
  <c r="BZ34" i="31"/>
  <c r="CD34" i="31"/>
  <c r="BO34" i="31"/>
  <c r="BS34" i="31"/>
  <c r="CA34" i="31"/>
  <c r="CE34" i="31"/>
  <c r="BD34" i="31"/>
  <c r="BP34" i="31"/>
  <c r="BT34" i="31"/>
  <c r="CB34" i="31"/>
  <c r="CF34" i="31"/>
  <c r="CC34" i="31"/>
  <c r="BM34" i="31"/>
  <c r="CG34" i="31"/>
  <c r="BE34" i="31"/>
  <c r="BQ34" i="31"/>
  <c r="AM34" i="31"/>
  <c r="AU34" i="31"/>
  <c r="AY34" i="31"/>
  <c r="BC34" i="31"/>
  <c r="AF34" i="31"/>
  <c r="AJ34" i="31"/>
  <c r="AN34" i="31"/>
  <c r="AV34" i="31"/>
  <c r="AZ34" i="31"/>
  <c r="AG34" i="31"/>
  <c r="AK34" i="31"/>
  <c r="DC33" i="31"/>
  <c r="DG33" i="31"/>
  <c r="DD33" i="31"/>
  <c r="DH33" i="31"/>
  <c r="DE33" i="31"/>
  <c r="DI33" i="31"/>
  <c r="CO33" i="31"/>
  <c r="CS33" i="31"/>
  <c r="CP33" i="31"/>
  <c r="CT33" i="31"/>
  <c r="DF33" i="31"/>
  <c r="CQ33" i="31"/>
  <c r="CU33" i="31"/>
  <c r="CN33" i="31"/>
  <c r="DJ33" i="31"/>
  <c r="CR33" i="31"/>
  <c r="BO33" i="31"/>
  <c r="BS33" i="31"/>
  <c r="CA33" i="31"/>
  <c r="CE33" i="31"/>
  <c r="BD33" i="31"/>
  <c r="BP33" i="31"/>
  <c r="BT33" i="31"/>
  <c r="CB33" i="31"/>
  <c r="CF33" i="31"/>
  <c r="CV33" i="31"/>
  <c r="BE33" i="31"/>
  <c r="BM33" i="31"/>
  <c r="BQ33" i="31"/>
  <c r="BY33" i="31"/>
  <c r="CC33" i="31"/>
  <c r="CG33" i="31"/>
  <c r="BF33" i="31"/>
  <c r="BR33" i="31"/>
  <c r="BZ33" i="31"/>
  <c r="CD33" i="31"/>
  <c r="BN33" i="31"/>
  <c r="AW33" i="31"/>
  <c r="BA33" i="31"/>
  <c r="AL33" i="31"/>
  <c r="AX33" i="31"/>
  <c r="BB33" i="31"/>
  <c r="DC30" i="31"/>
  <c r="DG30" i="31"/>
  <c r="DD30" i="31"/>
  <c r="DH30" i="31"/>
  <c r="DE30" i="31"/>
  <c r="DI30" i="31"/>
  <c r="DF30" i="31"/>
  <c r="CQ30" i="31"/>
  <c r="CU30" i="31"/>
  <c r="DJ30" i="31"/>
  <c r="CN30" i="31"/>
  <c r="CR30" i="31"/>
  <c r="CV30" i="31"/>
  <c r="CO30" i="31"/>
  <c r="CS30" i="31"/>
  <c r="CT30" i="31"/>
  <c r="CP30" i="31"/>
  <c r="BF30" i="31"/>
  <c r="BN30" i="31"/>
  <c r="BR30" i="31"/>
  <c r="BZ30" i="31"/>
  <c r="CD30" i="31"/>
  <c r="BO30" i="31"/>
  <c r="BS30" i="31"/>
  <c r="CA30" i="31"/>
  <c r="CE30" i="31"/>
  <c r="BD30" i="31"/>
  <c r="BP30" i="31"/>
  <c r="BT30" i="31"/>
  <c r="CB30" i="31"/>
  <c r="CF30" i="31"/>
  <c r="CC30" i="31"/>
  <c r="BM30" i="31"/>
  <c r="CG30" i="31"/>
  <c r="BE30" i="31"/>
  <c r="BQ30" i="31"/>
  <c r="AM30" i="31"/>
  <c r="AU30" i="31"/>
  <c r="AY30" i="31"/>
  <c r="BC30" i="31"/>
  <c r="AF30" i="31"/>
  <c r="AJ30" i="31"/>
  <c r="AN30" i="31"/>
  <c r="AV30" i="31"/>
  <c r="AZ30" i="31"/>
  <c r="AG30" i="31"/>
  <c r="AK30" i="31"/>
  <c r="AI29" i="31"/>
  <c r="AH24" i="31"/>
  <c r="AI20" i="31"/>
  <c r="AF16" i="31"/>
  <c r="AF12" i="31"/>
  <c r="DC12" i="31"/>
  <c r="DG12" i="31"/>
  <c r="DD12" i="31"/>
  <c r="DH12" i="31"/>
  <c r="DE12" i="31"/>
  <c r="DI12" i="31"/>
  <c r="CP12" i="31"/>
  <c r="CT12" i="31"/>
  <c r="CQ12" i="31"/>
  <c r="CU12" i="31"/>
  <c r="DF12" i="31"/>
  <c r="CN12" i="31"/>
  <c r="CR12" i="31"/>
  <c r="CV12" i="31"/>
  <c r="DJ12" i="31"/>
  <c r="CO12" i="31"/>
  <c r="BD12" i="31"/>
  <c r="BP12" i="31"/>
  <c r="BT12" i="31"/>
  <c r="CB12" i="31"/>
  <c r="CF12" i="31"/>
  <c r="CS12" i="31"/>
  <c r="BE12" i="31"/>
  <c r="BM12" i="31"/>
  <c r="BQ12" i="31"/>
  <c r="BY12" i="31"/>
  <c r="CC12" i="31"/>
  <c r="CG12" i="31"/>
  <c r="BF12" i="31"/>
  <c r="BN12" i="31"/>
  <c r="BR12" i="31"/>
  <c r="BZ12" i="31"/>
  <c r="CD12" i="31"/>
  <c r="CA12" i="31"/>
  <c r="AN12" i="31"/>
  <c r="AV12" i="31"/>
  <c r="AZ12" i="31"/>
  <c r="CE12" i="31"/>
  <c r="BO12" i="31"/>
  <c r="AL12" i="31"/>
  <c r="AX12" i="31"/>
  <c r="BB12" i="31"/>
  <c r="AY12" i="31"/>
  <c r="AH12" i="31"/>
  <c r="BS12" i="31"/>
  <c r="BA12" i="31"/>
  <c r="AI12" i="31"/>
  <c r="DC11" i="31"/>
  <c r="DG11" i="31"/>
  <c r="DD11" i="31"/>
  <c r="DH11" i="31"/>
  <c r="DE11" i="31"/>
  <c r="DI11" i="31"/>
  <c r="DF11" i="31"/>
  <c r="CN11" i="31"/>
  <c r="CR11" i="31"/>
  <c r="CV11" i="31"/>
  <c r="DJ11" i="31"/>
  <c r="CO11" i="31"/>
  <c r="CS11" i="31"/>
  <c r="CP11" i="31"/>
  <c r="CT11" i="31"/>
  <c r="CU11" i="31"/>
  <c r="BE11" i="31"/>
  <c r="BM11" i="31"/>
  <c r="BQ11" i="31"/>
  <c r="BY11" i="31"/>
  <c r="CC11" i="31"/>
  <c r="BO11" i="31"/>
  <c r="BS11" i="31"/>
  <c r="BR11" i="31"/>
  <c r="CB11" i="31"/>
  <c r="CG11" i="31"/>
  <c r="BT11" i="31"/>
  <c r="CD11" i="31"/>
  <c r="BD11" i="31"/>
  <c r="BN11" i="31"/>
  <c r="BZ11" i="31"/>
  <c r="CE11" i="31"/>
  <c r="CF11" i="31"/>
  <c r="AL11" i="31"/>
  <c r="AX11" i="31"/>
  <c r="BB11" i="31"/>
  <c r="CQ11" i="31"/>
  <c r="AM11" i="31"/>
  <c r="BP11" i="31"/>
  <c r="AN11" i="31"/>
  <c r="AV11" i="31"/>
  <c r="AZ11" i="31"/>
  <c r="BF11" i="31"/>
  <c r="AY11" i="31"/>
  <c r="BA11" i="31"/>
  <c r="BC91" i="31"/>
  <c r="AU91" i="31"/>
  <c r="AM91" i="31"/>
  <c r="AW90" i="31"/>
  <c r="BC89" i="31"/>
  <c r="AU89" i="31"/>
  <c r="AM89" i="31"/>
  <c r="AW88" i="31"/>
  <c r="BC87" i="31"/>
  <c r="AU87" i="31"/>
  <c r="AM87" i="31"/>
  <c r="AW86" i="31"/>
  <c r="BC85" i="31"/>
  <c r="AU85" i="31"/>
  <c r="AM85" i="31"/>
  <c r="AW84" i="31"/>
  <c r="BC83" i="31"/>
  <c r="AU83" i="31"/>
  <c r="AM83" i="31"/>
  <c r="AW82" i="31"/>
  <c r="BC81" i="31"/>
  <c r="AU81" i="31"/>
  <c r="AM81" i="31"/>
  <c r="AW80" i="31"/>
  <c r="BC79" i="31"/>
  <c r="AU79" i="31"/>
  <c r="AM79" i="31"/>
  <c r="AW78" i="31"/>
  <c r="BC77" i="31"/>
  <c r="AU77" i="31"/>
  <c r="AM77" i="31"/>
  <c r="AW76" i="31"/>
  <c r="BC75" i="31"/>
  <c r="AU75" i="31"/>
  <c r="AM75" i="31"/>
  <c r="AW74" i="31"/>
  <c r="BC73" i="31"/>
  <c r="AU73" i="31"/>
  <c r="AM73" i="31"/>
  <c r="AW72" i="31"/>
  <c r="BC71" i="31"/>
  <c r="AU71" i="31"/>
  <c r="AM71" i="31"/>
  <c r="BC69" i="31"/>
  <c r="AU69" i="31"/>
  <c r="AM69" i="31"/>
  <c r="AW68" i="31"/>
  <c r="AW66" i="31"/>
  <c r="BC65" i="31"/>
  <c r="AU65" i="31"/>
  <c r="AM65" i="31"/>
  <c r="AW62" i="31"/>
  <c r="BC61" i="31"/>
  <c r="AU61" i="31"/>
  <c r="AM61" i="31"/>
  <c r="BC59" i="31"/>
  <c r="AU59" i="31"/>
  <c r="AM59" i="31"/>
  <c r="AW56" i="31"/>
  <c r="BC55" i="31"/>
  <c r="AU55" i="31"/>
  <c r="AM55" i="31"/>
  <c r="AW52" i="31"/>
  <c r="AW50" i="31"/>
  <c r="BC49" i="31"/>
  <c r="AU49" i="31"/>
  <c r="AM49" i="31"/>
  <c r="AW46" i="31"/>
  <c r="BC45" i="31"/>
  <c r="AU45" i="31"/>
  <c r="AM45" i="31"/>
  <c r="BC43" i="31"/>
  <c r="AU43" i="31"/>
  <c r="AM43" i="31"/>
  <c r="AW40" i="31"/>
  <c r="BC39" i="31"/>
  <c r="AU39" i="31"/>
  <c r="AM39" i="31"/>
  <c r="AW36" i="31"/>
  <c r="AW34" i="31"/>
  <c r="BC33" i="31"/>
  <c r="AU33" i="31"/>
  <c r="AM33" i="31"/>
  <c r="AW30" i="31"/>
  <c r="BC29" i="31"/>
  <c r="AU29" i="31"/>
  <c r="AM29" i="31"/>
  <c r="BC27" i="31"/>
  <c r="AU27" i="31"/>
  <c r="AM27" i="31"/>
  <c r="AW24" i="31"/>
  <c r="BC23" i="31"/>
  <c r="AU23" i="31"/>
  <c r="AM23" i="31"/>
  <c r="AW20" i="31"/>
  <c r="AW16" i="31"/>
  <c r="AM16" i="31"/>
  <c r="AW12" i="31"/>
  <c r="AM12" i="31"/>
  <c r="CB87" i="31"/>
  <c r="BD87" i="31"/>
  <c r="CG86" i="31"/>
  <c r="BS84" i="31"/>
  <c r="BT83" i="31"/>
  <c r="BQ82" i="31"/>
  <c r="BE82" i="31"/>
  <c r="CD81" i="31"/>
  <c r="BO80" i="31"/>
  <c r="BM78" i="31"/>
  <c r="BZ77" i="31"/>
  <c r="CB71" i="31"/>
  <c r="BD71" i="31"/>
  <c r="BS68" i="31"/>
  <c r="BQ66" i="31"/>
  <c r="BE66" i="31"/>
  <c r="CD65" i="31"/>
  <c r="BM62" i="31"/>
  <c r="BZ61" i="31"/>
  <c r="CB55" i="31"/>
  <c r="BD55" i="31"/>
  <c r="BS52" i="31"/>
  <c r="BQ50" i="31"/>
  <c r="BE50" i="31"/>
  <c r="CD49" i="31"/>
  <c r="BM46" i="31"/>
  <c r="BZ45" i="31"/>
  <c r="CB39" i="31"/>
  <c r="BD39" i="31"/>
  <c r="CC36" i="31"/>
  <c r="BY34" i="31"/>
  <c r="CA11" i="31"/>
  <c r="DF70" i="31"/>
  <c r="DJ70" i="31"/>
  <c r="DC70" i="31"/>
  <c r="DG70" i="31"/>
  <c r="DD70" i="31"/>
  <c r="DH70" i="31"/>
  <c r="DE70" i="31"/>
  <c r="CP70" i="31"/>
  <c r="CT70" i="31"/>
  <c r="DI70" i="31"/>
  <c r="CQ70" i="31"/>
  <c r="CU70" i="31"/>
  <c r="CN70" i="31"/>
  <c r="CR70" i="31"/>
  <c r="CV70" i="31"/>
  <c r="CS70" i="31"/>
  <c r="CO70" i="31"/>
  <c r="BF70" i="31"/>
  <c r="BN70" i="31"/>
  <c r="BR70" i="31"/>
  <c r="BZ70" i="31"/>
  <c r="CD70" i="31"/>
  <c r="BO70" i="31"/>
  <c r="BS70" i="31"/>
  <c r="CA70" i="31"/>
  <c r="CE70" i="31"/>
  <c r="BD70" i="31"/>
  <c r="BP70" i="31"/>
  <c r="BT70" i="31"/>
  <c r="CB70" i="31"/>
  <c r="CF70" i="31"/>
  <c r="DF67" i="31"/>
  <c r="DJ67" i="31"/>
  <c r="DC67" i="31"/>
  <c r="DG67" i="31"/>
  <c r="DD67" i="31"/>
  <c r="DH67" i="31"/>
  <c r="CN67" i="31"/>
  <c r="CR67" i="31"/>
  <c r="CV67" i="31"/>
  <c r="CO67" i="31"/>
  <c r="CS67" i="31"/>
  <c r="DE67" i="31"/>
  <c r="CP67" i="31"/>
  <c r="CT67" i="31"/>
  <c r="CQ67" i="31"/>
  <c r="CU67" i="31"/>
  <c r="BE67" i="31"/>
  <c r="BM67" i="31"/>
  <c r="BQ67" i="31"/>
  <c r="BY67" i="31"/>
  <c r="CC67" i="31"/>
  <c r="CG67" i="31"/>
  <c r="BF67" i="31"/>
  <c r="BN67" i="31"/>
  <c r="BR67" i="31"/>
  <c r="BZ67" i="31"/>
  <c r="CD67" i="31"/>
  <c r="DI67" i="31"/>
  <c r="BO67" i="31"/>
  <c r="BS67" i="31"/>
  <c r="CA67" i="31"/>
  <c r="CE67" i="31"/>
  <c r="DF64" i="31"/>
  <c r="DJ64" i="31"/>
  <c r="DC64" i="31"/>
  <c r="DG64" i="31"/>
  <c r="DD64" i="31"/>
  <c r="DH64" i="31"/>
  <c r="DE64" i="31"/>
  <c r="CP64" i="31"/>
  <c r="CT64" i="31"/>
  <c r="DI64" i="31"/>
  <c r="CQ64" i="31"/>
  <c r="CU64" i="31"/>
  <c r="CN64" i="31"/>
  <c r="CR64" i="31"/>
  <c r="CV64" i="31"/>
  <c r="CO64" i="31"/>
  <c r="CS64" i="31"/>
  <c r="BD64" i="31"/>
  <c r="BP64" i="31"/>
  <c r="BT64" i="31"/>
  <c r="CB64" i="31"/>
  <c r="CF64" i="31"/>
  <c r="BE64" i="31"/>
  <c r="BM64" i="31"/>
  <c r="BQ64" i="31"/>
  <c r="BY64" i="31"/>
  <c r="CC64" i="31"/>
  <c r="CG64" i="31"/>
  <c r="BF64" i="31"/>
  <c r="BN64" i="31"/>
  <c r="BR64" i="31"/>
  <c r="BZ64" i="31"/>
  <c r="CD64" i="31"/>
  <c r="AI63" i="31"/>
  <c r="DF63" i="31"/>
  <c r="DJ63" i="31"/>
  <c r="DC63" i="31"/>
  <c r="DG63" i="31"/>
  <c r="DD63" i="31"/>
  <c r="DH63" i="31"/>
  <c r="CN63" i="31"/>
  <c r="CR63" i="31"/>
  <c r="CV63" i="31"/>
  <c r="CO63" i="31"/>
  <c r="CS63" i="31"/>
  <c r="DE63" i="31"/>
  <c r="CP63" i="31"/>
  <c r="CT63" i="31"/>
  <c r="DI63" i="31"/>
  <c r="CQ63" i="31"/>
  <c r="BE63" i="31"/>
  <c r="BM63" i="31"/>
  <c r="BQ63" i="31"/>
  <c r="BY63" i="31"/>
  <c r="CC63" i="31"/>
  <c r="CG63" i="31"/>
  <c r="BF63" i="31"/>
  <c r="BN63" i="31"/>
  <c r="BR63" i="31"/>
  <c r="BZ63" i="31"/>
  <c r="CD63" i="31"/>
  <c r="CU63" i="31"/>
  <c r="BO63" i="31"/>
  <c r="BS63" i="31"/>
  <c r="CA63" i="31"/>
  <c r="CE63" i="31"/>
  <c r="AJ60" i="31"/>
  <c r="AF60" i="31"/>
  <c r="DF58" i="31"/>
  <c r="DJ58" i="31"/>
  <c r="DC58" i="31"/>
  <c r="DG58" i="31"/>
  <c r="DD58" i="31"/>
  <c r="DH58" i="31"/>
  <c r="DE58" i="31"/>
  <c r="CP58" i="31"/>
  <c r="CT58" i="31"/>
  <c r="DI58" i="31"/>
  <c r="CQ58" i="31"/>
  <c r="CU58" i="31"/>
  <c r="CN58" i="31"/>
  <c r="CR58" i="31"/>
  <c r="CV58" i="31"/>
  <c r="CS58" i="31"/>
  <c r="BF58" i="31"/>
  <c r="BN58" i="31"/>
  <c r="BR58" i="31"/>
  <c r="BZ58" i="31"/>
  <c r="CD58" i="31"/>
  <c r="BO58" i="31"/>
  <c r="BS58" i="31"/>
  <c r="CA58" i="31"/>
  <c r="CE58" i="31"/>
  <c r="CO58" i="31"/>
  <c r="BD58" i="31"/>
  <c r="BP58" i="31"/>
  <c r="BT58" i="31"/>
  <c r="CB58" i="31"/>
  <c r="CF58" i="31"/>
  <c r="DF57" i="31"/>
  <c r="DJ57" i="31"/>
  <c r="DC57" i="31"/>
  <c r="DG57" i="31"/>
  <c r="DD57" i="31"/>
  <c r="DH57" i="31"/>
  <c r="CN57" i="31"/>
  <c r="CR57" i="31"/>
  <c r="CV57" i="31"/>
  <c r="CO57" i="31"/>
  <c r="CS57" i="31"/>
  <c r="DE57" i="31"/>
  <c r="CP57" i="31"/>
  <c r="CT57" i="31"/>
  <c r="CQ57" i="31"/>
  <c r="CU57" i="31"/>
  <c r="DI57" i="31"/>
  <c r="BO57" i="31"/>
  <c r="BS57" i="31"/>
  <c r="CA57" i="31"/>
  <c r="CE57" i="31"/>
  <c r="BD57" i="31"/>
  <c r="BP57" i="31"/>
  <c r="BT57" i="31"/>
  <c r="CB57" i="31"/>
  <c r="CF57" i="31"/>
  <c r="BE57" i="31"/>
  <c r="BM57" i="31"/>
  <c r="BQ57" i="31"/>
  <c r="BY57" i="31"/>
  <c r="CC57" i="31"/>
  <c r="CG57" i="31"/>
  <c r="DC54" i="31"/>
  <c r="DD54" i="31"/>
  <c r="DE54" i="31"/>
  <c r="DF54" i="31"/>
  <c r="DJ54" i="31"/>
  <c r="DG54" i="31"/>
  <c r="DH54" i="31"/>
  <c r="CP54" i="31"/>
  <c r="CT54" i="31"/>
  <c r="DI54" i="31"/>
  <c r="CQ54" i="31"/>
  <c r="CU54" i="31"/>
  <c r="CN54" i="31"/>
  <c r="CR54" i="31"/>
  <c r="CV54" i="31"/>
  <c r="CS54" i="31"/>
  <c r="CO54" i="31"/>
  <c r="BF54" i="31"/>
  <c r="BN54" i="31"/>
  <c r="BR54" i="31"/>
  <c r="BZ54" i="31"/>
  <c r="CD54" i="31"/>
  <c r="BO54" i="31"/>
  <c r="BS54" i="31"/>
  <c r="CA54" i="31"/>
  <c r="CE54" i="31"/>
  <c r="BD54" i="31"/>
  <c r="BP54" i="31"/>
  <c r="BT54" i="31"/>
  <c r="CB54" i="31"/>
  <c r="CF54" i="31"/>
  <c r="AI53" i="31"/>
  <c r="DC51" i="31"/>
  <c r="DG51" i="31"/>
  <c r="DD51" i="31"/>
  <c r="DH51" i="31"/>
  <c r="DE51" i="31"/>
  <c r="DI51" i="31"/>
  <c r="DF51" i="31"/>
  <c r="CN51" i="31"/>
  <c r="CR51" i="31"/>
  <c r="CV51" i="31"/>
  <c r="CO51" i="31"/>
  <c r="CS51" i="31"/>
  <c r="CP51" i="31"/>
  <c r="CT51" i="31"/>
  <c r="DJ51" i="31"/>
  <c r="CQ51" i="31"/>
  <c r="CU51" i="31"/>
  <c r="BE51" i="31"/>
  <c r="BM51" i="31"/>
  <c r="BQ51" i="31"/>
  <c r="BY51" i="31"/>
  <c r="CC51" i="31"/>
  <c r="CG51" i="31"/>
  <c r="BF51" i="31"/>
  <c r="BN51" i="31"/>
  <c r="BR51" i="31"/>
  <c r="BZ51" i="31"/>
  <c r="CD51" i="31"/>
  <c r="BO51" i="31"/>
  <c r="BS51" i="31"/>
  <c r="CA51" i="31"/>
  <c r="CE51" i="31"/>
  <c r="DC48" i="31"/>
  <c r="DG48" i="31"/>
  <c r="DD48" i="31"/>
  <c r="DH48" i="31"/>
  <c r="DE48" i="31"/>
  <c r="DI48" i="31"/>
  <c r="DF48" i="31"/>
  <c r="DJ48" i="31"/>
  <c r="CP48" i="31"/>
  <c r="CT48" i="31"/>
  <c r="CQ48" i="31"/>
  <c r="CU48" i="31"/>
  <c r="CN48" i="31"/>
  <c r="CR48" i="31"/>
  <c r="CV48" i="31"/>
  <c r="CO48" i="31"/>
  <c r="CS48" i="31"/>
  <c r="BD48" i="31"/>
  <c r="BP48" i="31"/>
  <c r="BT48" i="31"/>
  <c r="CB48" i="31"/>
  <c r="CF48" i="31"/>
  <c r="BE48" i="31"/>
  <c r="BM48" i="31"/>
  <c r="BQ48" i="31"/>
  <c r="BY48" i="31"/>
  <c r="CC48" i="31"/>
  <c r="CG48" i="31"/>
  <c r="BF48" i="31"/>
  <c r="BN48" i="31"/>
  <c r="BR48" i="31"/>
  <c r="BZ48" i="31"/>
  <c r="CD48" i="31"/>
  <c r="AI47" i="31"/>
  <c r="DC47" i="31"/>
  <c r="DG47" i="31"/>
  <c r="DD47" i="31"/>
  <c r="DH47" i="31"/>
  <c r="DE47" i="31"/>
  <c r="DI47" i="31"/>
  <c r="DF47" i="31"/>
  <c r="CN47" i="31"/>
  <c r="CR47" i="31"/>
  <c r="CV47" i="31"/>
  <c r="DJ47" i="31"/>
  <c r="CO47" i="31"/>
  <c r="CS47" i="31"/>
  <c r="CP47" i="31"/>
  <c r="CT47" i="31"/>
  <c r="CQ47" i="31"/>
  <c r="BE47" i="31"/>
  <c r="BM47" i="31"/>
  <c r="BQ47" i="31"/>
  <c r="BY47" i="31"/>
  <c r="CC47" i="31"/>
  <c r="CG47" i="31"/>
  <c r="BF47" i="31"/>
  <c r="BN47" i="31"/>
  <c r="BR47" i="31"/>
  <c r="BZ47" i="31"/>
  <c r="CD47" i="31"/>
  <c r="CU47" i="31"/>
  <c r="BO47" i="31"/>
  <c r="BS47" i="31"/>
  <c r="CA47" i="31"/>
  <c r="CE47" i="31"/>
  <c r="AJ44" i="31"/>
  <c r="AF44" i="31"/>
  <c r="DC42" i="31"/>
  <c r="DG42" i="31"/>
  <c r="DD42" i="31"/>
  <c r="DH42" i="31"/>
  <c r="DE42" i="31"/>
  <c r="DI42" i="31"/>
  <c r="DF42" i="31"/>
  <c r="CQ42" i="31"/>
  <c r="CU42" i="31"/>
  <c r="DJ42" i="31"/>
  <c r="CN42" i="31"/>
  <c r="CR42" i="31"/>
  <c r="CV42" i="31"/>
  <c r="CO42" i="31"/>
  <c r="CS42" i="31"/>
  <c r="CP42" i="31"/>
  <c r="CT42" i="31"/>
  <c r="BF42" i="31"/>
  <c r="BN42" i="31"/>
  <c r="BR42" i="31"/>
  <c r="BZ42" i="31"/>
  <c r="CD42" i="31"/>
  <c r="BO42" i="31"/>
  <c r="BS42" i="31"/>
  <c r="CA42" i="31"/>
  <c r="CE42" i="31"/>
  <c r="BD42" i="31"/>
  <c r="BP42" i="31"/>
  <c r="BT42" i="31"/>
  <c r="CB42" i="31"/>
  <c r="CF42" i="31"/>
  <c r="DC41" i="31"/>
  <c r="DG41" i="31"/>
  <c r="DD41" i="31"/>
  <c r="DH41" i="31"/>
  <c r="DE41" i="31"/>
  <c r="DI41" i="31"/>
  <c r="CO41" i="31"/>
  <c r="CS41" i="31"/>
  <c r="CP41" i="31"/>
  <c r="CT41" i="31"/>
  <c r="DF41" i="31"/>
  <c r="CQ41" i="31"/>
  <c r="CU41" i="31"/>
  <c r="CN41" i="31"/>
  <c r="DJ41" i="31"/>
  <c r="CR41" i="31"/>
  <c r="BO41" i="31"/>
  <c r="BS41" i="31"/>
  <c r="CA41" i="31"/>
  <c r="CE41" i="31"/>
  <c r="CV41" i="31"/>
  <c r="BD41" i="31"/>
  <c r="BP41" i="31"/>
  <c r="BT41" i="31"/>
  <c r="CB41" i="31"/>
  <c r="CF41" i="31"/>
  <c r="BE41" i="31"/>
  <c r="BM41" i="31"/>
  <c r="BQ41" i="31"/>
  <c r="BY41" i="31"/>
  <c r="CC41" i="31"/>
  <c r="CG41" i="31"/>
  <c r="DC38" i="31"/>
  <c r="DG38" i="31"/>
  <c r="DD38" i="31"/>
  <c r="DH38" i="31"/>
  <c r="DE38" i="31"/>
  <c r="DI38" i="31"/>
  <c r="DF38" i="31"/>
  <c r="CQ38" i="31"/>
  <c r="CU38" i="31"/>
  <c r="DJ38" i="31"/>
  <c r="CN38" i="31"/>
  <c r="CR38" i="31"/>
  <c r="CV38" i="31"/>
  <c r="CO38" i="31"/>
  <c r="CS38" i="31"/>
  <c r="CT38" i="31"/>
  <c r="BF38" i="31"/>
  <c r="BN38" i="31"/>
  <c r="BR38" i="31"/>
  <c r="BZ38" i="31"/>
  <c r="CD38" i="31"/>
  <c r="CP38" i="31"/>
  <c r="BD38" i="31"/>
  <c r="BP38" i="31"/>
  <c r="BT38" i="31"/>
  <c r="CB38" i="31"/>
  <c r="CF38" i="31"/>
  <c r="BE38" i="31"/>
  <c r="BO38" i="31"/>
  <c r="CA38" i="31"/>
  <c r="BQ38" i="31"/>
  <c r="CC38" i="31"/>
  <c r="BS38" i="31"/>
  <c r="CE38" i="31"/>
  <c r="AI37" i="31"/>
  <c r="DC35" i="31"/>
  <c r="DG35" i="31"/>
  <c r="DD35" i="31"/>
  <c r="DH35" i="31"/>
  <c r="DE35" i="31"/>
  <c r="DI35" i="31"/>
  <c r="CO35" i="31"/>
  <c r="CS35" i="31"/>
  <c r="CP35" i="31"/>
  <c r="CT35" i="31"/>
  <c r="DF35" i="31"/>
  <c r="CQ35" i="31"/>
  <c r="CU35" i="31"/>
  <c r="CN35" i="31"/>
  <c r="CR35" i="31"/>
  <c r="CV35" i="31"/>
  <c r="BE35" i="31"/>
  <c r="BM35" i="31"/>
  <c r="BQ35" i="31"/>
  <c r="BY35" i="31"/>
  <c r="CC35" i="31"/>
  <c r="CG35" i="31"/>
  <c r="BF35" i="31"/>
  <c r="BN35" i="31"/>
  <c r="DJ35" i="31"/>
  <c r="BO35" i="31"/>
  <c r="BS35" i="31"/>
  <c r="CA35" i="31"/>
  <c r="CE35" i="31"/>
  <c r="BP35" i="31"/>
  <c r="CB35" i="31"/>
  <c r="BD35" i="31"/>
  <c r="BR35" i="31"/>
  <c r="CD35" i="31"/>
  <c r="BT35" i="31"/>
  <c r="CF35" i="31"/>
  <c r="DC32" i="31"/>
  <c r="DG32" i="31"/>
  <c r="DD32" i="31"/>
  <c r="DH32" i="31"/>
  <c r="DE32" i="31"/>
  <c r="DI32" i="31"/>
  <c r="DF32" i="31"/>
  <c r="CQ32" i="31"/>
  <c r="CU32" i="31"/>
  <c r="DJ32" i="31"/>
  <c r="CN32" i="31"/>
  <c r="CR32" i="31"/>
  <c r="CV32" i="31"/>
  <c r="CO32" i="31"/>
  <c r="CS32" i="31"/>
  <c r="CP32" i="31"/>
  <c r="CT32" i="31"/>
  <c r="BD32" i="31"/>
  <c r="BP32" i="31"/>
  <c r="BT32" i="31"/>
  <c r="CB32" i="31"/>
  <c r="CF32" i="31"/>
  <c r="BE32" i="31"/>
  <c r="BM32" i="31"/>
  <c r="BQ32" i="31"/>
  <c r="BY32" i="31"/>
  <c r="CC32" i="31"/>
  <c r="CG32" i="31"/>
  <c r="BF32" i="31"/>
  <c r="BN32" i="31"/>
  <c r="BR32" i="31"/>
  <c r="BZ32" i="31"/>
  <c r="CD32" i="31"/>
  <c r="CE32" i="31"/>
  <c r="BO32" i="31"/>
  <c r="BS32" i="31"/>
  <c r="AI31" i="31"/>
  <c r="DC31" i="31"/>
  <c r="DG31" i="31"/>
  <c r="DD31" i="31"/>
  <c r="DH31" i="31"/>
  <c r="DE31" i="31"/>
  <c r="DI31" i="31"/>
  <c r="CO31" i="31"/>
  <c r="CS31" i="31"/>
  <c r="CP31" i="31"/>
  <c r="CT31" i="31"/>
  <c r="DF31" i="31"/>
  <c r="CQ31" i="31"/>
  <c r="CU31" i="31"/>
  <c r="CV31" i="31"/>
  <c r="DJ31" i="31"/>
  <c r="CN31" i="31"/>
  <c r="BE31" i="31"/>
  <c r="BM31" i="31"/>
  <c r="BQ31" i="31"/>
  <c r="BY31" i="31"/>
  <c r="CC31" i="31"/>
  <c r="CG31" i="31"/>
  <c r="BF31" i="31"/>
  <c r="BN31" i="31"/>
  <c r="BR31" i="31"/>
  <c r="BZ31" i="31"/>
  <c r="CD31" i="31"/>
  <c r="CR31" i="31"/>
  <c r="BO31" i="31"/>
  <c r="BS31" i="31"/>
  <c r="CA31" i="31"/>
  <c r="CE31" i="31"/>
  <c r="BP31" i="31"/>
  <c r="BD31" i="31"/>
  <c r="BT31" i="31"/>
  <c r="CB31" i="31"/>
  <c r="AJ28" i="31"/>
  <c r="AF28" i="31"/>
  <c r="DC26" i="31"/>
  <c r="DG26" i="31"/>
  <c r="DD26" i="31"/>
  <c r="DH26" i="31"/>
  <c r="DE26" i="31"/>
  <c r="DI26" i="31"/>
  <c r="DF26" i="31"/>
  <c r="CQ26" i="31"/>
  <c r="CU26" i="31"/>
  <c r="DJ26" i="31"/>
  <c r="CN26" i="31"/>
  <c r="CR26" i="31"/>
  <c r="CV26" i="31"/>
  <c r="CO26" i="31"/>
  <c r="CS26" i="31"/>
  <c r="CP26" i="31"/>
  <c r="CT26" i="31"/>
  <c r="BF26" i="31"/>
  <c r="BN26" i="31"/>
  <c r="BR26" i="31"/>
  <c r="BZ26" i="31"/>
  <c r="CD26" i="31"/>
  <c r="BO26" i="31"/>
  <c r="BS26" i="31"/>
  <c r="CA26" i="31"/>
  <c r="CE26" i="31"/>
  <c r="BD26" i="31"/>
  <c r="BP26" i="31"/>
  <c r="BT26" i="31"/>
  <c r="CB26" i="31"/>
  <c r="CF26" i="31"/>
  <c r="CC26" i="31"/>
  <c r="BM26" i="31"/>
  <c r="CG26" i="31"/>
  <c r="BE26" i="31"/>
  <c r="BQ26" i="31"/>
  <c r="DC25" i="31"/>
  <c r="DG25" i="31"/>
  <c r="DD25" i="31"/>
  <c r="DH25" i="31"/>
  <c r="DE25" i="31"/>
  <c r="DI25" i="31"/>
  <c r="CO25" i="31"/>
  <c r="CS25" i="31"/>
  <c r="CP25" i="31"/>
  <c r="CT25" i="31"/>
  <c r="DF25" i="31"/>
  <c r="CQ25" i="31"/>
  <c r="CU25" i="31"/>
  <c r="CN25" i="31"/>
  <c r="DJ25" i="31"/>
  <c r="CR25" i="31"/>
  <c r="BO25" i="31"/>
  <c r="BS25" i="31"/>
  <c r="CA25" i="31"/>
  <c r="CE25" i="31"/>
  <c r="CV25" i="31"/>
  <c r="BD25" i="31"/>
  <c r="BP25" i="31"/>
  <c r="BT25" i="31"/>
  <c r="CB25" i="31"/>
  <c r="CF25" i="31"/>
  <c r="BE25" i="31"/>
  <c r="BM25" i="31"/>
  <c r="BQ25" i="31"/>
  <c r="BY25" i="31"/>
  <c r="CC25" i="31"/>
  <c r="CG25" i="31"/>
  <c r="BF25" i="31"/>
  <c r="BR25" i="31"/>
  <c r="BZ25" i="31"/>
  <c r="CD25" i="31"/>
  <c r="DC22" i="31"/>
  <c r="DG22" i="31"/>
  <c r="DD22" i="31"/>
  <c r="DH22" i="31"/>
  <c r="DE22" i="31"/>
  <c r="DI22" i="31"/>
  <c r="DF22" i="31"/>
  <c r="CQ22" i="31"/>
  <c r="CU22" i="31"/>
  <c r="DJ22" i="31"/>
  <c r="CN22" i="31"/>
  <c r="CR22" i="31"/>
  <c r="CV22" i="31"/>
  <c r="CO22" i="31"/>
  <c r="CS22" i="31"/>
  <c r="CT22" i="31"/>
  <c r="BF22" i="31"/>
  <c r="BN22" i="31"/>
  <c r="BR22" i="31"/>
  <c r="BZ22" i="31"/>
  <c r="CD22" i="31"/>
  <c r="BO22" i="31"/>
  <c r="BS22" i="31"/>
  <c r="CA22" i="31"/>
  <c r="CE22" i="31"/>
  <c r="BD22" i="31"/>
  <c r="BP22" i="31"/>
  <c r="BT22" i="31"/>
  <c r="CB22" i="31"/>
  <c r="CF22" i="31"/>
  <c r="CC22" i="31"/>
  <c r="BM22" i="31"/>
  <c r="CG22" i="31"/>
  <c r="CP22" i="31"/>
  <c r="BE22" i="31"/>
  <c r="BQ22" i="31"/>
  <c r="AI21" i="31"/>
  <c r="AJ18" i="31"/>
  <c r="AF18" i="31"/>
  <c r="AJ14" i="31"/>
  <c r="AF14" i="31"/>
  <c r="AZ70" i="31"/>
  <c r="AV70" i="31"/>
  <c r="AN70" i="31"/>
  <c r="BB67" i="31"/>
  <c r="AX67" i="31"/>
  <c r="AL67" i="31"/>
  <c r="AZ64" i="31"/>
  <c r="AV64" i="31"/>
  <c r="AN64" i="31"/>
  <c r="BB63" i="31"/>
  <c r="AX63" i="31"/>
  <c r="AL63" i="31"/>
  <c r="AZ60" i="31"/>
  <c r="AV60" i="31"/>
  <c r="AN60" i="31"/>
  <c r="AZ58" i="31"/>
  <c r="AV58" i="31"/>
  <c r="AN58" i="31"/>
  <c r="BB57" i="31"/>
  <c r="AX57" i="31"/>
  <c r="AL57" i="31"/>
  <c r="AZ54" i="31"/>
  <c r="AV54" i="31"/>
  <c r="AN54" i="31"/>
  <c r="BB53" i="31"/>
  <c r="AX53" i="31"/>
  <c r="AL53" i="31"/>
  <c r="BB51" i="31"/>
  <c r="AX51" i="31"/>
  <c r="AL51" i="31"/>
  <c r="AZ48" i="31"/>
  <c r="AV48" i="31"/>
  <c r="AN48" i="31"/>
  <c r="BB47" i="31"/>
  <c r="AX47" i="31"/>
  <c r="AL47" i="31"/>
  <c r="AZ44" i="31"/>
  <c r="AV44" i="31"/>
  <c r="AN44" i="31"/>
  <c r="AZ42" i="31"/>
  <c r="AV42" i="31"/>
  <c r="AN42" i="31"/>
  <c r="BB41" i="31"/>
  <c r="AX41" i="31"/>
  <c r="AL41" i="31"/>
  <c r="AZ38" i="31"/>
  <c r="AV38" i="31"/>
  <c r="AN38" i="31"/>
  <c r="BB37" i="31"/>
  <c r="AX37" i="31"/>
  <c r="AL37" i="31"/>
  <c r="BB35" i="31"/>
  <c r="AX35" i="31"/>
  <c r="AL35" i="31"/>
  <c r="AZ32" i="31"/>
  <c r="AV32" i="31"/>
  <c r="AN32" i="31"/>
  <c r="BB31" i="31"/>
  <c r="AX31" i="31"/>
  <c r="AL31" i="31"/>
  <c r="AZ28" i="31"/>
  <c r="AV28" i="31"/>
  <c r="AZ26" i="31"/>
  <c r="AV26" i="31"/>
  <c r="AN26" i="31"/>
  <c r="BB25" i="31"/>
  <c r="AX25" i="31"/>
  <c r="AL25" i="31"/>
  <c r="AZ22" i="31"/>
  <c r="AV22" i="31"/>
  <c r="AN22" i="31"/>
  <c r="BB21" i="31"/>
  <c r="AX21" i="31"/>
  <c r="AZ18" i="31"/>
  <c r="AV18" i="31"/>
  <c r="CC70" i="31"/>
  <c r="BP67" i="31"/>
  <c r="CE64" i="31"/>
  <c r="BP63" i="31"/>
  <c r="CC58" i="31"/>
  <c r="BR57" i="31"/>
  <c r="BF57" i="31"/>
  <c r="CC54" i="31"/>
  <c r="BR53" i="31"/>
  <c r="BP51" i="31"/>
  <c r="CE48" i="31"/>
  <c r="BP47" i="31"/>
  <c r="CC42" i="31"/>
  <c r="BR41" i="31"/>
  <c r="BF41" i="31"/>
  <c r="BY38" i="31"/>
  <c r="DF60" i="31"/>
  <c r="DJ60" i="31"/>
  <c r="DC60" i="31"/>
  <c r="DG60" i="31"/>
  <c r="DD60" i="31"/>
  <c r="DH60" i="31"/>
  <c r="DE60" i="31"/>
  <c r="CP60" i="31"/>
  <c r="CT60" i="31"/>
  <c r="DI60" i="31"/>
  <c r="CQ60" i="31"/>
  <c r="CU60" i="31"/>
  <c r="CN60" i="31"/>
  <c r="CR60" i="31"/>
  <c r="CV60" i="31"/>
  <c r="CO60" i="31"/>
  <c r="CS60" i="31"/>
  <c r="BD60" i="31"/>
  <c r="BP60" i="31"/>
  <c r="BT60" i="31"/>
  <c r="CB60" i="31"/>
  <c r="CF60" i="31"/>
  <c r="BE60" i="31"/>
  <c r="BM60" i="31"/>
  <c r="BQ60" i="31"/>
  <c r="BY60" i="31"/>
  <c r="CC60" i="31"/>
  <c r="CG60" i="31"/>
  <c r="BF60" i="31"/>
  <c r="BN60" i="31"/>
  <c r="BR60" i="31"/>
  <c r="BZ60" i="31"/>
  <c r="CD60" i="31"/>
  <c r="DC53" i="31"/>
  <c r="DG53" i="31"/>
  <c r="DD53" i="31"/>
  <c r="DH53" i="31"/>
  <c r="DE53" i="31"/>
  <c r="DI53" i="31"/>
  <c r="DF53" i="31"/>
  <c r="DJ53" i="31"/>
  <c r="CN53" i="31"/>
  <c r="CR53" i="31"/>
  <c r="CV53" i="31"/>
  <c r="CO53" i="31"/>
  <c r="CS53" i="31"/>
  <c r="CP53" i="31"/>
  <c r="CT53" i="31"/>
  <c r="CQ53" i="31"/>
  <c r="CU53" i="31"/>
  <c r="BO53" i="31"/>
  <c r="BS53" i="31"/>
  <c r="CA53" i="31"/>
  <c r="CE53" i="31"/>
  <c r="BD53" i="31"/>
  <c r="BP53" i="31"/>
  <c r="BT53" i="31"/>
  <c r="CB53" i="31"/>
  <c r="CF53" i="31"/>
  <c r="BE53" i="31"/>
  <c r="BM53" i="31"/>
  <c r="BQ53" i="31"/>
  <c r="BY53" i="31"/>
  <c r="CC53" i="31"/>
  <c r="CG53" i="31"/>
  <c r="DC44" i="31"/>
  <c r="DG44" i="31"/>
  <c r="DD44" i="31"/>
  <c r="DH44" i="31"/>
  <c r="DE44" i="31"/>
  <c r="DI44" i="31"/>
  <c r="DF44" i="31"/>
  <c r="DJ44" i="31"/>
  <c r="CP44" i="31"/>
  <c r="CT44" i="31"/>
  <c r="CQ44" i="31"/>
  <c r="CU44" i="31"/>
  <c r="CN44" i="31"/>
  <c r="CR44" i="31"/>
  <c r="CV44" i="31"/>
  <c r="CO44" i="31"/>
  <c r="CS44" i="31"/>
  <c r="BD44" i="31"/>
  <c r="BP44" i="31"/>
  <c r="BT44" i="31"/>
  <c r="CB44" i="31"/>
  <c r="CF44" i="31"/>
  <c r="BE44" i="31"/>
  <c r="BM44" i="31"/>
  <c r="BQ44" i="31"/>
  <c r="BY44" i="31"/>
  <c r="CC44" i="31"/>
  <c r="CG44" i="31"/>
  <c r="BF44" i="31"/>
  <c r="BN44" i="31"/>
  <c r="BR44" i="31"/>
  <c r="BZ44" i="31"/>
  <c r="CD44" i="31"/>
  <c r="DC37" i="31"/>
  <c r="DG37" i="31"/>
  <c r="DD37" i="31"/>
  <c r="DH37" i="31"/>
  <c r="DE37" i="31"/>
  <c r="DI37" i="31"/>
  <c r="CO37" i="31"/>
  <c r="CS37" i="31"/>
  <c r="CP37" i="31"/>
  <c r="CT37" i="31"/>
  <c r="DF37" i="31"/>
  <c r="CQ37" i="31"/>
  <c r="CU37" i="31"/>
  <c r="DJ37" i="31"/>
  <c r="CR37" i="31"/>
  <c r="CV37" i="31"/>
  <c r="BO37" i="31"/>
  <c r="BS37" i="31"/>
  <c r="CA37" i="31"/>
  <c r="CE37" i="31"/>
  <c r="BE37" i="31"/>
  <c r="BM37" i="31"/>
  <c r="BQ37" i="31"/>
  <c r="BY37" i="31"/>
  <c r="CC37" i="31"/>
  <c r="CG37" i="31"/>
  <c r="BT37" i="31"/>
  <c r="CF37" i="31"/>
  <c r="BD37" i="31"/>
  <c r="BN37" i="31"/>
  <c r="BZ37" i="31"/>
  <c r="BF37" i="31"/>
  <c r="BP37" i="31"/>
  <c r="CB37" i="31"/>
  <c r="DC28" i="31"/>
  <c r="DG28" i="31"/>
  <c r="DD28" i="31"/>
  <c r="DH28" i="31"/>
  <c r="DE28" i="31"/>
  <c r="DI28" i="31"/>
  <c r="DF28" i="31"/>
  <c r="CQ28" i="31"/>
  <c r="CU28" i="31"/>
  <c r="DJ28" i="31"/>
  <c r="CN28" i="31"/>
  <c r="CR28" i="31"/>
  <c r="CV28" i="31"/>
  <c r="CO28" i="31"/>
  <c r="CS28" i="31"/>
  <c r="CP28" i="31"/>
  <c r="CT28" i="31"/>
  <c r="BD28" i="31"/>
  <c r="BP28" i="31"/>
  <c r="BT28" i="31"/>
  <c r="CB28" i="31"/>
  <c r="CF28" i="31"/>
  <c r="BE28" i="31"/>
  <c r="BM28" i="31"/>
  <c r="BQ28" i="31"/>
  <c r="BY28" i="31"/>
  <c r="CC28" i="31"/>
  <c r="CG28" i="31"/>
  <c r="BF28" i="31"/>
  <c r="BN28" i="31"/>
  <c r="BR28" i="31"/>
  <c r="BZ28" i="31"/>
  <c r="CD28" i="31"/>
  <c r="CE28" i="31"/>
  <c r="BO28" i="31"/>
  <c r="BS28" i="31"/>
  <c r="DC21" i="31"/>
  <c r="DG21" i="31"/>
  <c r="DD21" i="31"/>
  <c r="DH21" i="31"/>
  <c r="DE21" i="31"/>
  <c r="DI21" i="31"/>
  <c r="CO21" i="31"/>
  <c r="CS21" i="31"/>
  <c r="CP21" i="31"/>
  <c r="CT21" i="31"/>
  <c r="DF21" i="31"/>
  <c r="CQ21" i="31"/>
  <c r="CU21" i="31"/>
  <c r="DJ21" i="31"/>
  <c r="CR21" i="31"/>
  <c r="CV21" i="31"/>
  <c r="BO21" i="31"/>
  <c r="BS21" i="31"/>
  <c r="CA21" i="31"/>
  <c r="CE21" i="31"/>
  <c r="CN21" i="31"/>
  <c r="BD21" i="31"/>
  <c r="BP21" i="31"/>
  <c r="BT21" i="31"/>
  <c r="CB21" i="31"/>
  <c r="CF21" i="31"/>
  <c r="BE21" i="31"/>
  <c r="BM21" i="31"/>
  <c r="BQ21" i="31"/>
  <c r="BY21" i="31"/>
  <c r="CC21" i="31"/>
  <c r="CG21" i="31"/>
  <c r="BF21" i="31"/>
  <c r="BR21" i="31"/>
  <c r="BZ21" i="31"/>
  <c r="CD21" i="31"/>
  <c r="DC18" i="31"/>
  <c r="DG18" i="31"/>
  <c r="DD18" i="31"/>
  <c r="DH18" i="31"/>
  <c r="DE18" i="31"/>
  <c r="DI18" i="31"/>
  <c r="CP18" i="31"/>
  <c r="CT18" i="31"/>
  <c r="CQ18" i="31"/>
  <c r="CU18" i="31"/>
  <c r="DF18" i="31"/>
  <c r="CN18" i="31"/>
  <c r="CR18" i="31"/>
  <c r="CV18" i="31"/>
  <c r="CO18" i="31"/>
  <c r="CS18" i="31"/>
  <c r="DJ18" i="31"/>
  <c r="BF18" i="31"/>
  <c r="BN18" i="31"/>
  <c r="BR18" i="31"/>
  <c r="BZ18" i="31"/>
  <c r="CD18" i="31"/>
  <c r="BO18" i="31"/>
  <c r="BS18" i="31"/>
  <c r="CA18" i="31"/>
  <c r="CE18" i="31"/>
  <c r="BD18" i="31"/>
  <c r="BP18" i="31"/>
  <c r="BT18" i="31"/>
  <c r="CB18" i="31"/>
  <c r="CF18" i="31"/>
  <c r="BY18" i="31"/>
  <c r="CC18" i="31"/>
  <c r="BM18" i="31"/>
  <c r="CG18" i="31"/>
  <c r="AL18" i="31"/>
  <c r="DC17" i="31"/>
  <c r="DG17" i="31"/>
  <c r="DD17" i="31"/>
  <c r="DH17" i="31"/>
  <c r="DE17" i="31"/>
  <c r="DI17" i="31"/>
  <c r="DF17" i="31"/>
  <c r="CN17" i="31"/>
  <c r="CR17" i="31"/>
  <c r="CV17" i="31"/>
  <c r="DJ17" i="31"/>
  <c r="CO17" i="31"/>
  <c r="CS17" i="31"/>
  <c r="CP17" i="31"/>
  <c r="CT17" i="31"/>
  <c r="CQ17" i="31"/>
  <c r="CU17" i="31"/>
  <c r="BO17" i="31"/>
  <c r="BS17" i="31"/>
  <c r="CA17" i="31"/>
  <c r="CE17" i="31"/>
  <c r="BD17" i="31"/>
  <c r="BP17" i="31"/>
  <c r="BT17" i="31"/>
  <c r="CB17" i="31"/>
  <c r="CF17" i="31"/>
  <c r="BE17" i="31"/>
  <c r="BM17" i="31"/>
  <c r="BQ17" i="31"/>
  <c r="BY17" i="31"/>
  <c r="CC17" i="31"/>
  <c r="CG17" i="31"/>
  <c r="BN17" i="31"/>
  <c r="AL17" i="31"/>
  <c r="AX17" i="31"/>
  <c r="BF17" i="31"/>
  <c r="BR17" i="31"/>
  <c r="BZ17" i="31"/>
  <c r="AN17" i="31"/>
  <c r="AV17" i="31"/>
  <c r="AZ17" i="31"/>
  <c r="DC14" i="31"/>
  <c r="DG14" i="31"/>
  <c r="DD14" i="31"/>
  <c r="DH14" i="31"/>
  <c r="DE14" i="31"/>
  <c r="DI14" i="31"/>
  <c r="CP14" i="31"/>
  <c r="CT14" i="31"/>
  <c r="CQ14" i="31"/>
  <c r="CU14" i="31"/>
  <c r="DF14" i="31"/>
  <c r="CN14" i="31"/>
  <c r="CR14" i="31"/>
  <c r="CV14" i="31"/>
  <c r="CO14" i="31"/>
  <c r="DJ14" i="31"/>
  <c r="CS14" i="31"/>
  <c r="BF14" i="31"/>
  <c r="BN14" i="31"/>
  <c r="BR14" i="31"/>
  <c r="BZ14" i="31"/>
  <c r="CD14" i="31"/>
  <c r="BO14" i="31"/>
  <c r="BS14" i="31"/>
  <c r="CA14" i="31"/>
  <c r="CE14" i="31"/>
  <c r="BD14" i="31"/>
  <c r="BP14" i="31"/>
  <c r="BT14" i="31"/>
  <c r="CB14" i="31"/>
  <c r="CF14" i="31"/>
  <c r="BY14" i="31"/>
  <c r="AN14" i="31"/>
  <c r="AV14" i="31"/>
  <c r="AZ14" i="31"/>
  <c r="CC14" i="31"/>
  <c r="BM14" i="31"/>
  <c r="CG14" i="31"/>
  <c r="AL14" i="31"/>
  <c r="AX14" i="31"/>
  <c r="BB14" i="31"/>
  <c r="BC70" i="31"/>
  <c r="AY70" i="31"/>
  <c r="AU70" i="31"/>
  <c r="AM70" i="31"/>
  <c r="BA67" i="31"/>
  <c r="AW67" i="31"/>
  <c r="BC64" i="31"/>
  <c r="AY64" i="31"/>
  <c r="AU64" i="31"/>
  <c r="AM64" i="31"/>
  <c r="BA63" i="31"/>
  <c r="AW63" i="31"/>
  <c r="BC60" i="31"/>
  <c r="AY60" i="31"/>
  <c r="AU60" i="31"/>
  <c r="AM60" i="31"/>
  <c r="BC58" i="31"/>
  <c r="AY58" i="31"/>
  <c r="AU58" i="31"/>
  <c r="AM58" i="31"/>
  <c r="BA57" i="31"/>
  <c r="AW57" i="31"/>
  <c r="BC54" i="31"/>
  <c r="AY54" i="31"/>
  <c r="AU54" i="31"/>
  <c r="AM54" i="31"/>
  <c r="BA53" i="31"/>
  <c r="AW53" i="31"/>
  <c r="BA51" i="31"/>
  <c r="AW51" i="31"/>
  <c r="BC48" i="31"/>
  <c r="AY48" i="31"/>
  <c r="AU48" i="31"/>
  <c r="AM48" i="31"/>
  <c r="BA47" i="31"/>
  <c r="AW47" i="31"/>
  <c r="BC44" i="31"/>
  <c r="AY44" i="31"/>
  <c r="AU44" i="31"/>
  <c r="AM44" i="31"/>
  <c r="BC42" i="31"/>
  <c r="AY42" i="31"/>
  <c r="AU42" i="31"/>
  <c r="AM42" i="31"/>
  <c r="BA41" i="31"/>
  <c r="AW41" i="31"/>
  <c r="BC38" i="31"/>
  <c r="AY38" i="31"/>
  <c r="AU38" i="31"/>
  <c r="AM38" i="31"/>
  <c r="BA37" i="31"/>
  <c r="AW37" i="31"/>
  <c r="BA35" i="31"/>
  <c r="AW35" i="31"/>
  <c r="BC32" i="31"/>
  <c r="AY32" i="31"/>
  <c r="AU32" i="31"/>
  <c r="AM32" i="31"/>
  <c r="BA31" i="31"/>
  <c r="AW31" i="31"/>
  <c r="BC28" i="31"/>
  <c r="AY28" i="31"/>
  <c r="AU28" i="31"/>
  <c r="AM28" i="31"/>
  <c r="BC26" i="31"/>
  <c r="AY26" i="31"/>
  <c r="AU26" i="31"/>
  <c r="AM26" i="31"/>
  <c r="BA25" i="31"/>
  <c r="AW25" i="31"/>
  <c r="BC22" i="31"/>
  <c r="AY22" i="31"/>
  <c r="AU22" i="31"/>
  <c r="AM22" i="31"/>
  <c r="BA21" i="31"/>
  <c r="AW21" i="31"/>
  <c r="BC18" i="31"/>
  <c r="AY18" i="31"/>
  <c r="AU18" i="31"/>
  <c r="AM18" i="31"/>
  <c r="AY17" i="31"/>
  <c r="AY14" i="31"/>
  <c r="BY70" i="31"/>
  <c r="CF67" i="31"/>
  <c r="CA64" i="31"/>
  <c r="CF63" i="31"/>
  <c r="CA60" i="31"/>
  <c r="BY58" i="31"/>
  <c r="BN57" i="31"/>
  <c r="BY54" i="31"/>
  <c r="BN53" i="31"/>
  <c r="CF51" i="31"/>
  <c r="CA48" i="31"/>
  <c r="CF47" i="31"/>
  <c r="CA44" i="31"/>
  <c r="BY42" i="31"/>
  <c r="BN41" i="31"/>
  <c r="BM38" i="31"/>
  <c r="BZ35" i="31"/>
  <c r="CF31" i="31"/>
  <c r="BN25" i="31"/>
  <c r="BN21" i="31"/>
  <c r="BE18" i="31"/>
  <c r="CD17" i="31"/>
  <c r="CF19" i="31"/>
  <c r="BA19" i="31"/>
  <c r="CB19" i="31"/>
  <c r="CU19" i="31"/>
  <c r="AW19" i="31"/>
  <c r="BT19" i="31"/>
  <c r="BD19" i="31"/>
  <c r="CQ19" i="31"/>
  <c r="DI19" i="31"/>
  <c r="BP19" i="31"/>
  <c r="DE19" i="31"/>
  <c r="AI19" i="31"/>
  <c r="AZ19" i="31"/>
  <c r="AV19" i="31"/>
  <c r="AN19" i="31"/>
  <c r="CE19" i="31"/>
  <c r="CA19" i="31"/>
  <c r="BS19" i="31"/>
  <c r="BO19" i="31"/>
  <c r="CT19" i="31"/>
  <c r="CP19" i="31"/>
  <c r="DH19" i="31"/>
  <c r="DD19" i="31"/>
  <c r="BC19" i="31"/>
  <c r="AY19" i="31"/>
  <c r="AU19" i="31"/>
  <c r="AM19" i="31"/>
  <c r="CD19" i="31"/>
  <c r="BZ19" i="31"/>
  <c r="BR19" i="31"/>
  <c r="BN19" i="31"/>
  <c r="BF19" i="31"/>
  <c r="CS19" i="31"/>
  <c r="CO19" i="31"/>
  <c r="DG19" i="31"/>
  <c r="DC19" i="31"/>
  <c r="BB19" i="31"/>
  <c r="AX19" i="31"/>
  <c r="AL19" i="31"/>
  <c r="CG19" i="31"/>
  <c r="CC19" i="31"/>
  <c r="BY19" i="31"/>
  <c r="BQ19" i="31"/>
  <c r="BM19" i="31"/>
  <c r="BE19" i="31"/>
  <c r="CV19" i="31"/>
  <c r="CR19" i="31"/>
  <c r="CN19" i="31"/>
  <c r="DJ19" i="31"/>
  <c r="AF65" i="31"/>
  <c r="AJ65" i="31"/>
  <c r="AG65" i="31"/>
  <c r="AK65" i="31"/>
  <c r="AH65" i="31"/>
  <c r="AF57" i="31"/>
  <c r="AJ57" i="31"/>
  <c r="AG57" i="31"/>
  <c r="AK57" i="31"/>
  <c r="AH57" i="31"/>
  <c r="AF49" i="31"/>
  <c r="AJ49" i="31"/>
  <c r="AG49" i="31"/>
  <c r="AK49" i="31"/>
  <c r="AH49" i="31"/>
  <c r="AF41" i="31"/>
  <c r="AJ41" i="31"/>
  <c r="AG41" i="31"/>
  <c r="AK41" i="31"/>
  <c r="AH41" i="31"/>
  <c r="AF33" i="31"/>
  <c r="AJ33" i="31"/>
  <c r="AG33" i="31"/>
  <c r="AK33" i="31"/>
  <c r="AH33" i="31"/>
  <c r="AF25" i="31"/>
  <c r="AJ25" i="31"/>
  <c r="AG25" i="31"/>
  <c r="AK25" i="31"/>
  <c r="AH25" i="31"/>
  <c r="AF17" i="31"/>
  <c r="AJ17" i="31"/>
  <c r="AG17" i="31"/>
  <c r="AK17" i="31"/>
  <c r="AH17" i="31"/>
  <c r="AH99" i="31"/>
  <c r="AG93" i="31"/>
  <c r="AK93" i="31"/>
  <c r="AF59" i="31"/>
  <c r="AJ59" i="31"/>
  <c r="AG59" i="31"/>
  <c r="AK59" i="31"/>
  <c r="AH59" i="31"/>
  <c r="AF51" i="31"/>
  <c r="AJ51" i="31"/>
  <c r="AG51" i="31"/>
  <c r="AK51" i="31"/>
  <c r="AH51" i="31"/>
  <c r="AF43" i="31"/>
  <c r="AJ43" i="31"/>
  <c r="AG43" i="31"/>
  <c r="AK43" i="31"/>
  <c r="AH43" i="31"/>
  <c r="AF35" i="31"/>
  <c r="AJ35" i="31"/>
  <c r="AG35" i="31"/>
  <c r="AK35" i="31"/>
  <c r="AH35" i="31"/>
  <c r="AF27" i="31"/>
  <c r="AJ27" i="31"/>
  <c r="AG27" i="31"/>
  <c r="AK27" i="31"/>
  <c r="AH27" i="31"/>
  <c r="AF19" i="31"/>
  <c r="AJ19" i="31"/>
  <c r="AG19" i="31"/>
  <c r="AK19" i="31"/>
  <c r="AH19" i="31"/>
  <c r="AK99" i="31"/>
  <c r="AG99" i="31"/>
  <c r="AK97" i="31"/>
  <c r="AG97" i="31"/>
  <c r="AK95" i="31"/>
  <c r="AF95" i="31"/>
  <c r="AI93" i="31"/>
  <c r="AF69" i="31"/>
  <c r="AJ69" i="31"/>
  <c r="AG69" i="31"/>
  <c r="AK69" i="31"/>
  <c r="AH69" i="31"/>
  <c r="AF61" i="31"/>
  <c r="AJ61" i="31"/>
  <c r="AG61" i="31"/>
  <c r="AK61" i="31"/>
  <c r="AH61" i="31"/>
  <c r="AF53" i="31"/>
  <c r="AJ53" i="31"/>
  <c r="AG53" i="31"/>
  <c r="AK53" i="31"/>
  <c r="AH53" i="31"/>
  <c r="AF45" i="31"/>
  <c r="AJ45" i="31"/>
  <c r="AG45" i="31"/>
  <c r="AK45" i="31"/>
  <c r="AH45" i="31"/>
  <c r="AF37" i="31"/>
  <c r="AJ37" i="31"/>
  <c r="AG37" i="31"/>
  <c r="AK37" i="31"/>
  <c r="AH37" i="31"/>
  <c r="AF29" i="31"/>
  <c r="AJ29" i="31"/>
  <c r="AG29" i="31"/>
  <c r="AK29" i="31"/>
  <c r="AH29" i="31"/>
  <c r="AF21" i="31"/>
  <c r="AJ21" i="31"/>
  <c r="AG21" i="31"/>
  <c r="AK21" i="31"/>
  <c r="AH21" i="31"/>
  <c r="AF13" i="31"/>
  <c r="AJ13" i="31"/>
  <c r="AG13" i="31"/>
  <c r="AK13" i="31"/>
  <c r="AH13" i="31"/>
  <c r="AF11" i="31"/>
  <c r="AJ11" i="31"/>
  <c r="AG11" i="31"/>
  <c r="AK11" i="31"/>
  <c r="AH11" i="31"/>
  <c r="AH97" i="31"/>
  <c r="AF67" i="31"/>
  <c r="AJ67" i="31"/>
  <c r="AG67" i="31"/>
  <c r="AK67" i="31"/>
  <c r="AH67" i="31"/>
  <c r="AJ99" i="31"/>
  <c r="AJ97" i="31"/>
  <c r="AH93" i="31"/>
  <c r="AG91" i="31"/>
  <c r="AK91" i="31"/>
  <c r="AF89" i="31"/>
  <c r="AJ89" i="31"/>
  <c r="AG89" i="31"/>
  <c r="AK89" i="31"/>
  <c r="AF87" i="31"/>
  <c r="AJ87" i="31"/>
  <c r="AG87" i="31"/>
  <c r="AK87" i="31"/>
  <c r="AF85" i="31"/>
  <c r="AJ85" i="31"/>
  <c r="AG85" i="31"/>
  <c r="AK85" i="31"/>
  <c r="AF83" i="31"/>
  <c r="AJ83" i="31"/>
  <c r="AG83" i="31"/>
  <c r="AK83" i="31"/>
  <c r="AF81" i="31"/>
  <c r="AJ81" i="31"/>
  <c r="AG81" i="31"/>
  <c r="AK81" i="31"/>
  <c r="AF79" i="31"/>
  <c r="AJ79" i="31"/>
  <c r="AG79" i="31"/>
  <c r="AK79" i="31"/>
  <c r="AF77" i="31"/>
  <c r="AJ77" i="31"/>
  <c r="AG77" i="31"/>
  <c r="AK77" i="31"/>
  <c r="AF75" i="31"/>
  <c r="AJ75" i="31"/>
  <c r="AG75" i="31"/>
  <c r="AK75" i="31"/>
  <c r="AF73" i="31"/>
  <c r="AJ73" i="31"/>
  <c r="AG73" i="31"/>
  <c r="AK73" i="31"/>
  <c r="AF71" i="31"/>
  <c r="AJ71" i="31"/>
  <c r="AG71" i="31"/>
  <c r="AK71" i="31"/>
  <c r="AI65" i="31"/>
  <c r="AF63" i="31"/>
  <c r="AJ63" i="31"/>
  <c r="AG63" i="31"/>
  <c r="AK63" i="31"/>
  <c r="AH63" i="31"/>
  <c r="AI57" i="31"/>
  <c r="AF55" i="31"/>
  <c r="AJ55" i="31"/>
  <c r="AG55" i="31"/>
  <c r="AK55" i="31"/>
  <c r="AH55" i="31"/>
  <c r="AI49" i="31"/>
  <c r="AF47" i="31"/>
  <c r="AJ47" i="31"/>
  <c r="AG47" i="31"/>
  <c r="AK47" i="31"/>
  <c r="AH47" i="31"/>
  <c r="AI41" i="31"/>
  <c r="AF39" i="31"/>
  <c r="AJ39" i="31"/>
  <c r="AG39" i="31"/>
  <c r="AK39" i="31"/>
  <c r="AH39" i="31"/>
  <c r="AI33" i="31"/>
  <c r="AF31" i="31"/>
  <c r="AJ31" i="31"/>
  <c r="AG31" i="31"/>
  <c r="AK31" i="31"/>
  <c r="AH31" i="31"/>
  <c r="AI25" i="31"/>
  <c r="AF23" i="31"/>
  <c r="AJ23" i="31"/>
  <c r="AG23" i="31"/>
  <c r="AK23" i="31"/>
  <c r="AH23" i="31"/>
  <c r="AI17" i="31"/>
  <c r="AF15" i="31"/>
  <c r="AJ15" i="31"/>
  <c r="AG15" i="31"/>
  <c r="AK15" i="31"/>
  <c r="AH15" i="31"/>
  <c r="AI11" i="31"/>
  <c r="U82" i="24" l="1"/>
  <c r="X82" i="24" l="1"/>
  <c r="P70" i="24" s="1"/>
  <c r="O196" i="24" l="1"/>
  <c r="B35" i="24" l="1"/>
  <c r="O39" i="24"/>
  <c r="O38" i="24"/>
  <c r="O37" i="24"/>
  <c r="DN10" i="31" l="1"/>
  <c r="DM10" i="31"/>
  <c r="DL10" i="31"/>
  <c r="DK10" i="31"/>
  <c r="DB10" i="31"/>
  <c r="DA10" i="31"/>
  <c r="CZ10" i="31"/>
  <c r="CY10" i="31"/>
  <c r="CX10" i="31"/>
  <c r="CW10" i="31"/>
  <c r="CM10" i="31"/>
  <c r="CL10" i="31"/>
  <c r="CK10" i="31"/>
  <c r="CJ10" i="31"/>
  <c r="CI10" i="31"/>
  <c r="CH10" i="31"/>
  <c r="AD10" i="31"/>
  <c r="AC10" i="31"/>
  <c r="AB10" i="31"/>
  <c r="AA10" i="31"/>
  <c r="AC72" i="24" l="1"/>
  <c r="AB72" i="24"/>
  <c r="AA72" i="24"/>
  <c r="AL72" i="24"/>
  <c r="AK72" i="24"/>
  <c r="AJ72" i="24"/>
  <c r="AI72" i="24"/>
  <c r="AH72" i="24"/>
  <c r="AG72" i="24"/>
  <c r="F61" i="24"/>
  <c r="M200" i="24" l="1"/>
  <c r="M183" i="24"/>
  <c r="M180" i="24"/>
  <c r="M177" i="24"/>
  <c r="M199" i="24" l="1"/>
  <c r="M193" i="24" l="1"/>
  <c r="O193" i="24" s="1"/>
  <c r="M192" i="24"/>
  <c r="O192" i="24" s="1"/>
  <c r="D37" i="30" l="1"/>
  <c r="M198" i="24" l="1"/>
  <c r="F58" i="24" l="1"/>
  <c r="F57" i="24"/>
  <c r="F56" i="24"/>
  <c r="BL10" i="31" l="1"/>
  <c r="BK10" i="31"/>
  <c r="BJ10" i="31"/>
  <c r="BI10" i="31"/>
  <c r="BH10" i="31"/>
  <c r="BG10" i="31"/>
  <c r="U370" i="24"/>
  <c r="S370" i="24"/>
  <c r="Q370" i="24"/>
  <c r="O370" i="24"/>
  <c r="U369" i="24"/>
  <c r="S369" i="24"/>
  <c r="Q369" i="24"/>
  <c r="U366" i="24"/>
  <c r="S366" i="24"/>
  <c r="Q366" i="24"/>
  <c r="O366" i="24"/>
  <c r="U365" i="24"/>
  <c r="S365" i="24"/>
  <c r="Q365" i="24"/>
  <c r="U362" i="24"/>
  <c r="S362" i="24"/>
  <c r="Q362" i="24"/>
  <c r="O362" i="24"/>
  <c r="U361" i="24"/>
  <c r="S361" i="24"/>
  <c r="Q361" i="24"/>
  <c r="U358" i="24"/>
  <c r="S358" i="24"/>
  <c r="Q358" i="24"/>
  <c r="O358" i="24"/>
  <c r="U357" i="24"/>
  <c r="S357" i="24"/>
  <c r="Q357" i="24"/>
  <c r="O369" i="24"/>
  <c r="O365" i="24"/>
  <c r="O361" i="24"/>
  <c r="O357" i="24"/>
  <c r="S346" i="24"/>
  <c r="Q346" i="24"/>
  <c r="O346" i="24"/>
  <c r="S345" i="24"/>
  <c r="Q345" i="24"/>
  <c r="O345" i="24"/>
  <c r="S344" i="24"/>
  <c r="Q344" i="24"/>
  <c r="O344" i="24"/>
  <c r="S343" i="24"/>
  <c r="Q343" i="24"/>
  <c r="O343" i="24"/>
  <c r="Y340" i="24"/>
  <c r="W340" i="24"/>
  <c r="U340" i="24"/>
  <c r="S340" i="24"/>
  <c r="Q340" i="24"/>
  <c r="O340" i="24"/>
  <c r="Y339" i="24"/>
  <c r="W339" i="24"/>
  <c r="U339" i="24"/>
  <c r="S339" i="24"/>
  <c r="Q339" i="24"/>
  <c r="O339" i="24"/>
  <c r="Y338" i="24"/>
  <c r="W338" i="24"/>
  <c r="U338" i="24"/>
  <c r="S338" i="24"/>
  <c r="Q338" i="24"/>
  <c r="O338" i="24"/>
  <c r="Y337" i="24"/>
  <c r="W337" i="24"/>
  <c r="U337" i="24"/>
  <c r="S337" i="24"/>
  <c r="Q337" i="24"/>
  <c r="O337" i="24"/>
  <c r="S334" i="24"/>
  <c r="Q334" i="24"/>
  <c r="O334" i="24"/>
  <c r="S333" i="24"/>
  <c r="Q333" i="24"/>
  <c r="O333" i="24"/>
  <c r="S332" i="24"/>
  <c r="Q332" i="24"/>
  <c r="O332" i="24"/>
  <c r="S331" i="24"/>
  <c r="Q331" i="24"/>
  <c r="O331" i="24"/>
  <c r="Y328" i="24"/>
  <c r="W328" i="24"/>
  <c r="U328" i="24"/>
  <c r="S328" i="24"/>
  <c r="Q328" i="24"/>
  <c r="O328" i="24"/>
  <c r="Y327" i="24"/>
  <c r="W327" i="24"/>
  <c r="U327" i="24"/>
  <c r="S327" i="24"/>
  <c r="Q327" i="24"/>
  <c r="O327" i="24"/>
  <c r="Y326" i="24"/>
  <c r="W326" i="24"/>
  <c r="U326" i="24"/>
  <c r="S326" i="24"/>
  <c r="Q326" i="24"/>
  <c r="O326" i="24"/>
  <c r="Y325" i="24"/>
  <c r="W325" i="24"/>
  <c r="U325" i="24"/>
  <c r="S325" i="24"/>
  <c r="Q325" i="24"/>
  <c r="O325" i="24"/>
  <c r="U308" i="24"/>
  <c r="S308" i="24"/>
  <c r="Q308" i="24"/>
  <c r="O308" i="24"/>
  <c r="U307" i="24"/>
  <c r="S307" i="24"/>
  <c r="Q307" i="24"/>
  <c r="O307" i="24"/>
  <c r="U304" i="24"/>
  <c r="S304" i="24"/>
  <c r="Q304" i="24"/>
  <c r="O304" i="24"/>
  <c r="U303" i="24"/>
  <c r="S303" i="24"/>
  <c r="Q303" i="24"/>
  <c r="O303" i="24"/>
  <c r="U300" i="24"/>
  <c r="S300" i="24"/>
  <c r="Q300" i="24"/>
  <c r="O300" i="24"/>
  <c r="U299" i="24"/>
  <c r="S299" i="24"/>
  <c r="Q299" i="24"/>
  <c r="O299" i="24"/>
  <c r="U296" i="24"/>
  <c r="S296" i="24"/>
  <c r="Q296" i="24"/>
  <c r="O296" i="24"/>
  <c r="U295" i="24"/>
  <c r="S295" i="24"/>
  <c r="Q295" i="24"/>
  <c r="O295" i="24"/>
  <c r="S284" i="24"/>
  <c r="Q284" i="24"/>
  <c r="O284" i="24"/>
  <c r="S283" i="24"/>
  <c r="Q283" i="24"/>
  <c r="O283" i="24"/>
  <c r="S282" i="24"/>
  <c r="Q282" i="24"/>
  <c r="O282" i="24"/>
  <c r="S281" i="24"/>
  <c r="Q281" i="24"/>
  <c r="O281" i="24"/>
  <c r="Y278" i="24"/>
  <c r="W278" i="24"/>
  <c r="U278" i="24"/>
  <c r="S278" i="24"/>
  <c r="Q278" i="24"/>
  <c r="O278" i="24"/>
  <c r="Y277" i="24"/>
  <c r="W277" i="24"/>
  <c r="U277" i="24"/>
  <c r="S277" i="24"/>
  <c r="Q277" i="24"/>
  <c r="O277" i="24"/>
  <c r="Y276" i="24"/>
  <c r="W276" i="24"/>
  <c r="U276" i="24"/>
  <c r="S276" i="24"/>
  <c r="Q276" i="24"/>
  <c r="O276" i="24"/>
  <c r="Y275" i="24"/>
  <c r="W275" i="24"/>
  <c r="U275" i="24"/>
  <c r="S275" i="24"/>
  <c r="Q275" i="24"/>
  <c r="O275" i="24"/>
  <c r="S272" i="24"/>
  <c r="Q272" i="24"/>
  <c r="O272" i="24"/>
  <c r="S271" i="24"/>
  <c r="Q271" i="24"/>
  <c r="O271" i="24"/>
  <c r="S270" i="24"/>
  <c r="Q270" i="24"/>
  <c r="O270" i="24"/>
  <c r="S269" i="24"/>
  <c r="Q269" i="24"/>
  <c r="O269" i="24"/>
  <c r="Y266" i="24"/>
  <c r="W266" i="24"/>
  <c r="U266" i="24"/>
  <c r="S266" i="24"/>
  <c r="Q266" i="24"/>
  <c r="O266" i="24"/>
  <c r="Y265" i="24"/>
  <c r="W265" i="24"/>
  <c r="U265" i="24"/>
  <c r="S265" i="24"/>
  <c r="Q265" i="24"/>
  <c r="O265" i="24"/>
  <c r="Y264" i="24"/>
  <c r="W264" i="24"/>
  <c r="U264" i="24"/>
  <c r="S264" i="24"/>
  <c r="Q264" i="24"/>
  <c r="O264" i="24"/>
  <c r="Y263" i="24"/>
  <c r="W263" i="24"/>
  <c r="U263" i="24"/>
  <c r="S263" i="24"/>
  <c r="Q263" i="24"/>
  <c r="O263" i="24"/>
  <c r="BX10" i="31"/>
  <c r="BW10" i="31"/>
  <c r="BV10" i="31"/>
  <c r="BU10" i="31"/>
  <c r="AT10" i="31"/>
  <c r="AS10" i="31"/>
  <c r="AR10" i="31"/>
  <c r="AQ10" i="31"/>
  <c r="AP10" i="31"/>
  <c r="AO10" i="31"/>
  <c r="O124" i="31" l="1"/>
  <c r="K142" i="31"/>
  <c r="K160" i="31"/>
  <c r="O160" i="31"/>
  <c r="S160" i="31"/>
  <c r="K124" i="31"/>
  <c r="S124" i="31"/>
  <c r="M106" i="31"/>
  <c r="Q106" i="31"/>
  <c r="U106" i="31"/>
  <c r="O142" i="31"/>
  <c r="M160" i="31"/>
  <c r="Q160" i="31"/>
  <c r="U160" i="31"/>
  <c r="K106" i="31"/>
  <c r="O106" i="31"/>
  <c r="S106" i="31"/>
  <c r="U124" i="31"/>
  <c r="Q124" i="31"/>
  <c r="M124" i="31"/>
  <c r="M142" i="31"/>
  <c r="Q142" i="31"/>
  <c r="S1" i="31" l="1"/>
  <c r="P1" i="31"/>
  <c r="AE10" i="31"/>
  <c r="AF10" i="31" s="1"/>
  <c r="BR10" i="31" l="1"/>
  <c r="BN10" i="31"/>
  <c r="BQ10" i="31"/>
  <c r="BM10" i="31"/>
  <c r="BS10" i="31"/>
  <c r="BO10" i="31"/>
  <c r="BT10" i="31"/>
  <c r="BP10" i="31"/>
  <c r="DI10" i="31"/>
  <c r="DG10" i="31"/>
  <c r="DE10" i="31"/>
  <c r="DC10" i="31"/>
  <c r="CU10" i="31"/>
  <c r="CS10" i="31"/>
  <c r="CQ10" i="31"/>
  <c r="CO10" i="31"/>
  <c r="CG10" i="31"/>
  <c r="CE10" i="31"/>
  <c r="CC10" i="31"/>
  <c r="CA10" i="31"/>
  <c r="BY10" i="31"/>
  <c r="BE10" i="31"/>
  <c r="BC10" i="31"/>
  <c r="BA10" i="31"/>
  <c r="AY10" i="31"/>
  <c r="AW10" i="31"/>
  <c r="AU10" i="31"/>
  <c r="AM10" i="31"/>
  <c r="AK10" i="31"/>
  <c r="AI10" i="31"/>
  <c r="AG10" i="31"/>
  <c r="DJ10" i="31"/>
  <c r="DH10" i="31"/>
  <c r="DF10" i="31"/>
  <c r="DD10" i="31"/>
  <c r="CV10" i="31"/>
  <c r="CT10" i="31"/>
  <c r="CR10" i="31"/>
  <c r="CP10" i="31"/>
  <c r="CN10" i="31"/>
  <c r="CF10" i="31"/>
  <c r="CD10" i="31"/>
  <c r="CB10" i="31"/>
  <c r="BZ10" i="31"/>
  <c r="BF10" i="31"/>
  <c r="BD10" i="31"/>
  <c r="BB10" i="31"/>
  <c r="AZ10" i="31"/>
  <c r="AX10" i="31"/>
  <c r="AV10" i="31"/>
  <c r="AN10" i="31"/>
  <c r="AL10" i="31"/>
  <c r="AJ10" i="31"/>
  <c r="AH10" i="31"/>
  <c r="Q196" i="31"/>
  <c r="M196" i="31"/>
  <c r="U178" i="31"/>
  <c r="Q178" i="31"/>
  <c r="M178" i="31"/>
  <c r="O196" i="31"/>
  <c r="K196" i="31"/>
  <c r="S178" i="31"/>
  <c r="O178" i="31"/>
  <c r="K178" i="31"/>
  <c r="M194" i="31" l="1"/>
  <c r="Q247" i="24" s="1"/>
  <c r="O102" i="31"/>
  <c r="S214" i="24" s="1"/>
  <c r="Q140" i="31"/>
  <c r="U225" i="24" s="1"/>
  <c r="M156" i="31"/>
  <c r="Q236" i="24" s="1"/>
  <c r="O194" i="31"/>
  <c r="S247" i="24" s="1"/>
  <c r="Q156" i="31"/>
  <c r="U236" i="24" s="1"/>
  <c r="M192" i="31"/>
  <c r="Q246" i="24" s="1"/>
  <c r="K102" i="31"/>
  <c r="O214" i="24" s="1"/>
  <c r="M122" i="31"/>
  <c r="Q217" i="24" s="1"/>
  <c r="S174" i="31"/>
  <c r="W237" i="24" s="1"/>
  <c r="Q174" i="31"/>
  <c r="U237" i="24" s="1"/>
  <c r="U102" i="31"/>
  <c r="Y214" i="24" s="1"/>
  <c r="K176" i="31"/>
  <c r="O239" i="24" s="1"/>
  <c r="O192" i="31"/>
  <c r="S246" i="24" s="1"/>
  <c r="K158" i="31"/>
  <c r="O238" i="24" s="1"/>
  <c r="M104" i="31"/>
  <c r="Q216" i="24" s="1"/>
  <c r="K194" i="31"/>
  <c r="O247" i="24" s="1"/>
  <c r="S120" i="31"/>
  <c r="W215" i="24" s="1"/>
  <c r="K156" i="31"/>
  <c r="O236" i="24" s="1"/>
  <c r="M120" i="31"/>
  <c r="Q215" i="24" s="1"/>
  <c r="Q122" i="31"/>
  <c r="U156" i="31"/>
  <c r="Y236" i="24" s="1"/>
  <c r="U174" i="31"/>
  <c r="Y237" i="24" s="1"/>
  <c r="O122" i="31"/>
  <c r="S217" i="24" s="1"/>
  <c r="O158" i="31"/>
  <c r="S238" i="24" s="1"/>
  <c r="O156" i="31"/>
  <c r="S236" i="24" s="1"/>
  <c r="U120" i="31"/>
  <c r="Y215" i="24" s="1"/>
  <c r="Q192" i="31"/>
  <c r="U246" i="24" s="1"/>
  <c r="O120" i="31"/>
  <c r="S215" i="24" s="1"/>
  <c r="M102" i="31"/>
  <c r="Q214" i="24" s="1"/>
  <c r="S156" i="31"/>
  <c r="W236" i="24" s="1"/>
  <c r="O104" i="31"/>
  <c r="S216" i="24" s="1"/>
  <c r="Q102" i="31"/>
  <c r="U214" i="24" s="1"/>
  <c r="S102" i="31"/>
  <c r="W214" i="24" s="1"/>
  <c r="Q120" i="31"/>
  <c r="U215" i="24" s="1"/>
  <c r="M158" i="31"/>
  <c r="Q238" i="24" s="1"/>
  <c r="O174" i="31"/>
  <c r="S237" i="24" s="1"/>
  <c r="M174" i="31"/>
  <c r="Q237" i="24" s="1"/>
  <c r="K104" i="31"/>
  <c r="O216" i="24" s="1"/>
  <c r="Q194" i="31"/>
  <c r="U247" i="24" s="1"/>
  <c r="O176" i="31"/>
  <c r="S239" i="24" s="1"/>
  <c r="K174" i="31"/>
  <c r="O237" i="24" s="1"/>
  <c r="K192" i="31"/>
  <c r="O246" i="24" s="1"/>
  <c r="K122" i="31"/>
  <c r="O217" i="24" s="1"/>
  <c r="M176" i="31"/>
  <c r="Q239" i="24" s="1"/>
  <c r="K120" i="31"/>
  <c r="O215" i="24" s="1"/>
  <c r="M140" i="31"/>
  <c r="Q225" i="24" s="1"/>
  <c r="O138" i="31"/>
  <c r="S224" i="24" s="1"/>
  <c r="O140" i="31"/>
  <c r="S225" i="24" s="1"/>
  <c r="Q138" i="31"/>
  <c r="U224" i="24" s="1"/>
  <c r="M138" i="31"/>
  <c r="Q224" i="24" s="1"/>
  <c r="K138" i="31"/>
  <c r="O224" i="24" s="1"/>
  <c r="K140" i="31"/>
  <c r="O225" i="24" s="1"/>
  <c r="W161" i="24" l="1"/>
  <c r="W160" i="24"/>
  <c r="U146" i="24"/>
  <c r="Q146" i="24"/>
  <c r="U145" i="24"/>
  <c r="Q145" i="24"/>
  <c r="U144" i="24" l="1"/>
  <c r="Q144" i="24"/>
  <c r="M201" i="24"/>
  <c r="O201" i="24" s="1"/>
  <c r="M179" i="24"/>
  <c r="M178" i="24" s="1"/>
  <c r="M197" i="24" l="1"/>
  <c r="O197" i="24" s="1"/>
  <c r="M196" i="24"/>
  <c r="C40" i="30" l="1"/>
  <c r="C39" i="30"/>
  <c r="D40" i="30" l="1"/>
  <c r="M185" i="24"/>
  <c r="M184" i="24"/>
  <c r="M182" i="24"/>
  <c r="M181" i="24" s="1"/>
  <c r="M176" i="24"/>
  <c r="M175" i="24" s="1"/>
  <c r="M194" i="24" l="1"/>
  <c r="O194" i="24" s="1"/>
  <c r="U143" i="24" l="1"/>
  <c r="Q143" i="24"/>
  <c r="U142" i="24"/>
  <c r="Q142" i="24"/>
  <c r="U141" i="24" l="1"/>
  <c r="Q141" i="24"/>
  <c r="U130" i="24"/>
  <c r="Q130" i="24"/>
  <c r="U129" i="24"/>
  <c r="Q129" i="24"/>
  <c r="D29" i="30"/>
  <c r="D28" i="30"/>
  <c r="D26" i="30"/>
  <c r="Q128" i="24" l="1"/>
  <c r="U128" i="24"/>
  <c r="D22" i="30"/>
  <c r="W104" i="24"/>
  <c r="W140" i="24" s="1"/>
  <c r="W103" i="24"/>
  <c r="W139" i="24" s="1"/>
  <c r="W94" i="24"/>
  <c r="W93" i="24"/>
  <c r="D39" i="30"/>
  <c r="M191" i="24" s="1"/>
  <c r="O191" i="24" l="1"/>
  <c r="C10" i="30"/>
  <c r="C13" i="30"/>
  <c r="D13" i="30" s="1"/>
  <c r="C12" i="30"/>
  <c r="D12" i="30" s="1"/>
  <c r="C11" i="30"/>
  <c r="D11" i="30" s="1"/>
  <c r="D44" i="30" s="1"/>
  <c r="D43" i="30" s="1"/>
  <c r="C3" i="30"/>
  <c r="M135" i="24"/>
  <c r="M189" i="24"/>
  <c r="M187" i="24"/>
  <c r="M188" i="24"/>
  <c r="M190" i="24"/>
  <c r="M118" i="24"/>
  <c r="M119" i="24"/>
  <c r="D10" i="30" l="1"/>
  <c r="D42" i="30" s="1"/>
  <c r="D41" i="30" s="1"/>
  <c r="O187" i="24"/>
  <c r="M116" i="24"/>
  <c r="D9" i="30"/>
  <c r="D5" i="30" s="1"/>
  <c r="D8" i="30"/>
  <c r="D4" i="30" s="1"/>
  <c r="M146" i="24"/>
  <c r="M131" i="24"/>
  <c r="M107" i="24"/>
  <c r="M110" i="24"/>
  <c r="M108" i="24"/>
  <c r="Y87" i="24"/>
  <c r="M111" i="24"/>
  <c r="Y88" i="24"/>
  <c r="U87" i="24"/>
  <c r="M115" i="24"/>
  <c r="M125" i="24"/>
  <c r="M126" i="24"/>
  <c r="O88" i="24"/>
  <c r="M122" i="24"/>
  <c r="M105" i="24"/>
  <c r="M129" i="24"/>
  <c r="M114" i="24"/>
  <c r="M106" i="24"/>
  <c r="M109" i="24"/>
  <c r="M112" i="24"/>
  <c r="U88" i="24"/>
  <c r="M147" i="24"/>
  <c r="M130" i="24"/>
  <c r="M124" i="24"/>
  <c r="M123" i="24"/>
  <c r="S87" i="24"/>
  <c r="M145" i="24"/>
  <c r="S88" i="24"/>
  <c r="O87" i="24"/>
  <c r="D7" i="30" l="1"/>
  <c r="O146" i="24"/>
  <c r="O143" i="24"/>
  <c r="O126" i="24"/>
  <c r="M144" i="24"/>
  <c r="O103" i="24"/>
  <c r="O130" i="24"/>
  <c r="O124" i="24"/>
  <c r="S115" i="24"/>
  <c r="M120" i="24"/>
  <c r="O104" i="24"/>
  <c r="Y104" i="24"/>
  <c r="Y158" i="24" s="1"/>
  <c r="S104" i="24"/>
  <c r="S103" i="24"/>
  <c r="M113" i="24"/>
  <c r="M128" i="24"/>
  <c r="M121" i="24"/>
  <c r="U103" i="24"/>
  <c r="U104" i="24"/>
  <c r="Y103" i="24"/>
  <c r="O125" i="24"/>
  <c r="O145" i="24"/>
  <c r="S143" i="24"/>
  <c r="S142" i="24"/>
  <c r="O142" i="24"/>
  <c r="O131" i="24"/>
  <c r="S130" i="24"/>
  <c r="O129" i="24"/>
  <c r="S129" i="24"/>
  <c r="U123" i="24"/>
  <c r="O122" i="24"/>
  <c r="S114" i="24"/>
  <c r="D3" i="30" l="1"/>
  <c r="I6" i="30"/>
  <c r="O158" i="24"/>
  <c r="U157" i="24"/>
  <c r="S157" i="24"/>
  <c r="Y157" i="24"/>
  <c r="O157" i="24"/>
  <c r="U158" i="24"/>
  <c r="S158" i="24"/>
  <c r="O135" i="24"/>
  <c r="S145" i="24"/>
  <c r="S146" i="24"/>
  <c r="O140" i="24"/>
  <c r="S140" i="24"/>
  <c r="S139" i="24"/>
  <c r="O141" i="24"/>
  <c r="Y142" i="24" s="1"/>
  <c r="S141" i="24"/>
  <c r="Y136" i="24"/>
  <c r="Y140" i="24"/>
  <c r="U136" i="24"/>
  <c r="U140" i="24"/>
  <c r="Y135" i="24"/>
  <c r="Y139" i="24"/>
  <c r="U135" i="24"/>
  <c r="U139" i="24"/>
  <c r="O139" i="24"/>
  <c r="S136" i="24"/>
  <c r="O136" i="24"/>
  <c r="S135" i="24"/>
  <c r="S128" i="24"/>
  <c r="W130" i="24"/>
  <c r="W129" i="24"/>
  <c r="O128" i="24"/>
  <c r="O120" i="24"/>
  <c r="O154" i="24" s="1"/>
  <c r="U121" i="24"/>
  <c r="U153" i="24" s="1"/>
  <c r="S113" i="24"/>
  <c r="Y86" i="24"/>
  <c r="M142" i="24"/>
  <c r="Y85" i="24"/>
  <c r="M95" i="24"/>
  <c r="M99" i="24"/>
  <c r="M97" i="24"/>
  <c r="W86" i="24"/>
  <c r="S85" i="24"/>
  <c r="O86" i="24"/>
  <c r="M143" i="24"/>
  <c r="M101" i="24"/>
  <c r="M100" i="24"/>
  <c r="Q86" i="24"/>
  <c r="M102" i="24"/>
  <c r="W88" i="24"/>
  <c r="O85" i="24"/>
  <c r="S86" i="24"/>
  <c r="M96" i="24"/>
  <c r="U86" i="24"/>
  <c r="Q88" i="24"/>
  <c r="U85" i="24"/>
  <c r="M98" i="24"/>
  <c r="Q207" i="24" l="1"/>
  <c r="U93" i="24"/>
  <c r="U151" i="24" s="1"/>
  <c r="O94" i="24"/>
  <c r="O152" i="24" s="1"/>
  <c r="Y94" i="24"/>
  <c r="Y152" i="24" s="1"/>
  <c r="O93" i="24"/>
  <c r="O151" i="24" s="1"/>
  <c r="Y93" i="24"/>
  <c r="Y151" i="24" s="1"/>
  <c r="U94" i="24"/>
  <c r="U152" i="24" s="1"/>
  <c r="S93" i="24"/>
  <c r="S151" i="24" s="1"/>
  <c r="M141" i="24"/>
  <c r="W143" i="24" s="1"/>
  <c r="S94" i="24"/>
  <c r="S152" i="24" s="1"/>
  <c r="Y154" i="24"/>
  <c r="Y156" i="24" s="1"/>
  <c r="O153" i="24"/>
  <c r="O155" i="24" s="1"/>
  <c r="Y153" i="24"/>
  <c r="Y155" i="24" s="1"/>
  <c r="S154" i="24"/>
  <c r="S156" i="24" s="1"/>
  <c r="U154" i="24"/>
  <c r="U156" i="24" s="1"/>
  <c r="S147" i="24"/>
  <c r="S149" i="24" s="1"/>
  <c r="S153" i="24"/>
  <c r="S155" i="24" s="1"/>
  <c r="Y148" i="24"/>
  <c r="Y150" i="24" s="1"/>
  <c r="O147" i="24"/>
  <c r="O149" i="24" s="1"/>
  <c r="Y147" i="24"/>
  <c r="Y149" i="24" s="1"/>
  <c r="O148" i="24"/>
  <c r="O150" i="24" s="1"/>
  <c r="U147" i="24"/>
  <c r="S148" i="24"/>
  <c r="S150" i="24" s="1"/>
  <c r="U148" i="24"/>
  <c r="U150" i="24" s="1"/>
  <c r="S144" i="24"/>
  <c r="Y143" i="24"/>
  <c r="Y141" i="24" s="1"/>
  <c r="O144" i="24"/>
  <c r="W145" i="24"/>
  <c r="W146" i="24"/>
  <c r="O138" i="24"/>
  <c r="S137" i="24"/>
  <c r="S138" i="24"/>
  <c r="O156" i="24"/>
  <c r="U155" i="24"/>
  <c r="O137" i="24"/>
  <c r="Y137" i="24"/>
  <c r="Y138" i="24"/>
  <c r="U138" i="24"/>
  <c r="U137" i="24"/>
  <c r="W128" i="24"/>
  <c r="Y130" i="24"/>
  <c r="Y129" i="24"/>
  <c r="W142" i="24" l="1"/>
  <c r="W141" i="24" s="1"/>
  <c r="U149" i="24"/>
  <c r="W144" i="24"/>
  <c r="Y146" i="24"/>
  <c r="Y145" i="24"/>
  <c r="Y128" i="24"/>
  <c r="Y144" i="24" l="1"/>
  <c r="L381" i="24"/>
  <c r="AF72" i="24" l="1"/>
  <c r="AE72" i="24"/>
  <c r="AD72" i="24"/>
  <c r="N72" i="24" l="1"/>
  <c r="O180" i="24"/>
  <c r="O178" i="24"/>
  <c r="O186" i="24" l="1"/>
  <c r="I4" i="30"/>
  <c r="I5" i="30" s="1"/>
  <c r="O177" i="24"/>
  <c r="O181" i="24"/>
  <c r="O183" i="24"/>
  <c r="O184" i="24"/>
  <c r="O119" i="24"/>
  <c r="O175" i="24"/>
  <c r="O116" i="24"/>
  <c r="O198" i="24"/>
  <c r="O200" i="24"/>
  <c r="O179" i="24"/>
  <c r="S251" i="24" l="1"/>
  <c r="Y253" i="24"/>
  <c r="S253" i="24"/>
  <c r="U315" i="24"/>
  <c r="O315" i="24"/>
  <c r="Q315" i="24"/>
  <c r="Q253" i="24"/>
  <c r="W253" i="24"/>
  <c r="S315" i="24"/>
  <c r="O251" i="24"/>
  <c r="O255" i="24" s="1"/>
  <c r="O253" i="24"/>
  <c r="S316" i="24"/>
  <c r="U316" i="24"/>
  <c r="O316" i="24"/>
  <c r="W254" i="24"/>
  <c r="Y315" i="24"/>
  <c r="Q254" i="24"/>
  <c r="S254" i="24"/>
  <c r="O254" i="24"/>
  <c r="Y254" i="24"/>
  <c r="Y316" i="24"/>
  <c r="W316" i="24"/>
  <c r="Q316" i="24"/>
  <c r="U253" i="24"/>
  <c r="U254" i="24"/>
  <c r="W315" i="24"/>
  <c r="W330" i="24" s="1"/>
  <c r="U251" i="24"/>
  <c r="Y314" i="24"/>
  <c r="U313" i="24"/>
  <c r="Q314" i="24"/>
  <c r="W251" i="24"/>
  <c r="Y251" i="24"/>
  <c r="O252" i="24"/>
  <c r="S252" i="24"/>
  <c r="Y252" i="24"/>
  <c r="Y313" i="24"/>
  <c r="Y329" i="24" s="1"/>
  <c r="S313" i="24"/>
  <c r="W313" i="24"/>
  <c r="W252" i="24"/>
  <c r="Q251" i="24"/>
  <c r="W314" i="24"/>
  <c r="Q252" i="24"/>
  <c r="O313" i="24"/>
  <c r="U314" i="24"/>
  <c r="S314" i="24"/>
  <c r="Q313" i="24"/>
  <c r="U252" i="24"/>
  <c r="O314" i="24"/>
  <c r="S170" i="24"/>
  <c r="U164" i="24"/>
  <c r="O164" i="24"/>
  <c r="O208" i="24" s="1"/>
  <c r="O212" i="24" s="1"/>
  <c r="Y161" i="24"/>
  <c r="Y207" i="24" s="1"/>
  <c r="Y160" i="24"/>
  <c r="Y206" i="24" s="1"/>
  <c r="O161" i="24"/>
  <c r="Y165" i="24"/>
  <c r="Y209" i="24" s="1"/>
  <c r="U160" i="24"/>
  <c r="W206" i="24" s="1"/>
  <c r="O170" i="24"/>
  <c r="O230" i="24" s="1"/>
  <c r="O234" i="24" s="1"/>
  <c r="U165" i="24"/>
  <c r="O165" i="24"/>
  <c r="O209" i="24" s="1"/>
  <c r="O213" i="24" s="1"/>
  <c r="S160" i="24"/>
  <c r="S206" i="24" s="1"/>
  <c r="S165" i="24"/>
  <c r="S209" i="24" s="1"/>
  <c r="S213" i="24" s="1"/>
  <c r="Y164" i="24"/>
  <c r="S164" i="24"/>
  <c r="U166" i="24"/>
  <c r="W228" i="24" s="1"/>
  <c r="S161" i="24"/>
  <c r="S207" i="24" s="1"/>
  <c r="O160" i="24"/>
  <c r="Q206" i="24" s="1"/>
  <c r="U161" i="24"/>
  <c r="Y171" i="24"/>
  <c r="Y231" i="24" s="1"/>
  <c r="Y166" i="24"/>
  <c r="O176" i="24"/>
  <c r="O182" i="24"/>
  <c r="O259" i="24"/>
  <c r="W207" i="24"/>
  <c r="U207" i="24"/>
  <c r="O207" i="24"/>
  <c r="O206" i="24"/>
  <c r="O166" i="24"/>
  <c r="S171" i="24"/>
  <c r="U170" i="24"/>
  <c r="Y170" i="24"/>
  <c r="Y230" i="24" s="1"/>
  <c r="S167" i="24"/>
  <c r="S229" i="24" s="1"/>
  <c r="S166" i="24"/>
  <c r="O171" i="24"/>
  <c r="O231" i="24" s="1"/>
  <c r="O245" i="24" s="1"/>
  <c r="U171" i="24"/>
  <c r="U231" i="24" s="1"/>
  <c r="U243" i="24" s="1"/>
  <c r="U167" i="24"/>
  <c r="W229" i="24" s="1"/>
  <c r="Y167" i="24"/>
  <c r="O167" i="24"/>
  <c r="Q229" i="24" s="1"/>
  <c r="O321" i="24"/>
  <c r="Q321" i="24" s="1"/>
  <c r="S321" i="24" s="1"/>
  <c r="U321" i="24" s="1"/>
  <c r="W321" i="24" s="1"/>
  <c r="Y321" i="24" s="1"/>
  <c r="Y228" i="24"/>
  <c r="Y229" i="24"/>
  <c r="O199" i="24"/>
  <c r="Y208" i="24"/>
  <c r="S230" i="24"/>
  <c r="S234" i="24" s="1"/>
  <c r="O261" i="24"/>
  <c r="O323" i="24" s="1"/>
  <c r="O118" i="24"/>
  <c r="Q230" i="24"/>
  <c r="Q234" i="24" s="1"/>
  <c r="S231" i="24"/>
  <c r="S235" i="24" s="1"/>
  <c r="U230" i="24"/>
  <c r="W230" i="24"/>
  <c r="S208" i="24"/>
  <c r="S212" i="24" s="1"/>
  <c r="U209" i="24"/>
  <c r="W209" i="24"/>
  <c r="W208" i="24"/>
  <c r="U208" i="24"/>
  <c r="Q208" i="24"/>
  <c r="Q212" i="24" s="1"/>
  <c r="U163" i="24"/>
  <c r="O163" i="24"/>
  <c r="O267" i="24" l="1"/>
  <c r="Y163" i="24"/>
  <c r="S163" i="24"/>
  <c r="U229" i="24"/>
  <c r="U244" i="24" s="1"/>
  <c r="S162" i="24"/>
  <c r="O229" i="24"/>
  <c r="O233" i="24" s="1"/>
  <c r="S168" i="24"/>
  <c r="Y267" i="24"/>
  <c r="U268" i="24"/>
  <c r="Y330" i="24"/>
  <c r="W268" i="24"/>
  <c r="U330" i="24"/>
  <c r="O168" i="24"/>
  <c r="O162" i="24"/>
  <c r="Y162" i="24"/>
  <c r="Q209" i="24"/>
  <c r="Q213" i="24" s="1"/>
  <c r="Q231" i="24"/>
  <c r="Q235" i="24" s="1"/>
  <c r="Q241" i="24" s="1"/>
  <c r="S228" i="24"/>
  <c r="S232" i="24" s="1"/>
  <c r="Y168" i="24"/>
  <c r="W329" i="24"/>
  <c r="Q228" i="24"/>
  <c r="Q232" i="24" s="1"/>
  <c r="U228" i="24"/>
  <c r="U206" i="24"/>
  <c r="U218" i="24" s="1"/>
  <c r="U291" i="24"/>
  <c r="U301" i="24" s="1"/>
  <c r="U289" i="24"/>
  <c r="U297" i="24" s="1"/>
  <c r="O317" i="24"/>
  <c r="O329" i="24"/>
  <c r="W267" i="24"/>
  <c r="U267" i="24"/>
  <c r="Q352" i="24"/>
  <c r="Q360" i="24" s="1"/>
  <c r="Q320" i="24"/>
  <c r="Q354" i="24" s="1"/>
  <c r="Q364" i="24" s="1"/>
  <c r="O258" i="24"/>
  <c r="O292" i="24" s="1"/>
  <c r="O302" i="24" s="1"/>
  <c r="O290" i="24"/>
  <c r="O298" i="24" s="1"/>
  <c r="O257" i="24"/>
  <c r="O268" i="24"/>
  <c r="Q257" i="24"/>
  <c r="Q268" i="24"/>
  <c r="S257" i="24"/>
  <c r="S268" i="24"/>
  <c r="U353" i="24"/>
  <c r="U363" i="24" s="1"/>
  <c r="U351" i="24"/>
  <c r="U359" i="24" s="1"/>
  <c r="U168" i="24"/>
  <c r="Q317" i="24"/>
  <c r="Q329" i="24"/>
  <c r="Q256" i="24"/>
  <c r="Q291" i="24" s="1"/>
  <c r="Q301" i="24" s="1"/>
  <c r="Q289" i="24"/>
  <c r="Q297" i="24" s="1"/>
  <c r="S256" i="24"/>
  <c r="S291" i="24" s="1"/>
  <c r="S301" i="24" s="1"/>
  <c r="S289" i="24"/>
  <c r="S297" i="24" s="1"/>
  <c r="Q318" i="24"/>
  <c r="Q353" i="24" s="1"/>
  <c r="Q363" i="24" s="1"/>
  <c r="Q351" i="24"/>
  <c r="Q359" i="24" s="1"/>
  <c r="S258" i="24"/>
  <c r="S292" i="24" s="1"/>
  <c r="S302" i="24" s="1"/>
  <c r="S290" i="24"/>
  <c r="S298" i="24" s="1"/>
  <c r="O320" i="24"/>
  <c r="O354" i="24" s="1"/>
  <c r="O364" i="24" s="1"/>
  <c r="O352" i="24"/>
  <c r="O360" i="24" s="1"/>
  <c r="Q319" i="24"/>
  <c r="Q336" i="24" s="1"/>
  <c r="Q330" i="24"/>
  <c r="Y268" i="24"/>
  <c r="O318" i="24"/>
  <c r="O353" i="24" s="1"/>
  <c r="O363" i="24" s="1"/>
  <c r="O351" i="24"/>
  <c r="O359" i="24" s="1"/>
  <c r="Q255" i="24"/>
  <c r="Q267" i="24"/>
  <c r="S320" i="24"/>
  <c r="S354" i="24" s="1"/>
  <c r="S364" i="24" s="1"/>
  <c r="S352" i="24"/>
  <c r="S360" i="24" s="1"/>
  <c r="U162" i="24"/>
  <c r="O228" i="24"/>
  <c r="O232" i="24" s="1"/>
  <c r="Y169" i="24"/>
  <c r="S318" i="24"/>
  <c r="S353" i="24" s="1"/>
  <c r="S363" i="24" s="1"/>
  <c r="S351" i="24"/>
  <c r="S359" i="24" s="1"/>
  <c r="S317" i="24"/>
  <c r="S329" i="24"/>
  <c r="O256" i="24"/>
  <c r="O291" i="24" s="1"/>
  <c r="O301" i="24" s="1"/>
  <c r="O289" i="24"/>
  <c r="O297" i="24" s="1"/>
  <c r="U329" i="24"/>
  <c r="U292" i="24"/>
  <c r="U302" i="24" s="1"/>
  <c r="U290" i="24"/>
  <c r="U298" i="24" s="1"/>
  <c r="Q258" i="24"/>
  <c r="Q292" i="24" s="1"/>
  <c r="Q302" i="24" s="1"/>
  <c r="Q290" i="24"/>
  <c r="Q298" i="24" s="1"/>
  <c r="U352" i="24"/>
  <c r="U360" i="24" s="1"/>
  <c r="U354" i="24"/>
  <c r="U364" i="24" s="1"/>
  <c r="S330" i="24"/>
  <c r="S319" i="24"/>
  <c r="O319" i="24"/>
  <c r="O330" i="24"/>
  <c r="S255" i="24"/>
  <c r="S267" i="24"/>
  <c r="O169" i="24"/>
  <c r="S169" i="24"/>
  <c r="W231" i="24"/>
  <c r="W241" i="24" s="1"/>
  <c r="U169" i="24"/>
  <c r="O221" i="24"/>
  <c r="Y261" i="24"/>
  <c r="Y323" i="24" s="1"/>
  <c r="S262" i="24"/>
  <c r="S294" i="24" s="1"/>
  <c r="Y218" i="24"/>
  <c r="Q260" i="24"/>
  <c r="Q322" i="24" s="1"/>
  <c r="Q355" i="24" s="1"/>
  <c r="Y219" i="24"/>
  <c r="S223" i="24"/>
  <c r="W259" i="24"/>
  <c r="S221" i="24"/>
  <c r="U259" i="24"/>
  <c r="Y260" i="24"/>
  <c r="Y322" i="24" s="1"/>
  <c r="S260" i="24"/>
  <c r="S322" i="24" s="1"/>
  <c r="S355" i="24" s="1"/>
  <c r="Y241" i="24"/>
  <c r="S243" i="24"/>
  <c r="W261" i="24"/>
  <c r="W323" i="24" s="1"/>
  <c r="Q261" i="24"/>
  <c r="Q323" i="24" s="1"/>
  <c r="U262" i="24"/>
  <c r="U294" i="24" s="1"/>
  <c r="U310" i="24" s="1"/>
  <c r="S241" i="24"/>
  <c r="S245" i="24"/>
  <c r="S261" i="24"/>
  <c r="S323" i="24" s="1"/>
  <c r="O262" i="24"/>
  <c r="O294" i="24" s="1"/>
  <c r="W262" i="24"/>
  <c r="W324" i="24" s="1"/>
  <c r="U261" i="24"/>
  <c r="U323" i="24" s="1"/>
  <c r="Q262" i="24"/>
  <c r="Q324" i="24" s="1"/>
  <c r="Q356" i="24" s="1"/>
  <c r="Y262" i="24"/>
  <c r="Y324" i="24" s="1"/>
  <c r="Q259" i="24"/>
  <c r="Y259" i="24"/>
  <c r="U260" i="24"/>
  <c r="S259" i="24"/>
  <c r="O260" i="24"/>
  <c r="O293" i="24" s="1"/>
  <c r="O309" i="24" s="1"/>
  <c r="W260" i="24"/>
  <c r="W322" i="24" s="1"/>
  <c r="Y240" i="24"/>
  <c r="W342" i="24"/>
  <c r="W350" i="24" s="1"/>
  <c r="Y342" i="24"/>
  <c r="Y341" i="24"/>
  <c r="Y349" i="24" s="1"/>
  <c r="U220" i="24"/>
  <c r="Q233" i="24"/>
  <c r="Q244" i="24" s="1"/>
  <c r="S233" i="24"/>
  <c r="U341" i="24"/>
  <c r="W341" i="24"/>
  <c r="S341" i="24"/>
  <c r="O279" i="24"/>
  <c r="U279" i="24"/>
  <c r="S280" i="24"/>
  <c r="W280" i="24"/>
  <c r="U280" i="24"/>
  <c r="O280" i="24"/>
  <c r="Q279" i="24"/>
  <c r="Y280" i="24"/>
  <c r="Q211" i="24"/>
  <c r="Q222" i="24" s="1"/>
  <c r="S211" i="24"/>
  <c r="S222" i="24" s="1"/>
  <c r="S210" i="24"/>
  <c r="Q210" i="24"/>
  <c r="O210" i="24"/>
  <c r="Q280" i="24"/>
  <c r="W279" i="24"/>
  <c r="Y279" i="24"/>
  <c r="S279" i="24"/>
  <c r="S242" i="24"/>
  <c r="Q242" i="24"/>
  <c r="S220" i="24"/>
  <c r="Q220" i="24"/>
  <c r="O220" i="24"/>
  <c r="O211" i="24"/>
  <c r="O222" i="24" s="1"/>
  <c r="U241" i="24"/>
  <c r="U245" i="24"/>
  <c r="U249" i="24" s="1"/>
  <c r="O243" i="24"/>
  <c r="O249" i="24" s="1"/>
  <c r="O235" i="24"/>
  <c r="O241" i="24" s="1"/>
  <c r="W240" i="24"/>
  <c r="S219" i="24"/>
  <c r="U222" i="24"/>
  <c r="O223" i="24"/>
  <c r="O219" i="24"/>
  <c r="W219" i="24"/>
  <c r="U223" i="24"/>
  <c r="U221" i="24"/>
  <c r="U219" i="24"/>
  <c r="W218" i="24"/>
  <c r="O242" i="24" l="1"/>
  <c r="U367" i="24"/>
  <c r="O305" i="24"/>
  <c r="S367" i="24"/>
  <c r="U242" i="24"/>
  <c r="Y287" i="24"/>
  <c r="U288" i="24"/>
  <c r="Q285" i="24"/>
  <c r="U305" i="24"/>
  <c r="Q221" i="24"/>
  <c r="W349" i="24"/>
  <c r="Y288" i="24"/>
  <c r="Q223" i="24"/>
  <c r="Q219" i="24"/>
  <c r="Q243" i="24"/>
  <c r="O336" i="24"/>
  <c r="U240" i="24"/>
  <c r="Q273" i="24"/>
  <c r="Q245" i="24"/>
  <c r="U287" i="24"/>
  <c r="U349" i="24"/>
  <c r="Y350" i="24"/>
  <c r="Y379" i="24" s="1"/>
  <c r="S371" i="24"/>
  <c r="S373" i="24" s="1"/>
  <c r="S285" i="24"/>
  <c r="S286" i="24"/>
  <c r="S336" i="24"/>
  <c r="W288" i="24"/>
  <c r="W377" i="24" s="1"/>
  <c r="S310" i="24"/>
  <c r="S273" i="24"/>
  <c r="Q274" i="24"/>
  <c r="S347" i="24"/>
  <c r="Q286" i="24"/>
  <c r="O286" i="24"/>
  <c r="U309" i="24"/>
  <c r="O310" i="24"/>
  <c r="O273" i="24"/>
  <c r="Q335" i="24"/>
  <c r="W287" i="24"/>
  <c r="U371" i="24"/>
  <c r="U373" i="24" s="1"/>
  <c r="S335" i="24"/>
  <c r="S274" i="24"/>
  <c r="O274" i="24"/>
  <c r="O335" i="24"/>
  <c r="O285" i="24"/>
  <c r="O218" i="24"/>
  <c r="S293" i="24"/>
  <c r="S305" i="24" s="1"/>
  <c r="S227" i="24"/>
  <c r="O227" i="24"/>
  <c r="S324" i="24"/>
  <c r="S356" i="24" s="1"/>
  <c r="Y377" i="24"/>
  <c r="Y376" i="24"/>
  <c r="U324" i="24"/>
  <c r="U356" i="24" s="1"/>
  <c r="Q293" i="24"/>
  <c r="Q305" i="24" s="1"/>
  <c r="O324" i="24"/>
  <c r="O356" i="24" s="1"/>
  <c r="S249" i="24"/>
  <c r="O322" i="24"/>
  <c r="O355" i="24" s="1"/>
  <c r="Q294" i="24"/>
  <c r="Q310" i="24" s="1"/>
  <c r="U322" i="24"/>
  <c r="U355" i="24" s="1"/>
  <c r="U293" i="24"/>
  <c r="O288" i="24"/>
  <c r="Q248" i="24"/>
  <c r="U248" i="24"/>
  <c r="S309" i="24"/>
  <c r="W376" i="24"/>
  <c r="W378" i="24"/>
  <c r="W379" i="24"/>
  <c r="Y378" i="24"/>
  <c r="Q309" i="24"/>
  <c r="Q348" i="24"/>
  <c r="U226" i="24"/>
  <c r="O306" i="24"/>
  <c r="O244" i="24"/>
  <c r="S244" i="24"/>
  <c r="S248" i="24" s="1"/>
  <c r="Q341" i="24"/>
  <c r="Q342" i="24"/>
  <c r="S306" i="24"/>
  <c r="S312" i="24" s="1"/>
  <c r="S240" i="24"/>
  <c r="Q306" i="24"/>
  <c r="U306" i="24"/>
  <c r="U312" i="24" s="1"/>
  <c r="O287" i="24"/>
  <c r="Q347" i="24"/>
  <c r="Q367" i="24"/>
  <c r="Q371" i="24"/>
  <c r="O342" i="24"/>
  <c r="O348" i="24"/>
  <c r="S348" i="24"/>
  <c r="O347" i="24"/>
  <c r="O341" i="24"/>
  <c r="U368" i="24"/>
  <c r="U372" i="24"/>
  <c r="S368" i="24"/>
  <c r="S372" i="24"/>
  <c r="Q368" i="24"/>
  <c r="Q372" i="24"/>
  <c r="U342" i="24"/>
  <c r="U350" i="24" s="1"/>
  <c r="S342" i="24"/>
  <c r="S288" i="24"/>
  <c r="U311" i="24"/>
  <c r="S218" i="24"/>
  <c r="Q287" i="24"/>
  <c r="O311" i="24"/>
  <c r="Q218" i="24"/>
  <c r="Q288" i="24"/>
  <c r="S287" i="24"/>
  <c r="Q226" i="24"/>
  <c r="O226" i="24"/>
  <c r="S226" i="24"/>
  <c r="Q240" i="24"/>
  <c r="O240" i="24"/>
  <c r="U227" i="24"/>
  <c r="O248" i="24" l="1"/>
  <c r="Q249" i="24"/>
  <c r="Q227" i="24"/>
  <c r="S349" i="24"/>
  <c r="O312" i="24"/>
  <c r="O376" i="24"/>
  <c r="S311" i="24"/>
  <c r="S376" i="24" s="1"/>
  <c r="O377" i="24"/>
  <c r="Y382" i="24"/>
  <c r="Y381" i="24"/>
  <c r="Q311" i="24"/>
  <c r="Q376" i="24" s="1"/>
  <c r="Q312" i="24"/>
  <c r="Q377" i="24" s="1"/>
  <c r="W382" i="24"/>
  <c r="W381" i="24"/>
  <c r="Q350" i="24"/>
  <c r="U378" i="24"/>
  <c r="S378" i="24"/>
  <c r="U376" i="24"/>
  <c r="Q349" i="24"/>
  <c r="S350" i="24"/>
  <c r="O349" i="24"/>
  <c r="Q374" i="24"/>
  <c r="S374" i="24"/>
  <c r="U374" i="24"/>
  <c r="U379" i="24" s="1"/>
  <c r="O350" i="24"/>
  <c r="Q373" i="24"/>
  <c r="O367" i="24"/>
  <c r="O371" i="24"/>
  <c r="O372" i="24"/>
  <c r="O368" i="24"/>
  <c r="S377" i="24"/>
  <c r="U377" i="24"/>
  <c r="Q379" i="24" l="1"/>
  <c r="Q382" i="24" s="1"/>
  <c r="S381" i="24"/>
  <c r="U381" i="24"/>
  <c r="U382" i="24"/>
  <c r="Q378" i="24"/>
  <c r="Q381" i="24" s="1"/>
  <c r="S379" i="24"/>
  <c r="S382" i="24" s="1"/>
  <c r="O374" i="24"/>
  <c r="O379" i="24" s="1"/>
  <c r="O373" i="24"/>
  <c r="O378" i="24" s="1"/>
  <c r="O381" i="24" s="1"/>
  <c r="I388" i="24" l="1"/>
  <c r="O382" i="24"/>
  <c r="N22" i="24" l="1"/>
  <c r="J20" i="24" s="1"/>
</calcChain>
</file>

<file path=xl/comments1.xml><?xml version="1.0" encoding="utf-8"?>
<comments xmlns="http://schemas.openxmlformats.org/spreadsheetml/2006/main">
  <authors>
    <author>作成者</author>
  </authors>
  <commentList>
    <comment ref="P4" authorId="0" shapeId="0">
      <text>
        <r>
          <rPr>
            <sz val="9"/>
            <color indexed="81"/>
            <rFont val="MS P ゴシック"/>
            <family val="3"/>
            <charset val="128"/>
          </rPr>
          <t>請求したい月を入力してください。
（例）６月分のみ請求したい場合：６月～６月
　　　４月から９月分を請求したい場合：４月～９月</t>
        </r>
      </text>
    </comment>
    <comment ref="N24" authorId="0" shapeId="0">
      <text>
        <r>
          <rPr>
            <sz val="9"/>
            <color indexed="81"/>
            <rFont val="MS P ゴシック"/>
            <family val="3"/>
            <charset val="128"/>
          </rPr>
          <t>精算額がある場合、「その他」に記載してください。
合わせて下部の＜精算・その他＞の欄に、金額の理由をご記入ください。</t>
        </r>
      </text>
    </comment>
  </commentList>
</comments>
</file>

<file path=xl/sharedStrings.xml><?xml version="1.0" encoding="utf-8"?>
<sst xmlns="http://schemas.openxmlformats.org/spreadsheetml/2006/main" count="8406" uniqueCount="603">
  <si>
    <t>年</t>
    <rPh sb="0" eb="1">
      <t>ネン</t>
    </rPh>
    <phoneticPr fontId="1"/>
  </si>
  <si>
    <t>月分</t>
    <rPh sb="0" eb="1">
      <t>ゲツ</t>
    </rPh>
    <rPh sb="1" eb="2">
      <t>ブン</t>
    </rPh>
    <phoneticPr fontId="1"/>
  </si>
  <si>
    <t>地域区分</t>
    <rPh sb="0" eb="2">
      <t>チイキ</t>
    </rPh>
    <rPh sb="2" eb="4">
      <t>クブン</t>
    </rPh>
    <phoneticPr fontId="1"/>
  </si>
  <si>
    <t>＜基本情報＞</t>
    <rPh sb="1" eb="3">
      <t>キホン</t>
    </rPh>
    <rPh sb="3" eb="5">
      <t>ジョウホウ</t>
    </rPh>
    <phoneticPr fontId="1"/>
  </si>
  <si>
    <t>＜請求金額算定内訳＞</t>
    <rPh sb="1" eb="3">
      <t>セイキュウ</t>
    </rPh>
    <rPh sb="3" eb="5">
      <t>キンガク</t>
    </rPh>
    <rPh sb="5" eb="7">
      <t>サンテイ</t>
    </rPh>
    <rPh sb="7" eb="9">
      <t>ウチワケ</t>
    </rPh>
    <phoneticPr fontId="3"/>
  </si>
  <si>
    <t>区分</t>
    <rPh sb="0" eb="2">
      <t>クブン</t>
    </rPh>
    <phoneticPr fontId="3"/>
  </si>
  <si>
    <t>処遇改善等加算Ⅰ</t>
    <rPh sb="0" eb="7">
      <t>ショグウカイゼントウカサン</t>
    </rPh>
    <phoneticPr fontId="3"/>
  </si>
  <si>
    <t>療育支援加算</t>
    <phoneticPr fontId="1"/>
  </si>
  <si>
    <t>栄養管理加算</t>
    <phoneticPr fontId="1"/>
  </si>
  <si>
    <t>適用区分</t>
    <rPh sb="0" eb="2">
      <t>テキヨウ</t>
    </rPh>
    <rPh sb="2" eb="4">
      <t>クブン</t>
    </rPh>
    <phoneticPr fontId="1"/>
  </si>
  <si>
    <t>　うち処遇改善等加算Ⅰ分</t>
    <phoneticPr fontId="1"/>
  </si>
  <si>
    <t>基本分単価</t>
    <rPh sb="0" eb="2">
      <t>キホン</t>
    </rPh>
    <rPh sb="2" eb="3">
      <t>ブン</t>
    </rPh>
    <rPh sb="3" eb="5">
      <t>タンカ</t>
    </rPh>
    <phoneticPr fontId="3"/>
  </si>
  <si>
    <t>定員を恒常的に超過する場合</t>
    <phoneticPr fontId="1"/>
  </si>
  <si>
    <t>単価合計</t>
    <rPh sb="0" eb="2">
      <t>タンカ</t>
    </rPh>
    <rPh sb="2" eb="4">
      <t>ゴウケイ</t>
    </rPh>
    <phoneticPr fontId="1"/>
  </si>
  <si>
    <t>　うち処遇改善等加算Ⅰ分</t>
    <rPh sb="11" eb="12">
      <t>ブン</t>
    </rPh>
    <phoneticPr fontId="1"/>
  </si>
  <si>
    <t>２号</t>
    <rPh sb="1" eb="2">
      <t>ゴウ</t>
    </rPh>
    <phoneticPr fontId="1"/>
  </si>
  <si>
    <t>１号</t>
    <rPh sb="1" eb="2">
      <t>ゴウ</t>
    </rPh>
    <phoneticPr fontId="1"/>
  </si>
  <si>
    <t>20/100地域</t>
    <rPh sb="6" eb="8">
      <t>チイキ</t>
    </rPh>
    <phoneticPr fontId="1"/>
  </si>
  <si>
    <t>16/100地域</t>
    <rPh sb="6" eb="8">
      <t>チイキ</t>
    </rPh>
    <phoneticPr fontId="1"/>
  </si>
  <si>
    <t>15/100地域</t>
    <rPh sb="6" eb="8">
      <t>チイキ</t>
    </rPh>
    <phoneticPr fontId="1"/>
  </si>
  <si>
    <t>12/100地域</t>
    <rPh sb="6" eb="8">
      <t>チイキ</t>
    </rPh>
    <phoneticPr fontId="1"/>
  </si>
  <si>
    <t>10/100地域</t>
    <rPh sb="6" eb="8">
      <t>チイキ</t>
    </rPh>
    <phoneticPr fontId="1"/>
  </si>
  <si>
    <t>6/100地域</t>
    <rPh sb="5" eb="7">
      <t>チイキ</t>
    </rPh>
    <phoneticPr fontId="1"/>
  </si>
  <si>
    <t>3/100地域</t>
    <rPh sb="5" eb="7">
      <t>チイキ</t>
    </rPh>
    <phoneticPr fontId="1"/>
  </si>
  <si>
    <t>その他地域</t>
    <rPh sb="2" eb="3">
      <t>タ</t>
    </rPh>
    <rPh sb="3" eb="5">
      <t>チイキ</t>
    </rPh>
    <phoneticPr fontId="1"/>
  </si>
  <si>
    <t>月</t>
    <rPh sb="0" eb="1">
      <t>ツキ</t>
    </rPh>
    <phoneticPr fontId="1"/>
  </si>
  <si>
    <t>日</t>
    <rPh sb="0" eb="1">
      <t>ニチ</t>
    </rPh>
    <phoneticPr fontId="1"/>
  </si>
  <si>
    <t>月</t>
    <rPh sb="0" eb="1">
      <t>ガツ</t>
    </rPh>
    <phoneticPr fontId="1"/>
  </si>
  <si>
    <t>代表者職/氏名</t>
    <phoneticPr fontId="1"/>
  </si>
  <si>
    <t>１．請求金額</t>
    <phoneticPr fontId="1"/>
  </si>
  <si>
    <t>円</t>
    <rPh sb="0" eb="1">
      <t>エン</t>
    </rPh>
    <phoneticPr fontId="1"/>
  </si>
  <si>
    <t>フリガナ</t>
    <phoneticPr fontId="1"/>
  </si>
  <si>
    <t>口座名義人</t>
    <rPh sb="0" eb="2">
      <t>コウザ</t>
    </rPh>
    <rPh sb="2" eb="5">
      <t>メイギニン</t>
    </rPh>
    <phoneticPr fontId="1"/>
  </si>
  <si>
    <t>振込先金融機関
（コード番号）</t>
    <rPh sb="0" eb="1">
      <t>フ</t>
    </rPh>
    <rPh sb="1" eb="2">
      <t>コ</t>
    </rPh>
    <rPh sb="2" eb="3">
      <t>サキ</t>
    </rPh>
    <rPh sb="3" eb="5">
      <t>キンユウ</t>
    </rPh>
    <rPh sb="5" eb="7">
      <t>キカン</t>
    </rPh>
    <rPh sb="12" eb="14">
      <t>バンゴウ</t>
    </rPh>
    <phoneticPr fontId="1"/>
  </si>
  <si>
    <t>金融機関コード</t>
    <rPh sb="0" eb="2">
      <t>キンユウ</t>
    </rPh>
    <rPh sb="2" eb="4">
      <t>キカン</t>
    </rPh>
    <phoneticPr fontId="1"/>
  </si>
  <si>
    <t>支店コード</t>
    <rPh sb="0" eb="2">
      <t>シテン</t>
    </rPh>
    <phoneticPr fontId="1"/>
  </si>
  <si>
    <t>預金種目</t>
    <rPh sb="0" eb="2">
      <t>ヨキン</t>
    </rPh>
    <rPh sb="2" eb="4">
      <t>シュモク</t>
    </rPh>
    <phoneticPr fontId="1"/>
  </si>
  <si>
    <t>口座番号</t>
    <rPh sb="0" eb="2">
      <t>コウザ</t>
    </rPh>
    <rPh sb="2" eb="4">
      <t>バンゴウ</t>
    </rPh>
    <phoneticPr fontId="1"/>
  </si>
  <si>
    <t>月分</t>
    <rPh sb="0" eb="1">
      <t>ゲツ</t>
    </rPh>
    <rPh sb="1" eb="2">
      <t>ブン</t>
    </rPh>
    <phoneticPr fontId="3"/>
  </si>
  <si>
    <t>５歳児</t>
    <rPh sb="2" eb="3">
      <t>ジ</t>
    </rPh>
    <phoneticPr fontId="1"/>
  </si>
  <si>
    <t>銀行</t>
    <rPh sb="0" eb="2">
      <t>ギンコウ</t>
    </rPh>
    <phoneticPr fontId="1"/>
  </si>
  <si>
    <t>普通</t>
    <rPh sb="0" eb="2">
      <t>フツウ</t>
    </rPh>
    <phoneticPr fontId="1"/>
  </si>
  <si>
    <t>金庫</t>
    <rPh sb="0" eb="2">
      <t>キンコ</t>
    </rPh>
    <phoneticPr fontId="1"/>
  </si>
  <si>
    <t>当座</t>
    <rPh sb="0" eb="2">
      <t>トウザ</t>
    </rPh>
    <phoneticPr fontId="1"/>
  </si>
  <si>
    <t>組合</t>
    <rPh sb="0" eb="2">
      <t>クミアイ</t>
    </rPh>
    <phoneticPr fontId="1"/>
  </si>
  <si>
    <t>３歳</t>
    <rPh sb="1" eb="2">
      <t>サイ</t>
    </rPh>
    <phoneticPr fontId="1"/>
  </si>
  <si>
    <t>４歳</t>
    <rPh sb="1" eb="2">
      <t>サイ</t>
    </rPh>
    <phoneticPr fontId="1"/>
  </si>
  <si>
    <t>５歳</t>
    <rPh sb="1" eb="2">
      <t>サイ</t>
    </rPh>
    <phoneticPr fontId="1"/>
  </si>
  <si>
    <t>○</t>
    <phoneticPr fontId="1"/>
  </si>
  <si>
    <t>開所時間</t>
    <rPh sb="0" eb="2">
      <t>カイショ</t>
    </rPh>
    <rPh sb="2" eb="4">
      <t>ジカン</t>
    </rPh>
    <phoneticPr fontId="1"/>
  </si>
  <si>
    <t>標準</t>
    <rPh sb="0" eb="2">
      <t>ヒョウジュン</t>
    </rPh>
    <phoneticPr fontId="1"/>
  </si>
  <si>
    <t>短時間</t>
    <rPh sb="0" eb="3">
      <t>タンジカン</t>
    </rPh>
    <phoneticPr fontId="1"/>
  </si>
  <si>
    <t>３号</t>
    <rPh sb="1" eb="2">
      <t>ゴウ</t>
    </rPh>
    <phoneticPr fontId="1"/>
  </si>
  <si>
    <t>乳児</t>
    <rPh sb="0" eb="2">
      <t>ニュウジ</t>
    </rPh>
    <phoneticPr fontId="3"/>
  </si>
  <si>
    <t>チーム保育推進加算</t>
    <rPh sb="3" eb="5">
      <t>ホイク</t>
    </rPh>
    <rPh sb="5" eb="7">
      <t>スイシン</t>
    </rPh>
    <rPh sb="7" eb="9">
      <t>カサン</t>
    </rPh>
    <phoneticPr fontId="1"/>
  </si>
  <si>
    <t>施設長を配置していない場合</t>
    <rPh sb="0" eb="2">
      <t>シセツ</t>
    </rPh>
    <rPh sb="2" eb="3">
      <t>チョウ</t>
    </rPh>
    <rPh sb="4" eb="6">
      <t>ハイチ</t>
    </rPh>
    <rPh sb="11" eb="13">
      <t>バアイ</t>
    </rPh>
    <phoneticPr fontId="1"/>
  </si>
  <si>
    <t>主任保育士専任加算</t>
    <rPh sb="0" eb="2">
      <t>シュニン</t>
    </rPh>
    <rPh sb="2" eb="5">
      <t>ホイクシ</t>
    </rPh>
    <rPh sb="5" eb="7">
      <t>センニン</t>
    </rPh>
    <rPh sb="7" eb="9">
      <t>カサン</t>
    </rPh>
    <phoneticPr fontId="1"/>
  </si>
  <si>
    <t>施設・事業所名</t>
    <rPh sb="0" eb="2">
      <t>シセツ</t>
    </rPh>
    <phoneticPr fontId="1"/>
  </si>
  <si>
    <t>設置者・事業者名</t>
    <rPh sb="0" eb="3">
      <t>セッチシャ</t>
    </rPh>
    <rPh sb="4" eb="7">
      <t>ジギョウシャ</t>
    </rPh>
    <rPh sb="7" eb="8">
      <t>メイ</t>
    </rPh>
    <phoneticPr fontId="1"/>
  </si>
  <si>
    <t>施設・事業所番号</t>
    <rPh sb="0" eb="2">
      <t>シセツ</t>
    </rPh>
    <rPh sb="3" eb="6">
      <t>ジギョウショ</t>
    </rPh>
    <rPh sb="6" eb="8">
      <t>バンゴウ</t>
    </rPh>
    <phoneticPr fontId="1"/>
  </si>
  <si>
    <t>施設・事業所名</t>
    <rPh sb="0" eb="2">
      <t>シセツ</t>
    </rPh>
    <rPh sb="3" eb="6">
      <t>ジギョウショ</t>
    </rPh>
    <rPh sb="6" eb="7">
      <t>メイ</t>
    </rPh>
    <phoneticPr fontId="1"/>
  </si>
  <si>
    <t>２歳児</t>
    <rPh sb="1" eb="3">
      <t>サイジ</t>
    </rPh>
    <phoneticPr fontId="1"/>
  </si>
  <si>
    <t>１歳児</t>
    <rPh sb="1" eb="2">
      <t>サイ</t>
    </rPh>
    <rPh sb="2" eb="3">
      <t>ジ</t>
    </rPh>
    <phoneticPr fontId="1"/>
  </si>
  <si>
    <t>分園</t>
    <rPh sb="0" eb="2">
      <t>ブンエン</t>
    </rPh>
    <phoneticPr fontId="1"/>
  </si>
  <si>
    <t>　子ども・子育て支援法第27条（及び第28条）の規定に基づき、次のとおり子どものための教育・保育給付を請求します。</t>
    <phoneticPr fontId="1"/>
  </si>
  <si>
    <t>１歳</t>
    <rPh sb="1" eb="2">
      <t>サイ</t>
    </rPh>
    <phoneticPr fontId="1"/>
  </si>
  <si>
    <t>２歳</t>
    <rPh sb="1" eb="2">
      <t>サイ</t>
    </rPh>
    <phoneticPr fontId="1"/>
  </si>
  <si>
    <t>年度</t>
    <rPh sb="0" eb="1">
      <t>ネン</t>
    </rPh>
    <rPh sb="1" eb="2">
      <t>ド</t>
    </rPh>
    <phoneticPr fontId="1"/>
  </si>
  <si>
    <t>～</t>
    <phoneticPr fontId="1"/>
  </si>
  <si>
    <t>子どものための教育・保育給付請求書</t>
    <rPh sb="0" eb="1">
      <t>コ</t>
    </rPh>
    <rPh sb="7" eb="9">
      <t>キョウイク</t>
    </rPh>
    <rPh sb="10" eb="12">
      <t>ホイク</t>
    </rPh>
    <rPh sb="12" eb="14">
      <t>キュウフ</t>
    </rPh>
    <rPh sb="14" eb="17">
      <t>セイキュウショ</t>
    </rPh>
    <phoneticPr fontId="1"/>
  </si>
  <si>
    <t>（</t>
    <phoneticPr fontId="1"/>
  </si>
  <si>
    <t>月分</t>
    <rPh sb="0" eb="1">
      <t>ガツ</t>
    </rPh>
    <rPh sb="1" eb="2">
      <t>ブン</t>
    </rPh>
    <phoneticPr fontId="1"/>
  </si>
  <si>
    <t>）</t>
    <phoneticPr fontId="1"/>
  </si>
  <si>
    <t>子どものための教育・保育給付等請求書</t>
    <rPh sb="0" eb="1">
      <t>コ</t>
    </rPh>
    <rPh sb="7" eb="9">
      <t>キョウイク</t>
    </rPh>
    <rPh sb="10" eb="12">
      <t>ホイク</t>
    </rPh>
    <rPh sb="12" eb="14">
      <t>キュウフ</t>
    </rPh>
    <rPh sb="14" eb="15">
      <t>トウ</t>
    </rPh>
    <rPh sb="15" eb="18">
      <t>セイキュウショ</t>
    </rPh>
    <phoneticPr fontId="1"/>
  </si>
  <si>
    <t>＜請求者＞</t>
    <rPh sb="1" eb="4">
      <t>セイキュウシャ</t>
    </rPh>
    <phoneticPr fontId="1"/>
  </si>
  <si>
    <t>○○法人　○○</t>
    <rPh sb="2" eb="4">
      <t>ホウジン</t>
    </rPh>
    <phoneticPr fontId="1"/>
  </si>
  <si>
    <t>設置者・事業者所在地</t>
    <rPh sb="4" eb="7">
      <t>ジギョウシャ</t>
    </rPh>
    <rPh sb="7" eb="10">
      <t>ショザイチ</t>
    </rPh>
    <phoneticPr fontId="1"/>
  </si>
  <si>
    <t>施設・事業所所在地</t>
    <rPh sb="0" eb="2">
      <t>シセツ</t>
    </rPh>
    <rPh sb="6" eb="9">
      <t>ショザイチ</t>
    </rPh>
    <phoneticPr fontId="1"/>
  </si>
  <si>
    <t>請求書発行責任者氏名</t>
    <rPh sb="0" eb="3">
      <t>セイキュウショ</t>
    </rPh>
    <rPh sb="3" eb="5">
      <t>ハッコウ</t>
    </rPh>
    <rPh sb="5" eb="8">
      <t>セキニンシャ</t>
    </rPh>
    <rPh sb="8" eb="10">
      <t>シメイ</t>
    </rPh>
    <phoneticPr fontId="1"/>
  </si>
  <si>
    <t>請求書発行責任者連絡先</t>
    <rPh sb="0" eb="3">
      <t>セイキュウショ</t>
    </rPh>
    <rPh sb="3" eb="5">
      <t>ハッコウ</t>
    </rPh>
    <rPh sb="5" eb="8">
      <t>セキニンシャ</t>
    </rPh>
    <rPh sb="8" eb="11">
      <t>レンラクサキ</t>
    </rPh>
    <phoneticPr fontId="1"/>
  </si>
  <si>
    <t>　子ども・子育て支援法第27条（及び第28条）等の規定に基づき、次のとおり子どものための教育・保育給付等を請求します。</t>
    <rPh sb="23" eb="24">
      <t>トウ</t>
    </rPh>
    <rPh sb="51" eb="52">
      <t>トウ</t>
    </rPh>
    <phoneticPr fontId="1"/>
  </si>
  <si>
    <t>金</t>
    <rPh sb="0" eb="1">
      <t>キン</t>
    </rPh>
    <phoneticPr fontId="1"/>
  </si>
  <si>
    <t>＜内訳＞</t>
    <rPh sb="1" eb="3">
      <t>ウチワケ</t>
    </rPh>
    <phoneticPr fontId="1"/>
  </si>
  <si>
    <t>子どものための教育・保育給付</t>
    <phoneticPr fontId="1"/>
  </si>
  <si>
    <t>自治体独自加算</t>
    <rPh sb="0" eb="3">
      <t>ジチタイ</t>
    </rPh>
    <rPh sb="3" eb="5">
      <t>ドクジ</t>
    </rPh>
    <rPh sb="5" eb="7">
      <t>カサン</t>
    </rPh>
    <phoneticPr fontId="1"/>
  </si>
  <si>
    <t>その他</t>
    <rPh sb="2" eb="3">
      <t>タ</t>
    </rPh>
    <phoneticPr fontId="1"/>
  </si>
  <si>
    <t>２．振込先</t>
    <rPh sb="2" eb="4">
      <t>フリコミ</t>
    </rPh>
    <phoneticPr fontId="1"/>
  </si>
  <si>
    <t>○○ホウジン　○○</t>
    <phoneticPr fontId="1"/>
  </si>
  <si>
    <t>○○</t>
    <phoneticPr fontId="1"/>
  </si>
  <si>
    <t>本</t>
    <rPh sb="0" eb="1">
      <t>ホン</t>
    </rPh>
    <phoneticPr fontId="1"/>
  </si>
  <si>
    <t>（委任欄）</t>
    <phoneticPr fontId="1"/>
  </si>
  <si>
    <t>※請求者と振込口座の名義人が異なる場合のみ記入</t>
    <rPh sb="1" eb="4">
      <t>セイキュウシャ</t>
    </rPh>
    <rPh sb="5" eb="7">
      <t>フリコミ</t>
    </rPh>
    <rPh sb="7" eb="9">
      <t>コウザ</t>
    </rPh>
    <rPh sb="10" eb="13">
      <t>メイギニン</t>
    </rPh>
    <rPh sb="14" eb="15">
      <t>コト</t>
    </rPh>
    <rPh sb="17" eb="19">
      <t>バアイ</t>
    </rPh>
    <rPh sb="21" eb="23">
      <t>キニュウ</t>
    </rPh>
    <phoneticPr fontId="1"/>
  </si>
  <si>
    <t>本件については上記名義人宛振込願います。</t>
    <phoneticPr fontId="1"/>
  </si>
  <si>
    <t>＜添付書類＞</t>
    <phoneticPr fontId="1"/>
  </si>
  <si>
    <t>子どものための教育・保育給付を請求するための明細書（子どものための教育・保育給付請求明細書）</t>
    <phoneticPr fontId="1"/>
  </si>
  <si>
    <t>明細書に係る在籍児童の一覧（在籍児童一覧）</t>
    <phoneticPr fontId="1"/>
  </si>
  <si>
    <t>その他市区町村長が必要と認める書類（○○○○○）</t>
    <phoneticPr fontId="1"/>
  </si>
  <si>
    <t>-</t>
    <phoneticPr fontId="1"/>
  </si>
  <si>
    <t>明細書に係る在籍児童の一覧（在籍児童一覧）</t>
  </si>
  <si>
    <t>その他市区町村長が必要と認める書類（○○○○○）</t>
  </si>
  <si>
    <t>-</t>
  </si>
  <si>
    <t>施設・事業所所在地</t>
    <rPh sb="0" eb="2">
      <t>シセツ</t>
    </rPh>
    <rPh sb="3" eb="6">
      <t>ジギョウショ</t>
    </rPh>
    <rPh sb="6" eb="9">
      <t>ショザイチ</t>
    </rPh>
    <phoneticPr fontId="1"/>
  </si>
  <si>
    <t>請求月（</t>
    <rPh sb="0" eb="2">
      <t>セイキュウ</t>
    </rPh>
    <rPh sb="2" eb="3">
      <t>ツキ</t>
    </rPh>
    <phoneticPr fontId="1"/>
  </si>
  <si>
    <t>に係る</t>
    <rPh sb="1" eb="2">
      <t>カカ</t>
    </rPh>
    <phoneticPr fontId="1"/>
  </si>
  <si>
    <t>月初在籍児童（予定）数</t>
  </si>
  <si>
    <t>単価</t>
    <rPh sb="0" eb="2">
      <t>タンカ</t>
    </rPh>
    <phoneticPr fontId="1"/>
  </si>
  <si>
    <t>５歳児</t>
    <rPh sb="1" eb="2">
      <t>サイ</t>
    </rPh>
    <rPh sb="2" eb="3">
      <t>ジ</t>
    </rPh>
    <phoneticPr fontId="1"/>
  </si>
  <si>
    <t>４歳児</t>
    <rPh sb="1" eb="2">
      <t>サイ</t>
    </rPh>
    <rPh sb="2" eb="3">
      <t>ジ</t>
    </rPh>
    <phoneticPr fontId="1"/>
  </si>
  <si>
    <t>加算率</t>
    <rPh sb="0" eb="2">
      <t>カサン</t>
    </rPh>
    <rPh sb="2" eb="3">
      <t>リツ</t>
    </rPh>
    <phoneticPr fontId="1"/>
  </si>
  <si>
    <t>４歳以上児</t>
    <rPh sb="1" eb="4">
      <t>サイイジョウ</t>
    </rPh>
    <rPh sb="4" eb="5">
      <t>ジ</t>
    </rPh>
    <phoneticPr fontId="1"/>
  </si>
  <si>
    <t>３歳児</t>
    <rPh sb="1" eb="3">
      <t>サイジ</t>
    </rPh>
    <phoneticPr fontId="1"/>
  </si>
  <si>
    <t>適用</t>
    <rPh sb="0" eb="2">
      <t>テキヨウ</t>
    </rPh>
    <phoneticPr fontId="1"/>
  </si>
  <si>
    <t>非適用</t>
    <rPh sb="0" eb="1">
      <t>ヒ</t>
    </rPh>
    <rPh sb="1" eb="3">
      <t>テキヨウ</t>
    </rPh>
    <phoneticPr fontId="1"/>
  </si>
  <si>
    <t>　うち下記以外</t>
    <rPh sb="3" eb="5">
      <t>カキ</t>
    </rPh>
    <rPh sb="5" eb="7">
      <t>イガイ</t>
    </rPh>
    <phoneticPr fontId="1"/>
  </si>
  <si>
    <t>３歳児配置改善加算</t>
    <phoneticPr fontId="1"/>
  </si>
  <si>
    <t>副食費徴収免除加算</t>
    <rPh sb="0" eb="3">
      <t>フクショクヒ</t>
    </rPh>
    <rPh sb="3" eb="5">
      <t>チョウシュウ</t>
    </rPh>
    <rPh sb="5" eb="7">
      <t>メンジョ</t>
    </rPh>
    <rPh sb="7" eb="9">
      <t>カサン</t>
    </rPh>
    <phoneticPr fontId="1"/>
  </si>
  <si>
    <t>△</t>
    <phoneticPr fontId="1"/>
  </si>
  <si>
    <t>A</t>
    <phoneticPr fontId="1"/>
  </si>
  <si>
    <t>B</t>
    <phoneticPr fontId="1"/>
  </si>
  <si>
    <t>処遇改善等加算Ⅱ</t>
    <rPh sb="0" eb="2">
      <t>ショグウ</t>
    </rPh>
    <rPh sb="2" eb="4">
      <t>カイゼン</t>
    </rPh>
    <rPh sb="4" eb="5">
      <t>トウ</t>
    </rPh>
    <rPh sb="5" eb="7">
      <t>カサン</t>
    </rPh>
    <phoneticPr fontId="1"/>
  </si>
  <si>
    <t>人数A</t>
    <rPh sb="0" eb="2">
      <t>ニンズウ</t>
    </rPh>
    <phoneticPr fontId="1"/>
  </si>
  <si>
    <t>人数B</t>
    <rPh sb="0" eb="2">
      <t>ニンズウ</t>
    </rPh>
    <phoneticPr fontId="1"/>
  </si>
  <si>
    <t>冷暖房費加算</t>
    <phoneticPr fontId="1"/>
  </si>
  <si>
    <t>地域</t>
    <rPh sb="0" eb="2">
      <t>チイキ</t>
    </rPh>
    <phoneticPr fontId="1"/>
  </si>
  <si>
    <t>施設機能強化推進費加算（３月のみ）</t>
    <rPh sb="13" eb="14">
      <t>ガツ</t>
    </rPh>
    <phoneticPr fontId="1"/>
  </si>
  <si>
    <t>金額</t>
    <rPh sb="0" eb="2">
      <t>キンガク</t>
    </rPh>
    <phoneticPr fontId="1"/>
  </si>
  <si>
    <t>小学校接続加算（３月のみ）</t>
    <rPh sb="9" eb="10">
      <t>ガツ</t>
    </rPh>
    <phoneticPr fontId="1"/>
  </si>
  <si>
    <t>配置
形態</t>
    <rPh sb="0" eb="2">
      <t>ハイチ</t>
    </rPh>
    <rPh sb="3" eb="5">
      <t>ケイタイ</t>
    </rPh>
    <phoneticPr fontId="1"/>
  </si>
  <si>
    <t>C</t>
    <phoneticPr fontId="1"/>
  </si>
  <si>
    <t>第三者評価受審加算（３月のみ）</t>
    <rPh sb="11" eb="12">
      <t>ガツ</t>
    </rPh>
    <phoneticPr fontId="1"/>
  </si>
  <si>
    <t>○…日割りの対象となる加算</t>
    <rPh sb="2" eb="4">
      <t>ヒワ</t>
    </rPh>
    <rPh sb="6" eb="8">
      <t>タイショウ</t>
    </rPh>
    <rPh sb="11" eb="13">
      <t>カサン</t>
    </rPh>
    <phoneticPr fontId="1"/>
  </si>
  <si>
    <t>△…初日の利用児童で除して得た額を加算</t>
    <rPh sb="2" eb="4">
      <t>ショジツ</t>
    </rPh>
    <rPh sb="5" eb="7">
      <t>リヨウ</t>
    </rPh>
    <rPh sb="7" eb="9">
      <t>ジドウ</t>
    </rPh>
    <rPh sb="10" eb="11">
      <t>ジョ</t>
    </rPh>
    <rPh sb="13" eb="14">
      <t>エ</t>
    </rPh>
    <rPh sb="15" eb="16">
      <t>ガク</t>
    </rPh>
    <rPh sb="17" eb="19">
      <t>カサン</t>
    </rPh>
    <phoneticPr fontId="1"/>
  </si>
  <si>
    <t>単価合計…B</t>
    <rPh sb="0" eb="2">
      <t>タンカ</t>
    </rPh>
    <rPh sb="2" eb="4">
      <t>ゴウケイ</t>
    </rPh>
    <phoneticPr fontId="1"/>
  </si>
  <si>
    <t>公定価格小計（月途中入退所児童分を除く）…E（A×C＋B×D）</t>
    <rPh sb="0" eb="2">
      <t>コウテイ</t>
    </rPh>
    <rPh sb="2" eb="4">
      <t>カカク</t>
    </rPh>
    <rPh sb="4" eb="6">
      <t>ショウケイ</t>
    </rPh>
    <rPh sb="7" eb="8">
      <t>ツキ</t>
    </rPh>
    <rPh sb="8" eb="10">
      <t>トチュウ</t>
    </rPh>
    <rPh sb="10" eb="11">
      <t>ニュウ</t>
    </rPh>
    <rPh sb="11" eb="13">
      <t>タイショ</t>
    </rPh>
    <rPh sb="13" eb="15">
      <t>ジドウ</t>
    </rPh>
    <rPh sb="15" eb="16">
      <t>ブン</t>
    </rPh>
    <rPh sb="17" eb="18">
      <t>ノゾ</t>
    </rPh>
    <phoneticPr fontId="1"/>
  </si>
  <si>
    <t>在籍中
開所日数</t>
    <rPh sb="0" eb="3">
      <t>ザイセキチュウ</t>
    </rPh>
    <rPh sb="4" eb="6">
      <t>カイショ</t>
    </rPh>
    <rPh sb="6" eb="7">
      <t>ビ</t>
    </rPh>
    <rPh sb="7" eb="8">
      <t>スウ</t>
    </rPh>
    <phoneticPr fontId="1"/>
  </si>
  <si>
    <t>公定価格小計（月途中入退所児童分）…Q（J＋L＋N＋P）</t>
    <rPh sb="0" eb="2">
      <t>コウテイ</t>
    </rPh>
    <rPh sb="2" eb="4">
      <t>カカク</t>
    </rPh>
    <rPh sb="4" eb="6">
      <t>ショウケイ</t>
    </rPh>
    <rPh sb="7" eb="8">
      <t>ツキ</t>
    </rPh>
    <rPh sb="8" eb="10">
      <t>トチュウ</t>
    </rPh>
    <rPh sb="10" eb="11">
      <t>ニュウ</t>
    </rPh>
    <rPh sb="11" eb="13">
      <t>タイショ</t>
    </rPh>
    <rPh sb="13" eb="15">
      <t>ジドウ</t>
    </rPh>
    <rPh sb="15" eb="16">
      <t>ブン</t>
    </rPh>
    <phoneticPr fontId="1"/>
  </si>
  <si>
    <t>年齢区分別計…R（E＋Q）</t>
    <rPh sb="0" eb="2">
      <t>ネンレイ</t>
    </rPh>
    <rPh sb="2" eb="4">
      <t>クブン</t>
    </rPh>
    <rPh sb="4" eb="5">
      <t>ベツ</t>
    </rPh>
    <rPh sb="5" eb="6">
      <t>ケイ</t>
    </rPh>
    <phoneticPr fontId="1"/>
  </si>
  <si>
    <t>請求月数</t>
    <rPh sb="0" eb="2">
      <t>セイキュウ</t>
    </rPh>
    <rPh sb="2" eb="3">
      <t>ツキ</t>
    </rPh>
    <rPh sb="3" eb="4">
      <t>スウ</t>
    </rPh>
    <phoneticPr fontId="1"/>
  </si>
  <si>
    <t>請求額計</t>
    <phoneticPr fontId="3"/>
  </si>
  <si>
    <t>保育標準時間認定子どもに保育を行う時間</t>
    <rPh sb="0" eb="2">
      <t>ホイク</t>
    </rPh>
    <rPh sb="2" eb="4">
      <t>ヒョウジュン</t>
    </rPh>
    <rPh sb="4" eb="6">
      <t>ジカン</t>
    </rPh>
    <rPh sb="6" eb="8">
      <t>ニンテイ</t>
    </rPh>
    <rPh sb="8" eb="9">
      <t>コ</t>
    </rPh>
    <rPh sb="12" eb="14">
      <t>ホイク</t>
    </rPh>
    <rPh sb="15" eb="16">
      <t>オコナ</t>
    </rPh>
    <rPh sb="17" eb="19">
      <t>ジカン</t>
    </rPh>
    <phoneticPr fontId="1"/>
  </si>
  <si>
    <t>保育短時間認定子どもに保育を行う時間</t>
    <rPh sb="0" eb="2">
      <t>ホイク</t>
    </rPh>
    <rPh sb="2" eb="5">
      <t>タンジカン</t>
    </rPh>
    <rPh sb="5" eb="7">
      <t>ニンテイ</t>
    </rPh>
    <rPh sb="7" eb="8">
      <t>コ</t>
    </rPh>
    <rPh sb="11" eb="13">
      <t>ホイク</t>
    </rPh>
    <rPh sb="14" eb="15">
      <t>オコナ</t>
    </rPh>
    <rPh sb="16" eb="18">
      <t>ジカン</t>
    </rPh>
    <phoneticPr fontId="1"/>
  </si>
  <si>
    <t>私立保育所に係る委託費請求書</t>
    <rPh sb="0" eb="2">
      <t>シリツ</t>
    </rPh>
    <rPh sb="2" eb="4">
      <t>ホイク</t>
    </rPh>
    <rPh sb="4" eb="5">
      <t>ショ</t>
    </rPh>
    <rPh sb="6" eb="7">
      <t>カカ</t>
    </rPh>
    <rPh sb="8" eb="10">
      <t>イタク</t>
    </rPh>
    <rPh sb="10" eb="11">
      <t>ヒ</t>
    </rPh>
    <rPh sb="11" eb="14">
      <t>セイキュウショ</t>
    </rPh>
    <phoneticPr fontId="1"/>
  </si>
  <si>
    <t>私立保育所に係る委託費等請求書</t>
    <rPh sb="0" eb="2">
      <t>シリツ</t>
    </rPh>
    <rPh sb="2" eb="4">
      <t>ホイク</t>
    </rPh>
    <rPh sb="4" eb="5">
      <t>ショ</t>
    </rPh>
    <rPh sb="6" eb="7">
      <t>カカ</t>
    </rPh>
    <rPh sb="8" eb="10">
      <t>イタク</t>
    </rPh>
    <rPh sb="10" eb="11">
      <t>ヒ</t>
    </rPh>
    <rPh sb="11" eb="12">
      <t>トウ</t>
    </rPh>
    <rPh sb="12" eb="15">
      <t>セイキュウショ</t>
    </rPh>
    <phoneticPr fontId="1"/>
  </si>
  <si>
    <t>　子ども・子育て支援法附則第６条の規定に基づき、次のとおり私立保育所に係る委託費を請求します。</t>
    <rPh sb="11" eb="13">
      <t>フソク</t>
    </rPh>
    <rPh sb="13" eb="14">
      <t>ダイ</t>
    </rPh>
    <rPh sb="15" eb="16">
      <t>ジョウ</t>
    </rPh>
    <rPh sb="29" eb="31">
      <t>シリツ</t>
    </rPh>
    <rPh sb="31" eb="33">
      <t>ホイク</t>
    </rPh>
    <rPh sb="33" eb="34">
      <t>ショ</t>
    </rPh>
    <rPh sb="35" eb="36">
      <t>カカ</t>
    </rPh>
    <rPh sb="37" eb="39">
      <t>イタク</t>
    </rPh>
    <rPh sb="39" eb="40">
      <t>ヒ</t>
    </rPh>
    <phoneticPr fontId="1"/>
  </si>
  <si>
    <t>子どものための教育・保育給付請求明細書（保育所）</t>
    <phoneticPr fontId="1"/>
  </si>
  <si>
    <t>私立保育所に係る委託費請求明細書（保育所）</t>
    <rPh sb="0" eb="2">
      <t>シリツ</t>
    </rPh>
    <rPh sb="2" eb="4">
      <t>ホイク</t>
    </rPh>
    <rPh sb="4" eb="5">
      <t>ショ</t>
    </rPh>
    <rPh sb="6" eb="7">
      <t>カカ</t>
    </rPh>
    <rPh sb="8" eb="10">
      <t>イタク</t>
    </rPh>
    <rPh sb="10" eb="11">
      <t>ヒ</t>
    </rPh>
    <phoneticPr fontId="1"/>
  </si>
  <si>
    <t>私立保育所に係る委託費等請求明細書（保育所）</t>
    <rPh sb="0" eb="2">
      <t>シリツ</t>
    </rPh>
    <rPh sb="2" eb="4">
      <t>ホイク</t>
    </rPh>
    <rPh sb="4" eb="5">
      <t>ショ</t>
    </rPh>
    <rPh sb="6" eb="7">
      <t>カカ</t>
    </rPh>
    <rPh sb="8" eb="10">
      <t>イタク</t>
    </rPh>
    <rPh sb="10" eb="11">
      <t>ヒ</t>
    </rPh>
    <rPh sb="11" eb="12">
      <t>トウ</t>
    </rPh>
    <phoneticPr fontId="1"/>
  </si>
  <si>
    <t>＜開所／保育時間＞</t>
    <rPh sb="4" eb="6">
      <t>ホイク</t>
    </rPh>
    <rPh sb="6" eb="8">
      <t>ジカン</t>
    </rPh>
    <phoneticPr fontId="1"/>
  </si>
  <si>
    <t>乳児</t>
    <rPh sb="0" eb="2">
      <t>ニュウジ</t>
    </rPh>
    <phoneticPr fontId="1"/>
  </si>
  <si>
    <t>１・２歳児</t>
    <rPh sb="3" eb="5">
      <t>サイジ</t>
    </rPh>
    <phoneticPr fontId="1"/>
  </si>
  <si>
    <t>休日保育加算</t>
    <rPh sb="0" eb="2">
      <t>キュウジツ</t>
    </rPh>
    <rPh sb="2" eb="4">
      <t>ホイク</t>
    </rPh>
    <rPh sb="4" eb="6">
      <t>カサン</t>
    </rPh>
    <phoneticPr fontId="1"/>
  </si>
  <si>
    <t>夜間保育加算</t>
    <rPh sb="0" eb="2">
      <t>ヤカン</t>
    </rPh>
    <rPh sb="2" eb="4">
      <t>ホイク</t>
    </rPh>
    <rPh sb="4" eb="6">
      <t>カサン</t>
    </rPh>
    <phoneticPr fontId="1"/>
  </si>
  <si>
    <t>賃借料加算</t>
    <rPh sb="0" eb="3">
      <t>チンシャクリョウ</t>
    </rPh>
    <rPh sb="3" eb="5">
      <t>カサン</t>
    </rPh>
    <phoneticPr fontId="1"/>
  </si>
  <si>
    <t>土曜日に閉所する場合</t>
    <rPh sb="0" eb="3">
      <t>ドヨウビ</t>
    </rPh>
    <rPh sb="4" eb="6">
      <t>ヘイショ</t>
    </rPh>
    <rPh sb="8" eb="10">
      <t>バアイ</t>
    </rPh>
    <phoneticPr fontId="1"/>
  </si>
  <si>
    <t>全て</t>
    <rPh sb="0" eb="1">
      <t>スベ</t>
    </rPh>
    <phoneticPr fontId="1"/>
  </si>
  <si>
    <t>0日</t>
    <rPh sb="1" eb="2">
      <t>ニチ</t>
    </rPh>
    <phoneticPr fontId="1"/>
  </si>
  <si>
    <t>1日</t>
    <rPh sb="1" eb="2">
      <t>ニチ</t>
    </rPh>
    <phoneticPr fontId="1"/>
  </si>
  <si>
    <t>2日</t>
    <rPh sb="1" eb="2">
      <t>ニチ</t>
    </rPh>
    <phoneticPr fontId="1"/>
  </si>
  <si>
    <t>3日以上</t>
    <rPh sb="1" eb="2">
      <t>ニチ</t>
    </rPh>
    <rPh sb="2" eb="4">
      <t>イジョウ</t>
    </rPh>
    <phoneticPr fontId="1"/>
  </si>
  <si>
    <t>閉所日数</t>
    <rPh sb="0" eb="2">
      <t>ヘイショ</t>
    </rPh>
    <rPh sb="2" eb="4">
      <t>ニッスウ</t>
    </rPh>
    <phoneticPr fontId="1"/>
  </si>
  <si>
    <t>事務職員雇上費加算</t>
    <rPh sb="4" eb="5">
      <t>ヤトイ</t>
    </rPh>
    <rPh sb="5" eb="6">
      <t>ア</t>
    </rPh>
    <rPh sb="6" eb="7">
      <t>ヒ</t>
    </rPh>
    <rPh sb="7" eb="9">
      <t>カサン</t>
    </rPh>
    <phoneticPr fontId="1"/>
  </si>
  <si>
    <t>高齢者等活躍促進加算（３月のみ）</t>
    <rPh sb="0" eb="3">
      <t>コウレイシャ</t>
    </rPh>
    <rPh sb="3" eb="4">
      <t>トウ</t>
    </rPh>
    <rPh sb="4" eb="6">
      <t>カツヤク</t>
    </rPh>
    <rPh sb="6" eb="8">
      <t>ソクシン</t>
    </rPh>
    <rPh sb="8" eb="10">
      <t>カサン</t>
    </rPh>
    <rPh sb="12" eb="13">
      <t>ガツ</t>
    </rPh>
    <phoneticPr fontId="1"/>
  </si>
  <si>
    <t>時間数</t>
    <rPh sb="0" eb="3">
      <t>ジカンスウ</t>
    </rPh>
    <phoneticPr fontId="1"/>
  </si>
  <si>
    <t>400時間以上800時間未満</t>
    <rPh sb="3" eb="7">
      <t>ジカンイジョウ</t>
    </rPh>
    <rPh sb="10" eb="12">
      <t>ジカン</t>
    </rPh>
    <rPh sb="12" eb="14">
      <t>ミマン</t>
    </rPh>
    <phoneticPr fontId="1"/>
  </si>
  <si>
    <t>800時間以上1,200時間未満</t>
    <rPh sb="3" eb="7">
      <t>ジカンイジョウ</t>
    </rPh>
    <rPh sb="12" eb="14">
      <t>ジカン</t>
    </rPh>
    <rPh sb="14" eb="16">
      <t>ミマン</t>
    </rPh>
    <phoneticPr fontId="1"/>
  </si>
  <si>
    <t>1,200時間以上</t>
    <rPh sb="5" eb="7">
      <t>ジカン</t>
    </rPh>
    <rPh sb="7" eb="9">
      <t>イジョウ</t>
    </rPh>
    <phoneticPr fontId="1"/>
  </si>
  <si>
    <t>利用定員（中心園）</t>
    <rPh sb="0" eb="2">
      <t>リヨウ</t>
    </rPh>
    <rPh sb="2" eb="4">
      <t>テイイン</t>
    </rPh>
    <rPh sb="5" eb="7">
      <t>チュウシン</t>
    </rPh>
    <rPh sb="7" eb="8">
      <t>エン</t>
    </rPh>
    <phoneticPr fontId="1"/>
  </si>
  <si>
    <t>利用定員（分園）</t>
    <rPh sb="0" eb="2">
      <t>リヨウ</t>
    </rPh>
    <rPh sb="2" eb="4">
      <t>テイイン</t>
    </rPh>
    <rPh sb="5" eb="7">
      <t>ブンエン</t>
    </rPh>
    <phoneticPr fontId="1"/>
  </si>
  <si>
    <t>特別利用保育</t>
    <rPh sb="0" eb="2">
      <t>トクベツ</t>
    </rPh>
    <rPh sb="2" eb="4">
      <t>リヨウ</t>
    </rPh>
    <rPh sb="4" eb="6">
      <t>ホイク</t>
    </rPh>
    <phoneticPr fontId="1"/>
  </si>
  <si>
    <t>３歳以上児</t>
    <rPh sb="1" eb="4">
      <t>サイイジョウ</t>
    </rPh>
    <rPh sb="4" eb="5">
      <t>ジ</t>
    </rPh>
    <phoneticPr fontId="1"/>
  </si>
  <si>
    <t>減価償却費加算</t>
    <rPh sb="0" eb="2">
      <t>ゲンカ</t>
    </rPh>
    <rPh sb="2" eb="4">
      <t>ショウキャク</t>
    </rPh>
    <rPh sb="4" eb="5">
      <t>ヒ</t>
    </rPh>
    <rPh sb="5" eb="7">
      <t>カサン</t>
    </rPh>
    <phoneticPr fontId="1"/>
  </si>
  <si>
    <t>請求先市区町村の児童数</t>
    <rPh sb="0" eb="2">
      <t>セイキュウ</t>
    </rPh>
    <rPh sb="2" eb="3">
      <t>サキ</t>
    </rPh>
    <rPh sb="3" eb="5">
      <t>シク</t>
    </rPh>
    <rPh sb="5" eb="7">
      <t>チョウソン</t>
    </rPh>
    <rPh sb="8" eb="10">
      <t>ジドウ</t>
    </rPh>
    <rPh sb="10" eb="11">
      <t>スウ</t>
    </rPh>
    <phoneticPr fontId="3"/>
  </si>
  <si>
    <t>請求先市区町村の児童数</t>
    <rPh sb="8" eb="10">
      <t>ジドウ</t>
    </rPh>
    <rPh sb="10" eb="11">
      <t>スウ</t>
    </rPh>
    <phoneticPr fontId="3"/>
  </si>
  <si>
    <t>（日割り対象分に限り、かつ、副食費徴収免除加算を除く）…F</t>
    <phoneticPr fontId="1"/>
  </si>
  <si>
    <t>（日割り対象分に限る）…G</t>
    <phoneticPr fontId="1"/>
  </si>
  <si>
    <t>（うち日割り対象外分）…H</t>
    <phoneticPr fontId="1"/>
  </si>
  <si>
    <t>請求先市区町村の児童
（月途中入所児童に限り、かつ、副食費徴収免除対象者を除く）…I</t>
    <rPh sb="8" eb="10">
      <t>ジドウ</t>
    </rPh>
    <phoneticPr fontId="1"/>
  </si>
  <si>
    <t>公定価格小計（月途中入所児童分）…J（F×I÷25）</t>
    <rPh sb="0" eb="2">
      <t>コウテイ</t>
    </rPh>
    <rPh sb="2" eb="4">
      <t>カカク</t>
    </rPh>
    <rPh sb="4" eb="6">
      <t>ショウケイ</t>
    </rPh>
    <rPh sb="7" eb="8">
      <t>ツキ</t>
    </rPh>
    <rPh sb="8" eb="10">
      <t>トチュウ</t>
    </rPh>
    <rPh sb="10" eb="11">
      <t>ニュウ</t>
    </rPh>
    <rPh sb="12" eb="14">
      <t>ジドウ</t>
    </rPh>
    <rPh sb="14" eb="15">
      <t>ブン</t>
    </rPh>
    <phoneticPr fontId="1"/>
  </si>
  <si>
    <t>公定価格小計（月途中入所児童分）…L（G×K÷25）</t>
    <rPh sb="0" eb="2">
      <t>コウテイ</t>
    </rPh>
    <rPh sb="2" eb="4">
      <t>カカク</t>
    </rPh>
    <rPh sb="4" eb="6">
      <t>ショウケイ</t>
    </rPh>
    <phoneticPr fontId="1"/>
  </si>
  <si>
    <t>公定価格小計（月途中退所児童分）…N（F×M÷25＋H）</t>
    <rPh sb="0" eb="2">
      <t>コウテイ</t>
    </rPh>
    <rPh sb="2" eb="4">
      <t>カカク</t>
    </rPh>
    <rPh sb="4" eb="6">
      <t>ショウケイ</t>
    </rPh>
    <rPh sb="7" eb="8">
      <t>ツキ</t>
    </rPh>
    <rPh sb="8" eb="10">
      <t>トチュウ</t>
    </rPh>
    <rPh sb="10" eb="12">
      <t>タイショ</t>
    </rPh>
    <rPh sb="12" eb="14">
      <t>ジドウ</t>
    </rPh>
    <rPh sb="14" eb="15">
      <t>ブン</t>
    </rPh>
    <phoneticPr fontId="1"/>
  </si>
  <si>
    <t>公定価格小計（月途中退所児童分）…P（G×O÷25＋H）</t>
    <rPh sb="0" eb="2">
      <t>コウテイ</t>
    </rPh>
    <rPh sb="2" eb="4">
      <t>カカク</t>
    </rPh>
    <rPh sb="4" eb="6">
      <t>ショウケイ</t>
    </rPh>
    <rPh sb="7" eb="8">
      <t>ツキ</t>
    </rPh>
    <rPh sb="8" eb="10">
      <t>トチュウ</t>
    </rPh>
    <rPh sb="10" eb="12">
      <t>タイショ</t>
    </rPh>
    <rPh sb="12" eb="14">
      <t>ジドウ</t>
    </rPh>
    <rPh sb="14" eb="15">
      <t>ブン</t>
    </rPh>
    <phoneticPr fontId="1"/>
  </si>
  <si>
    <t>　子ども・子育て支援法第29条（及び第30条）の規定に基づき、次のとおり子どものための教育・保育給付を請求します。</t>
    <phoneticPr fontId="1"/>
  </si>
  <si>
    <t>　子ども・子育て支援法第29条（及び第30条）等の規定に基づき、次のとおり子どものための教育・保育給付等を請求します。</t>
    <rPh sb="23" eb="24">
      <t>トウ</t>
    </rPh>
    <rPh sb="51" eb="52">
      <t>トウ</t>
    </rPh>
    <phoneticPr fontId="1"/>
  </si>
  <si>
    <t>３歳以上児</t>
    <rPh sb="1" eb="2">
      <t>サイ</t>
    </rPh>
    <rPh sb="2" eb="4">
      <t>イジョウ</t>
    </rPh>
    <rPh sb="4" eb="5">
      <t>ジ</t>
    </rPh>
    <phoneticPr fontId="1"/>
  </si>
  <si>
    <t>３歳未満児</t>
    <rPh sb="1" eb="2">
      <t>サイ</t>
    </rPh>
    <rPh sb="2" eb="4">
      <t>ミマン</t>
    </rPh>
    <rPh sb="4" eb="5">
      <t>ジ</t>
    </rPh>
    <phoneticPr fontId="1"/>
  </si>
  <si>
    <t>都市部</t>
    <rPh sb="0" eb="3">
      <t>トシブ</t>
    </rPh>
    <phoneticPr fontId="1"/>
  </si>
  <si>
    <t>＜保育所＞</t>
    <rPh sb="1" eb="3">
      <t>ホイク</t>
    </rPh>
    <rPh sb="3" eb="4">
      <t>ショ</t>
    </rPh>
    <phoneticPr fontId="1"/>
  </si>
  <si>
    <t>地域
区分</t>
    <rPh sb="0" eb="2">
      <t>チイキ</t>
    </rPh>
    <rPh sb="3" eb="5">
      <t>クブン</t>
    </rPh>
    <phoneticPr fontId="3"/>
  </si>
  <si>
    <t>定員区分</t>
    <rPh sb="0" eb="2">
      <t>テイイン</t>
    </rPh>
    <rPh sb="2" eb="4">
      <t>クブン</t>
    </rPh>
    <phoneticPr fontId="3"/>
  </si>
  <si>
    <t>認定
区分</t>
    <rPh sb="0" eb="2">
      <t>ニンテイ</t>
    </rPh>
    <rPh sb="3" eb="5">
      <t>クブン</t>
    </rPh>
    <phoneticPr fontId="11"/>
  </si>
  <si>
    <t>年齢区分</t>
    <rPh sb="0" eb="2">
      <t>ネンレイ</t>
    </rPh>
    <rPh sb="2" eb="4">
      <t>クブン</t>
    </rPh>
    <phoneticPr fontId="3"/>
  </si>
  <si>
    <t>保育必要量区分　⑤</t>
    <rPh sb="0" eb="2">
      <t>ホイク</t>
    </rPh>
    <rPh sb="2" eb="5">
      <t>ヒツヨウリョウ</t>
    </rPh>
    <rPh sb="5" eb="7">
      <t>クブン</t>
    </rPh>
    <phoneticPr fontId="11"/>
  </si>
  <si>
    <t>処遇改善等加算Ⅰ</t>
    <phoneticPr fontId="11"/>
  </si>
  <si>
    <t>３歳児配置改善加算</t>
    <rPh sb="1" eb="3">
      <t>サイジ</t>
    </rPh>
    <rPh sb="3" eb="5">
      <t>ハイチ</t>
    </rPh>
    <rPh sb="5" eb="7">
      <t>カイゼン</t>
    </rPh>
    <rPh sb="7" eb="9">
      <t>カサン</t>
    </rPh>
    <phoneticPr fontId="11"/>
  </si>
  <si>
    <t>休日保育加算</t>
    <rPh sb="0" eb="2">
      <t>キュウジツ</t>
    </rPh>
    <rPh sb="2" eb="4">
      <t>ホイク</t>
    </rPh>
    <rPh sb="4" eb="6">
      <t>カサン</t>
    </rPh>
    <phoneticPr fontId="11"/>
  </si>
  <si>
    <t>夜間保育加算</t>
    <rPh sb="0" eb="2">
      <t>ヤカン</t>
    </rPh>
    <rPh sb="2" eb="4">
      <t>ホイク</t>
    </rPh>
    <rPh sb="4" eb="6">
      <t>カサン</t>
    </rPh>
    <phoneticPr fontId="11"/>
  </si>
  <si>
    <t>減価償却費加算</t>
    <rPh sb="0" eb="2">
      <t>ゲンカ</t>
    </rPh>
    <rPh sb="2" eb="5">
      <t>ショウキャクヒ</t>
    </rPh>
    <rPh sb="5" eb="7">
      <t>カサン</t>
    </rPh>
    <phoneticPr fontId="11"/>
  </si>
  <si>
    <t>賃借料加算</t>
    <rPh sb="0" eb="3">
      <t>チンシャクリョウ</t>
    </rPh>
    <rPh sb="3" eb="5">
      <t>カサン</t>
    </rPh>
    <phoneticPr fontId="11"/>
  </si>
  <si>
    <t>チーム保育推進加算</t>
    <rPh sb="3" eb="5">
      <t>ホイク</t>
    </rPh>
    <rPh sb="5" eb="7">
      <t>スイシン</t>
    </rPh>
    <rPh sb="7" eb="9">
      <t>カサン</t>
    </rPh>
    <phoneticPr fontId="11"/>
  </si>
  <si>
    <r>
      <t xml:space="preserve">副食費徴収
免除加算
</t>
    </r>
    <r>
      <rPr>
        <sz val="6"/>
        <rFont val="HGｺﾞｼｯｸM"/>
        <family val="3"/>
        <charset val="128"/>
      </rPr>
      <t>※副食費の徴収が免除される子どもの単価に加算</t>
    </r>
    <rPh sb="0" eb="3">
      <t>フクショクヒ</t>
    </rPh>
    <rPh sb="3" eb="5">
      <t>チョウシュウ</t>
    </rPh>
    <rPh sb="6" eb="8">
      <t>メンジョ</t>
    </rPh>
    <rPh sb="8" eb="10">
      <t>カサン</t>
    </rPh>
    <phoneticPr fontId="1"/>
  </si>
  <si>
    <t>分園の場合</t>
    <rPh sb="0" eb="2">
      <t>ブンエン</t>
    </rPh>
    <rPh sb="3" eb="5">
      <t>バアイ</t>
    </rPh>
    <phoneticPr fontId="11"/>
  </si>
  <si>
    <t>施設長を配置していない場合</t>
    <rPh sb="0" eb="2">
      <t>シセツ</t>
    </rPh>
    <rPh sb="2" eb="3">
      <t>チョウ</t>
    </rPh>
    <rPh sb="4" eb="6">
      <t>ハイチ</t>
    </rPh>
    <rPh sb="11" eb="13">
      <t>バアイ</t>
    </rPh>
    <phoneticPr fontId="11"/>
  </si>
  <si>
    <t>土曜日に閉所する場合</t>
    <rPh sb="0" eb="3">
      <t>ドヨウビ</t>
    </rPh>
    <rPh sb="4" eb="6">
      <t>ヘイショ</t>
    </rPh>
    <rPh sb="8" eb="10">
      <t>バアイ</t>
    </rPh>
    <phoneticPr fontId="11"/>
  </si>
  <si>
    <t>定員を恒常的に超過する場合</t>
    <rPh sb="0" eb="2">
      <t>テイイン</t>
    </rPh>
    <rPh sb="3" eb="6">
      <t>コウジョウテキ</t>
    </rPh>
    <rPh sb="7" eb="9">
      <t>チョウカ</t>
    </rPh>
    <rPh sb="11" eb="13">
      <t>バアイ</t>
    </rPh>
    <phoneticPr fontId="11"/>
  </si>
  <si>
    <t>基本分
単価</t>
    <rPh sb="0" eb="3">
      <t>キホンブン</t>
    </rPh>
    <rPh sb="4" eb="6">
      <t>タンカ</t>
    </rPh>
    <phoneticPr fontId="11"/>
  </si>
  <si>
    <t>所長</t>
    <rPh sb="0" eb="2">
      <t>ショチョウ</t>
    </rPh>
    <phoneticPr fontId="11"/>
  </si>
  <si>
    <t>保育標準時間認定</t>
    <rPh sb="0" eb="2">
      <t>ホイク</t>
    </rPh>
    <rPh sb="2" eb="4">
      <t>ヒョウジュン</t>
    </rPh>
    <rPh sb="4" eb="6">
      <t>ジカン</t>
    </rPh>
    <rPh sb="6" eb="8">
      <t>ニンテイ</t>
    </rPh>
    <phoneticPr fontId="11"/>
  </si>
  <si>
    <t>保育短時間認定</t>
    <rPh sb="0" eb="2">
      <t>ホイク</t>
    </rPh>
    <rPh sb="2" eb="3">
      <t>タン</t>
    </rPh>
    <rPh sb="3" eb="5">
      <t>ジカン</t>
    </rPh>
    <rPh sb="5" eb="7">
      <t>ニンテイ</t>
    </rPh>
    <phoneticPr fontId="11"/>
  </si>
  <si>
    <t>月に１日土曜日を閉所する場合</t>
    <rPh sb="0" eb="1">
      <t>ツキ</t>
    </rPh>
    <rPh sb="3" eb="4">
      <t>ニチ</t>
    </rPh>
    <rPh sb="4" eb="7">
      <t>ドヨウビ</t>
    </rPh>
    <rPh sb="8" eb="10">
      <t>ヘイショ</t>
    </rPh>
    <rPh sb="12" eb="14">
      <t>バアイ</t>
    </rPh>
    <phoneticPr fontId="11"/>
  </si>
  <si>
    <t>月に２日土曜日を閉所する場合</t>
    <rPh sb="0" eb="1">
      <t>ツキ</t>
    </rPh>
    <rPh sb="3" eb="4">
      <t>ニチ</t>
    </rPh>
    <rPh sb="4" eb="7">
      <t>ドヨウビ</t>
    </rPh>
    <rPh sb="8" eb="10">
      <t>ヘイショ</t>
    </rPh>
    <rPh sb="12" eb="14">
      <t>バアイ</t>
    </rPh>
    <phoneticPr fontId="11"/>
  </si>
  <si>
    <t>月に３日以上土曜日を閉所する場合</t>
    <rPh sb="0" eb="1">
      <t>ツキ</t>
    </rPh>
    <rPh sb="3" eb="4">
      <t>ニチ</t>
    </rPh>
    <rPh sb="4" eb="6">
      <t>イジョウ</t>
    </rPh>
    <rPh sb="6" eb="9">
      <t>ドヨウビ</t>
    </rPh>
    <rPh sb="10" eb="12">
      <t>ヘイショ</t>
    </rPh>
    <rPh sb="14" eb="16">
      <t>バアイ</t>
    </rPh>
    <phoneticPr fontId="11"/>
  </si>
  <si>
    <t>全ての土曜日を閉所する場合</t>
    <rPh sb="0" eb="1">
      <t>スベ</t>
    </rPh>
    <rPh sb="3" eb="6">
      <t>ドヨウビ</t>
    </rPh>
    <rPh sb="7" eb="9">
      <t>ヘイショ</t>
    </rPh>
    <rPh sb="11" eb="13">
      <t>バアイ</t>
    </rPh>
    <phoneticPr fontId="11"/>
  </si>
  <si>
    <t>基本分単価</t>
    <rPh sb="0" eb="2">
      <t>キホン</t>
    </rPh>
    <rPh sb="2" eb="3">
      <t>ブン</t>
    </rPh>
    <rPh sb="3" eb="4">
      <t>タン</t>
    </rPh>
    <rPh sb="4" eb="5">
      <t>アタイ</t>
    </rPh>
    <phoneticPr fontId="3"/>
  </si>
  <si>
    <t>加算額</t>
    <rPh sb="0" eb="3">
      <t>カサンガク</t>
    </rPh>
    <phoneticPr fontId="11"/>
  </si>
  <si>
    <t>（注）</t>
    <rPh sb="0" eb="3">
      <t>チュウ</t>
    </rPh>
    <phoneticPr fontId="3"/>
  </si>
  <si>
    <t>標　準</t>
    <rPh sb="0" eb="1">
      <t>シルベ</t>
    </rPh>
    <rPh sb="2" eb="3">
      <t>ジュン</t>
    </rPh>
    <phoneticPr fontId="11"/>
  </si>
  <si>
    <t>都市部</t>
    <rPh sb="0" eb="3">
      <t>トシブ</t>
    </rPh>
    <phoneticPr fontId="11"/>
  </si>
  <si>
    <t>　20人</t>
    <rPh sb="3" eb="4">
      <t>ニン</t>
    </rPh>
    <phoneticPr fontId="3"/>
  </si>
  <si>
    <t>2号</t>
    <rPh sb="1" eb="2">
      <t>ゴウ</t>
    </rPh>
    <phoneticPr fontId="11"/>
  </si>
  <si>
    <t>４歳以上児</t>
    <rPh sb="1" eb="2">
      <t>サイ</t>
    </rPh>
    <rPh sb="2" eb="4">
      <t>イジョウ</t>
    </rPh>
    <rPh sb="4" eb="5">
      <t>ジ</t>
    </rPh>
    <phoneticPr fontId="3"/>
  </si>
  <si>
    <t>＋</t>
    <phoneticPr fontId="11"/>
  </si>
  <si>
    <t>×加算率</t>
    <rPh sb="1" eb="3">
      <t>カサン</t>
    </rPh>
    <rPh sb="3" eb="4">
      <t>リツ</t>
    </rPh>
    <phoneticPr fontId="11"/>
  </si>
  <si>
    <t>＋</t>
  </si>
  <si>
    <t>÷</t>
    <phoneticPr fontId="11"/>
  </si>
  <si>
    <t>ａ地域</t>
    <rPh sb="1" eb="3">
      <t>チイキ</t>
    </rPh>
    <phoneticPr fontId="11"/>
  </si>
  <si>
    <t>－</t>
    <phoneticPr fontId="11"/>
  </si>
  <si>
    <t>(⑥＋⑦＋⑧＋⑩)</t>
  </si>
  <si>
    <t>３歳児</t>
    <rPh sb="1" eb="3">
      <t>サイジ</t>
    </rPh>
    <phoneticPr fontId="3"/>
  </si>
  <si>
    <t>ｂ地域</t>
    <rPh sb="1" eb="3">
      <t>チイキ</t>
    </rPh>
    <phoneticPr fontId="11"/>
  </si>
  <si>
    <t>3号</t>
    <rPh sb="1" eb="2">
      <t>ゴウ</t>
    </rPh>
    <phoneticPr fontId="11"/>
  </si>
  <si>
    <t>１、２歳児</t>
    <rPh sb="3" eb="5">
      <t>サイジ</t>
    </rPh>
    <phoneticPr fontId="3"/>
  </si>
  <si>
    <t>ｃ地域</t>
    <rPh sb="1" eb="3">
      <t>チイキ</t>
    </rPh>
    <phoneticPr fontId="11"/>
  </si>
  <si>
    <t>ｄ地域</t>
    <rPh sb="1" eb="3">
      <t>チイキ</t>
    </rPh>
    <phoneticPr fontId="11"/>
  </si>
  <si>
    <t>　21人
　　から
　30人
　　まで</t>
    <rPh sb="3" eb="4">
      <t>ニン</t>
    </rPh>
    <rPh sb="13" eb="14">
      <t>ニン</t>
    </rPh>
    <phoneticPr fontId="3"/>
  </si>
  <si>
    <t>(⑥～⑰（⑭を除く。)）</t>
  </si>
  <si>
    <t>　31人
　　から
　40人
　　まで</t>
    <rPh sb="3" eb="4">
      <t>ニン</t>
    </rPh>
    <rPh sb="13" eb="14">
      <t>ニン</t>
    </rPh>
    <phoneticPr fontId="3"/>
  </si>
  <si>
    <t>　41人
　　から
　50人
　　まで</t>
    <rPh sb="3" eb="4">
      <t>ニン</t>
    </rPh>
    <rPh sb="13" eb="14">
      <t>ニン</t>
    </rPh>
    <phoneticPr fontId="3"/>
  </si>
  <si>
    <t>休日保育の年間延べ利用子ども数</t>
    <rPh sb="0" eb="2">
      <t>キュウジツ</t>
    </rPh>
    <rPh sb="2" eb="4">
      <t>ホイク</t>
    </rPh>
    <rPh sb="5" eb="7">
      <t>ネンカン</t>
    </rPh>
    <rPh sb="7" eb="8">
      <t>ノ</t>
    </rPh>
    <rPh sb="9" eb="11">
      <t>リヨウ</t>
    </rPh>
    <rPh sb="11" eb="12">
      <t>コ</t>
    </rPh>
    <rPh sb="14" eb="15">
      <t>スウ</t>
    </rPh>
    <phoneticPr fontId="11"/>
  </si>
  <si>
    <t>　 　　 ～　210人</t>
    <rPh sb="10" eb="11">
      <t>ニン</t>
    </rPh>
    <phoneticPr fontId="11"/>
  </si>
  <si>
    <t>　51人
　　から
　60人
　　まで</t>
    <rPh sb="3" eb="4">
      <t>ニン</t>
    </rPh>
    <rPh sb="13" eb="14">
      <t>ニン</t>
    </rPh>
    <phoneticPr fontId="3"/>
  </si>
  <si>
    <t>　 211人～　279人</t>
    <rPh sb="5" eb="6">
      <t>ニン</t>
    </rPh>
    <rPh sb="11" eb="12">
      <t>ニン</t>
    </rPh>
    <phoneticPr fontId="11"/>
  </si>
  <si>
    <t>　61人
　　から
　70人
　　まで</t>
    <rPh sb="3" eb="4">
      <t>ニン</t>
    </rPh>
    <rPh sb="13" eb="14">
      <t>ニン</t>
    </rPh>
    <phoneticPr fontId="3"/>
  </si>
  <si>
    <t>　 280人～　349人</t>
    <rPh sb="5" eb="6">
      <t>ニン</t>
    </rPh>
    <rPh sb="11" eb="12">
      <t>ニン</t>
    </rPh>
    <phoneticPr fontId="11"/>
  </si>
  <si>
    <t>　71人
　　から
　80人
　　まで</t>
    <rPh sb="3" eb="4">
      <t>ニン</t>
    </rPh>
    <rPh sb="13" eb="14">
      <t>ニン</t>
    </rPh>
    <phoneticPr fontId="3"/>
  </si>
  <si>
    <t xml:space="preserve"> 　350人～　419人</t>
    <rPh sb="5" eb="6">
      <t>ニン</t>
    </rPh>
    <rPh sb="11" eb="12">
      <t>ニン</t>
    </rPh>
    <phoneticPr fontId="11"/>
  </si>
  <si>
    <t>　 420人～　489人</t>
    <rPh sb="5" eb="6">
      <t>ニン</t>
    </rPh>
    <rPh sb="11" eb="12">
      <t>ニン</t>
    </rPh>
    <phoneticPr fontId="11"/>
  </si>
  <si>
    <t>　81人
　　から
　90人
　　まで</t>
    <rPh sb="3" eb="4">
      <t>ニン</t>
    </rPh>
    <rPh sb="13" eb="14">
      <t>ニン</t>
    </rPh>
    <phoneticPr fontId="3"/>
  </si>
  <si>
    <t xml:space="preserve"> 　490人～　559人</t>
    <rPh sb="5" eb="6">
      <t>ニン</t>
    </rPh>
    <rPh sb="11" eb="12">
      <t>ニン</t>
    </rPh>
    <phoneticPr fontId="11"/>
  </si>
  <si>
    <t>　91人
　　から
　100人
　　まで</t>
    <rPh sb="3" eb="4">
      <t>ニン</t>
    </rPh>
    <rPh sb="14" eb="15">
      <t>ニン</t>
    </rPh>
    <phoneticPr fontId="3"/>
  </si>
  <si>
    <t>　 560人～　629人</t>
    <rPh sb="5" eb="6">
      <t>ニン</t>
    </rPh>
    <rPh sb="11" eb="12">
      <t>ニン</t>
    </rPh>
    <phoneticPr fontId="11"/>
  </si>
  <si>
    <t>各月初日の</t>
    <rPh sb="0" eb="2">
      <t>カクツキ</t>
    </rPh>
    <rPh sb="2" eb="4">
      <t>ショニチ</t>
    </rPh>
    <phoneticPr fontId="11"/>
  </si>
  <si>
    <t>利用子ども数</t>
    <rPh sb="0" eb="2">
      <t>リヨウ</t>
    </rPh>
    <rPh sb="2" eb="3">
      <t>コ</t>
    </rPh>
    <rPh sb="5" eb="6">
      <t>スウ</t>
    </rPh>
    <phoneticPr fontId="11"/>
  </si>
  <si>
    <t>　101人
　　から
　110人
　　まで</t>
    <rPh sb="4" eb="5">
      <t>ニン</t>
    </rPh>
    <rPh sb="15" eb="16">
      <t>ニン</t>
    </rPh>
    <phoneticPr fontId="3"/>
  </si>
  <si>
    <t>　 630人～　699人</t>
    <rPh sb="5" eb="6">
      <t>ニン</t>
    </rPh>
    <rPh sb="11" eb="12">
      <t>ニン</t>
    </rPh>
    <phoneticPr fontId="11"/>
  </si>
  <si>
    <t xml:space="preserve"> 　700人～　769人</t>
    <rPh sb="5" eb="6">
      <t>ニン</t>
    </rPh>
    <rPh sb="11" eb="12">
      <t>ニン</t>
    </rPh>
    <phoneticPr fontId="11"/>
  </si>
  <si>
    <t>　111人
　　から
　120人
　　まで</t>
    <rPh sb="4" eb="5">
      <t>ニン</t>
    </rPh>
    <rPh sb="15" eb="16">
      <t>ニン</t>
    </rPh>
    <phoneticPr fontId="3"/>
  </si>
  <si>
    <t xml:space="preserve"> 　770人～　839人</t>
    <rPh sb="5" eb="6">
      <t>ニン</t>
    </rPh>
    <rPh sb="11" eb="12">
      <t>ニン</t>
    </rPh>
    <phoneticPr fontId="11"/>
  </si>
  <si>
    <t>　121人
　　から
　130人
　　まで</t>
    <rPh sb="4" eb="5">
      <t>ニン</t>
    </rPh>
    <rPh sb="15" eb="16">
      <t>ニン</t>
    </rPh>
    <phoneticPr fontId="3"/>
  </si>
  <si>
    <t>　 840人～　909人</t>
    <rPh sb="5" eb="6">
      <t>ニン</t>
    </rPh>
    <rPh sb="11" eb="12">
      <t>ニン</t>
    </rPh>
    <phoneticPr fontId="11"/>
  </si>
  <si>
    <t>　131人
　　から
　140人
　　まで</t>
    <rPh sb="4" eb="5">
      <t>ニン</t>
    </rPh>
    <rPh sb="15" eb="16">
      <t>ニン</t>
    </rPh>
    <phoneticPr fontId="3"/>
  </si>
  <si>
    <t xml:space="preserve"> 　910人～　979人</t>
    <rPh sb="5" eb="6">
      <t>ニン</t>
    </rPh>
    <rPh sb="11" eb="12">
      <t>ニン</t>
    </rPh>
    <phoneticPr fontId="11"/>
  </si>
  <si>
    <t>　 980人～1,049人</t>
    <rPh sb="5" eb="6">
      <t>ニン</t>
    </rPh>
    <rPh sb="12" eb="13">
      <t>ニン</t>
    </rPh>
    <phoneticPr fontId="11"/>
  </si>
  <si>
    <t>　141人
　　から
　150人
　　まで</t>
    <rPh sb="4" eb="5">
      <t>ニン</t>
    </rPh>
    <rPh sb="15" eb="16">
      <t>ニン</t>
    </rPh>
    <phoneticPr fontId="3"/>
  </si>
  <si>
    <t xml:space="preserve"> 1,050人～</t>
    <rPh sb="6" eb="7">
      <t>ニン</t>
    </rPh>
    <phoneticPr fontId="11"/>
  </si>
  <si>
    <t>　151人
　　から
　160人
　　まで</t>
    <rPh sb="4" eb="5">
      <t>ニン</t>
    </rPh>
    <rPh sb="15" eb="16">
      <t>ニン</t>
    </rPh>
    <phoneticPr fontId="3"/>
  </si>
  <si>
    <t>　161人
　　から
　170人
　　まで</t>
    <rPh sb="4" eb="5">
      <t>ニン</t>
    </rPh>
    <rPh sb="15" eb="16">
      <t>ニン</t>
    </rPh>
    <phoneticPr fontId="3"/>
  </si>
  <si>
    <t>　171人
　　以上</t>
    <rPh sb="4" eb="5">
      <t>ニン</t>
    </rPh>
    <rPh sb="8" eb="10">
      <t>イジョウ</t>
    </rPh>
    <phoneticPr fontId="3"/>
  </si>
  <si>
    <t>(⑥＋⑦)</t>
  </si>
  <si>
    <t>　4１人
　　から
　50人
　　まで</t>
    <rPh sb="3" eb="4">
      <t>ニン</t>
    </rPh>
    <rPh sb="13" eb="14">
      <t>ニン</t>
    </rPh>
    <phoneticPr fontId="3"/>
  </si>
  <si>
    <t>その他
地域</t>
    <rPh sb="2" eb="3">
      <t>タ</t>
    </rPh>
    <phoneticPr fontId="3"/>
  </si>
  <si>
    <t>箱チェック</t>
    <rPh sb="0" eb="1">
      <t>ハコ</t>
    </rPh>
    <phoneticPr fontId="11"/>
  </si>
  <si>
    <t>(⑥＋⑦
　＋⑨＋⑪)</t>
    <phoneticPr fontId="11"/>
  </si>
  <si>
    <t>(⑥～⑮)</t>
  </si>
  <si>
    <t>(⑥＋⑦＋⑧)</t>
    <phoneticPr fontId="11"/>
  </si>
  <si>
    <t>(⑥＋⑦－⑯)</t>
    <phoneticPr fontId="11"/>
  </si>
  <si>
    <t>加算部分２</t>
    <rPh sb="0" eb="2">
      <t>カサン</t>
    </rPh>
    <rPh sb="2" eb="4">
      <t>ブブン</t>
    </rPh>
    <phoneticPr fontId="11"/>
  </si>
  <si>
    <t>主任保育士専任加算</t>
    <rPh sb="0" eb="2">
      <t>シュニン</t>
    </rPh>
    <rPh sb="2" eb="5">
      <t>ホイクシ</t>
    </rPh>
    <rPh sb="5" eb="7">
      <t>センニン</t>
    </rPh>
    <rPh sb="7" eb="9">
      <t>カサン</t>
    </rPh>
    <phoneticPr fontId="3"/>
  </si>
  <si>
    <t>処遇改善等加算</t>
    <rPh sb="0" eb="2">
      <t>ショグウ</t>
    </rPh>
    <rPh sb="2" eb="4">
      <t>カイゼン</t>
    </rPh>
    <rPh sb="4" eb="5">
      <t>トウ</t>
    </rPh>
    <rPh sb="5" eb="7">
      <t>カサン</t>
    </rPh>
    <phoneticPr fontId="3"/>
  </si>
  <si>
    <t>※各月初日の利用子どもの単価に加算</t>
    <rPh sb="1" eb="3">
      <t>カクツキ</t>
    </rPh>
    <rPh sb="3" eb="5">
      <t>ショニチ</t>
    </rPh>
    <rPh sb="6" eb="8">
      <t>リヨウ</t>
    </rPh>
    <rPh sb="8" eb="9">
      <t>コ</t>
    </rPh>
    <rPh sb="12" eb="14">
      <t>タンカ</t>
    </rPh>
    <rPh sb="15" eb="17">
      <t>カサン</t>
    </rPh>
    <phoneticPr fontId="3"/>
  </si>
  <si>
    <t>療育支援加算</t>
    <rPh sb="0" eb="2">
      <t>リョウイク</t>
    </rPh>
    <rPh sb="2" eb="4">
      <t>シエン</t>
    </rPh>
    <rPh sb="4" eb="6">
      <t>カサン</t>
    </rPh>
    <phoneticPr fontId="3"/>
  </si>
  <si>
    <t>※以下の区分に応じて、各月初日の利用子どもの単価に加算
　Ａ：特別児童扶養手当支給対象児童受入施設
　Ｂ：それ以外の障害児受入施設</t>
    <rPh sb="1" eb="3">
      <t>イカ</t>
    </rPh>
    <rPh sb="4" eb="6">
      <t>クブン</t>
    </rPh>
    <rPh sb="7" eb="8">
      <t>オウ</t>
    </rPh>
    <rPh sb="11" eb="13">
      <t>カクツキ</t>
    </rPh>
    <rPh sb="13" eb="15">
      <t>ショニチ</t>
    </rPh>
    <rPh sb="16" eb="18">
      <t>リヨウ</t>
    </rPh>
    <rPh sb="18" eb="19">
      <t>コ</t>
    </rPh>
    <rPh sb="22" eb="24">
      <t>タンカ</t>
    </rPh>
    <rPh sb="25" eb="27">
      <t>カサン</t>
    </rPh>
    <phoneticPr fontId="3"/>
  </si>
  <si>
    <t>事務職員雇上費加算</t>
    <rPh sb="0" eb="2">
      <t>ジム</t>
    </rPh>
    <rPh sb="2" eb="4">
      <t>ショクイン</t>
    </rPh>
    <rPh sb="4" eb="7">
      <t>コジョウヒ</t>
    </rPh>
    <rPh sb="7" eb="9">
      <t>カサン</t>
    </rPh>
    <phoneticPr fontId="3"/>
  </si>
  <si>
    <t>処遇改善等加算Ⅱ</t>
    <rPh sb="0" eb="2">
      <t>ショグウ</t>
    </rPh>
    <rPh sb="2" eb="4">
      <t>カイゼン</t>
    </rPh>
    <rPh sb="4" eb="5">
      <t>トウ</t>
    </rPh>
    <rPh sb="5" eb="7">
      <t>カサン</t>
    </rPh>
    <phoneticPr fontId="11"/>
  </si>
  <si>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11"/>
  </si>
  <si>
    <t>冷暖房費加算</t>
    <rPh sb="0" eb="3">
      <t>レイダンボウ</t>
    </rPh>
    <rPh sb="3" eb="4">
      <t>ヒ</t>
    </rPh>
    <rPh sb="4" eb="6">
      <t>カサン</t>
    </rPh>
    <phoneticPr fontId="3"/>
  </si>
  <si>
    <t>１級地</t>
    <rPh sb="1" eb="3">
      <t>キュウチ</t>
    </rPh>
    <phoneticPr fontId="3"/>
  </si>
  <si>
    <t>４級地</t>
    <rPh sb="1" eb="3">
      <t>キュウチ</t>
    </rPh>
    <phoneticPr fontId="3"/>
  </si>
  <si>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3"/>
  </si>
  <si>
    <t>２級地</t>
    <rPh sb="1" eb="3">
      <t>キュウチ</t>
    </rPh>
    <phoneticPr fontId="3"/>
  </si>
  <si>
    <t>その他地域</t>
    <rPh sb="2" eb="3">
      <t>タ</t>
    </rPh>
    <rPh sb="3" eb="5">
      <t>チイキ</t>
    </rPh>
    <phoneticPr fontId="3"/>
  </si>
  <si>
    <t>３級地</t>
    <rPh sb="1" eb="3">
      <t>キュウチ</t>
    </rPh>
    <phoneticPr fontId="3"/>
  </si>
  <si>
    <t>除雪費加算</t>
    <rPh sb="0" eb="2">
      <t>ジョセツ</t>
    </rPh>
    <rPh sb="2" eb="3">
      <t>ヒ</t>
    </rPh>
    <rPh sb="3" eb="5">
      <t>カサン</t>
    </rPh>
    <phoneticPr fontId="3"/>
  </si>
  <si>
    <t>※３月初日の利用子どもの単価に加算</t>
    <rPh sb="3" eb="5">
      <t>ショニチ</t>
    </rPh>
    <rPh sb="6" eb="8">
      <t>リヨウ</t>
    </rPh>
    <rPh sb="8" eb="9">
      <t>コ</t>
    </rPh>
    <phoneticPr fontId="3"/>
  </si>
  <si>
    <t>降灰除去費加算</t>
    <rPh sb="0" eb="2">
      <t>コウカイ</t>
    </rPh>
    <rPh sb="2" eb="4">
      <t>ジョキョ</t>
    </rPh>
    <rPh sb="4" eb="5">
      <t>ヒ</t>
    </rPh>
    <rPh sb="5" eb="7">
      <t>カサン</t>
    </rPh>
    <phoneticPr fontId="3"/>
  </si>
  <si>
    <t>高齢者等活躍促進加算</t>
    <rPh sb="0" eb="3">
      <t>コウレイシャ</t>
    </rPh>
    <rPh sb="3" eb="4">
      <t>トウ</t>
    </rPh>
    <rPh sb="4" eb="6">
      <t>カツヤク</t>
    </rPh>
    <rPh sb="6" eb="8">
      <t>ソクシン</t>
    </rPh>
    <rPh sb="8" eb="10">
      <t>カサン</t>
    </rPh>
    <phoneticPr fontId="3"/>
  </si>
  <si>
    <t xml:space="preserve"> 400時間以上 800時間未満</t>
    <rPh sb="4" eb="6">
      <t>ジカン</t>
    </rPh>
    <rPh sb="6" eb="8">
      <t>イジョウ</t>
    </rPh>
    <rPh sb="12" eb="14">
      <t>ジカン</t>
    </rPh>
    <rPh sb="14" eb="16">
      <t>ミマン</t>
    </rPh>
    <phoneticPr fontId="3"/>
  </si>
  <si>
    <t xml:space="preserve"> 800時間以上1200時間未満</t>
    <rPh sb="4" eb="6">
      <t>ジカン</t>
    </rPh>
    <rPh sb="6" eb="8">
      <t>イジョウ</t>
    </rPh>
    <rPh sb="12" eb="14">
      <t>ジカン</t>
    </rPh>
    <rPh sb="14" eb="16">
      <t>ミマン</t>
    </rPh>
    <phoneticPr fontId="3"/>
  </si>
  <si>
    <t>1200時間以上　　　　　　</t>
    <rPh sb="4" eb="6">
      <t>ジカン</t>
    </rPh>
    <rPh sb="6" eb="8">
      <t>イジョウ</t>
    </rPh>
    <phoneticPr fontId="3"/>
  </si>
  <si>
    <t>施設機能強化推進費加算</t>
    <rPh sb="0" eb="2">
      <t>シセツ</t>
    </rPh>
    <rPh sb="2" eb="4">
      <t>キノウ</t>
    </rPh>
    <rPh sb="4" eb="6">
      <t>キョウカ</t>
    </rPh>
    <rPh sb="6" eb="8">
      <t>スイシン</t>
    </rPh>
    <rPh sb="8" eb="9">
      <t>ヒ</t>
    </rPh>
    <rPh sb="9" eb="11">
      <t>カサン</t>
    </rPh>
    <phoneticPr fontId="3"/>
  </si>
  <si>
    <t>栄養管理加算</t>
    <rPh sb="0" eb="2">
      <t>エイヨウ</t>
    </rPh>
    <rPh sb="2" eb="4">
      <t>カンリ</t>
    </rPh>
    <rPh sb="4" eb="6">
      <t>カサン</t>
    </rPh>
    <phoneticPr fontId="11"/>
  </si>
  <si>
    <t>÷各月初日の利用子ども数</t>
  </si>
  <si>
    <t>第三者評価受審加算</t>
    <rPh sb="0" eb="3">
      <t>ダイサンシャ</t>
    </rPh>
    <rPh sb="3" eb="5">
      <t>ヒョウカ</t>
    </rPh>
    <rPh sb="5" eb="7">
      <t>ジュシン</t>
    </rPh>
    <rPh sb="7" eb="9">
      <t>カサン</t>
    </rPh>
    <phoneticPr fontId="3"/>
  </si>
  <si>
    <t>フラグ</t>
    <phoneticPr fontId="1"/>
  </si>
  <si>
    <t>基準列</t>
    <rPh sb="0" eb="2">
      <t>キジュン</t>
    </rPh>
    <rPh sb="2" eb="3">
      <t>レツ</t>
    </rPh>
    <phoneticPr fontId="1"/>
  </si>
  <si>
    <t>利用定員</t>
    <rPh sb="0" eb="2">
      <t>リヨウ</t>
    </rPh>
    <rPh sb="2" eb="4">
      <t>テイイン</t>
    </rPh>
    <phoneticPr fontId="1"/>
  </si>
  <si>
    <t>基本額</t>
    <rPh sb="0" eb="3">
      <t>キホンガク</t>
    </rPh>
    <phoneticPr fontId="3"/>
  </si>
  <si>
    <t>基本額
＋処遇改善等加算Ⅰ</t>
    <rPh sb="0" eb="3">
      <t>キホンガク</t>
    </rPh>
    <phoneticPr fontId="11"/>
  </si>
  <si>
    <t>冷暖房費加算</t>
    <rPh sb="0" eb="3">
      <t>レイダンボウ</t>
    </rPh>
    <rPh sb="3" eb="4">
      <t>ヒ</t>
    </rPh>
    <rPh sb="4" eb="6">
      <t>カサン</t>
    </rPh>
    <phoneticPr fontId="1"/>
  </si>
  <si>
    <t>番号</t>
    <rPh sb="0" eb="2">
      <t>バンゴウ</t>
    </rPh>
    <phoneticPr fontId="7"/>
  </si>
  <si>
    <t>地域区分</t>
    <rPh sb="0" eb="2">
      <t>チイキ</t>
    </rPh>
    <rPh sb="2" eb="4">
      <t>クブン</t>
    </rPh>
    <phoneticPr fontId="7"/>
  </si>
  <si>
    <t>冷暖房費加算用地域区分</t>
    <rPh sb="0" eb="3">
      <t>レイダンボウ</t>
    </rPh>
    <rPh sb="3" eb="4">
      <t>ヒ</t>
    </rPh>
    <rPh sb="4" eb="6">
      <t>カサン</t>
    </rPh>
    <rPh sb="6" eb="7">
      <t>ヨウ</t>
    </rPh>
    <rPh sb="7" eb="9">
      <t>チイキ</t>
    </rPh>
    <rPh sb="9" eb="11">
      <t>クブン</t>
    </rPh>
    <phoneticPr fontId="7"/>
  </si>
  <si>
    <t>栄養管理加算</t>
    <rPh sb="0" eb="2">
      <t>エイヨウ</t>
    </rPh>
    <rPh sb="2" eb="4">
      <t>カンリ</t>
    </rPh>
    <rPh sb="4" eb="6">
      <t>カサン</t>
    </rPh>
    <phoneticPr fontId="7"/>
  </si>
  <si>
    <t>１級地</t>
    <rPh sb="1" eb="3">
      <t>キュウチ</t>
    </rPh>
    <phoneticPr fontId="7"/>
  </si>
  <si>
    <t>２級地</t>
    <rPh sb="1" eb="3">
      <t>キュウチ</t>
    </rPh>
    <phoneticPr fontId="7"/>
  </si>
  <si>
    <t>A</t>
    <phoneticPr fontId="7"/>
  </si>
  <si>
    <t>３級地</t>
    <rPh sb="1" eb="3">
      <t>キュウチ</t>
    </rPh>
    <phoneticPr fontId="7"/>
  </si>
  <si>
    <t>B</t>
    <phoneticPr fontId="7"/>
  </si>
  <si>
    <t>12/100地域</t>
  </si>
  <si>
    <t>４級地</t>
    <rPh sb="1" eb="3">
      <t>キュウチ</t>
    </rPh>
    <phoneticPr fontId="7"/>
  </si>
  <si>
    <t>C</t>
    <phoneticPr fontId="7"/>
  </si>
  <si>
    <t>10/100地域</t>
  </si>
  <si>
    <t>6/100地域</t>
  </si>
  <si>
    <t>その他地域</t>
    <rPh sb="2" eb="3">
      <t>タ</t>
    </rPh>
    <rPh sb="3" eb="5">
      <t>チイキ</t>
    </rPh>
    <phoneticPr fontId="7"/>
  </si>
  <si>
    <t>保育所</t>
    <rPh sb="0" eb="2">
      <t>ホイク</t>
    </rPh>
    <rPh sb="2" eb="3">
      <t>ショ</t>
    </rPh>
    <phoneticPr fontId="7"/>
  </si>
  <si>
    <t>休日保育加算</t>
    <rPh sb="4" eb="6">
      <t>カサン</t>
    </rPh>
    <phoneticPr fontId="1"/>
  </si>
  <si>
    <t>'保育単価表'!F</t>
    <rPh sb="1" eb="3">
      <t>ホイク</t>
    </rPh>
    <phoneticPr fontId="1"/>
  </si>
  <si>
    <t>利用定員（合計）</t>
    <rPh sb="0" eb="2">
      <t>リヨウ</t>
    </rPh>
    <rPh sb="2" eb="4">
      <t>テイイン</t>
    </rPh>
    <rPh sb="5" eb="7">
      <t>ゴウケイ</t>
    </rPh>
    <phoneticPr fontId="1"/>
  </si>
  <si>
    <t>基準セル（合計）</t>
    <rPh sb="0" eb="2">
      <t>キジュン</t>
    </rPh>
    <rPh sb="5" eb="7">
      <t>ゴウケイ</t>
    </rPh>
    <phoneticPr fontId="1"/>
  </si>
  <si>
    <t>基準セル（中心園）</t>
    <rPh sb="0" eb="2">
      <t>キジュン</t>
    </rPh>
    <rPh sb="5" eb="7">
      <t>チュウシン</t>
    </rPh>
    <rPh sb="7" eb="8">
      <t>エン</t>
    </rPh>
    <phoneticPr fontId="1"/>
  </si>
  <si>
    <t>基準セル（分園）</t>
    <rPh sb="0" eb="2">
      <t>キジュン</t>
    </rPh>
    <rPh sb="5" eb="7">
      <t>ブンエン</t>
    </rPh>
    <phoneticPr fontId="1"/>
  </si>
  <si>
    <t>基準行（合計）</t>
    <rPh sb="0" eb="2">
      <t>キジュン</t>
    </rPh>
    <rPh sb="2" eb="3">
      <t>ギョウ</t>
    </rPh>
    <rPh sb="4" eb="6">
      <t>ゴウケイ</t>
    </rPh>
    <phoneticPr fontId="1"/>
  </si>
  <si>
    <t>基準行（中心園）</t>
    <rPh sb="0" eb="2">
      <t>キジュン</t>
    </rPh>
    <rPh sb="2" eb="3">
      <t>ギョウ</t>
    </rPh>
    <rPh sb="4" eb="6">
      <t>チュウシン</t>
    </rPh>
    <rPh sb="6" eb="7">
      <t>エン</t>
    </rPh>
    <phoneticPr fontId="1"/>
  </si>
  <si>
    <t>基準行（分園）</t>
    <rPh sb="0" eb="2">
      <t>キジュン</t>
    </rPh>
    <rPh sb="2" eb="3">
      <t>ギョウ</t>
    </rPh>
    <rPh sb="4" eb="6">
      <t>ブンエン</t>
    </rPh>
    <phoneticPr fontId="1"/>
  </si>
  <si>
    <t>処遇改善等加算Ⅰ（標準時間）</t>
    <rPh sb="0" eb="2">
      <t>ショグウ</t>
    </rPh>
    <rPh sb="2" eb="4">
      <t>カイゼン</t>
    </rPh>
    <rPh sb="4" eb="5">
      <t>トウ</t>
    </rPh>
    <rPh sb="5" eb="7">
      <t>カサン</t>
    </rPh>
    <rPh sb="9" eb="11">
      <t>ヒョウジュン</t>
    </rPh>
    <rPh sb="11" eb="13">
      <t>ジカン</t>
    </rPh>
    <phoneticPr fontId="1"/>
  </si>
  <si>
    <t>処遇改善等加算Ⅰ（短時間）</t>
    <rPh sb="0" eb="2">
      <t>ショグウ</t>
    </rPh>
    <rPh sb="2" eb="4">
      <t>カイゼン</t>
    </rPh>
    <rPh sb="4" eb="5">
      <t>トウ</t>
    </rPh>
    <rPh sb="5" eb="7">
      <t>カサン</t>
    </rPh>
    <rPh sb="9" eb="12">
      <t>タンジカン</t>
    </rPh>
    <phoneticPr fontId="1"/>
  </si>
  <si>
    <t>基本分単価（短時間）</t>
    <rPh sb="0" eb="2">
      <t>キホン</t>
    </rPh>
    <rPh sb="2" eb="3">
      <t>ブン</t>
    </rPh>
    <rPh sb="3" eb="5">
      <t>タンカ</t>
    </rPh>
    <rPh sb="6" eb="9">
      <t>タンジカン</t>
    </rPh>
    <phoneticPr fontId="1"/>
  </si>
  <si>
    <t>休日保育加算</t>
    <rPh sb="0" eb="1">
      <t>キュウジツ</t>
    </rPh>
    <rPh sb="1" eb="3">
      <t>ホイク</t>
    </rPh>
    <rPh sb="3" eb="5">
      <t>カサン</t>
    </rPh>
    <phoneticPr fontId="1"/>
  </si>
  <si>
    <t>夜間保育加算</t>
    <rPh sb="0" eb="1">
      <t>ヤカン</t>
    </rPh>
    <rPh sb="1" eb="3">
      <t>ホイク</t>
    </rPh>
    <rPh sb="3" eb="5">
      <t>カサン</t>
    </rPh>
    <phoneticPr fontId="1"/>
  </si>
  <si>
    <t>減価償却費加算</t>
    <rPh sb="0" eb="2">
      <t>ゲンカ</t>
    </rPh>
    <rPh sb="2" eb="4">
      <t>ショウキャク</t>
    </rPh>
    <rPh sb="4" eb="5">
      <t>ヒ</t>
    </rPh>
    <rPh sb="5" eb="7">
      <t>カサン</t>
    </rPh>
    <phoneticPr fontId="11"/>
  </si>
  <si>
    <t>チーム保育推進加算</t>
    <rPh sb="5" eb="7">
      <t>スイシン</t>
    </rPh>
    <rPh sb="7" eb="9">
      <t>カサン</t>
    </rPh>
    <phoneticPr fontId="11"/>
  </si>
  <si>
    <t>施設長を設置していない場合</t>
    <rPh sb="0" eb="2">
      <t>シセツ</t>
    </rPh>
    <rPh sb="2" eb="3">
      <t>チョウ</t>
    </rPh>
    <rPh sb="4" eb="6">
      <t>セッチ</t>
    </rPh>
    <rPh sb="11" eb="13">
      <t>バアイ</t>
    </rPh>
    <phoneticPr fontId="11"/>
  </si>
  <si>
    <t>定員を恒常的に超過する場合</t>
    <rPh sb="0" eb="2">
      <t>テイイン</t>
    </rPh>
    <rPh sb="3" eb="6">
      <t>コウジョウテキ</t>
    </rPh>
    <rPh sb="7" eb="9">
      <t>チョウカ</t>
    </rPh>
    <rPh sb="11" eb="13">
      <t>バアイ</t>
    </rPh>
    <phoneticPr fontId="1"/>
  </si>
  <si>
    <t>基本分単価（分園）</t>
    <rPh sb="0" eb="2">
      <t>キホン</t>
    </rPh>
    <rPh sb="2" eb="3">
      <t>ブン</t>
    </rPh>
    <rPh sb="3" eb="5">
      <t>タンカ</t>
    </rPh>
    <rPh sb="6" eb="8">
      <t>ブンエン</t>
    </rPh>
    <phoneticPr fontId="3"/>
  </si>
  <si>
    <t>処遇改善等加算Ⅰ（分園）</t>
    <rPh sb="0" eb="2">
      <t>ショグウ</t>
    </rPh>
    <rPh sb="2" eb="4">
      <t>カイゼン</t>
    </rPh>
    <rPh sb="4" eb="5">
      <t>トウ</t>
    </rPh>
    <rPh sb="5" eb="7">
      <t>カサン</t>
    </rPh>
    <rPh sb="9" eb="11">
      <t>ブンエン</t>
    </rPh>
    <phoneticPr fontId="1"/>
  </si>
  <si>
    <t>～210人</t>
    <rPh sb="4" eb="5">
      <t>ニン</t>
    </rPh>
    <phoneticPr fontId="1"/>
  </si>
  <si>
    <t>211人～279人</t>
    <rPh sb="3" eb="4">
      <t>ニン</t>
    </rPh>
    <rPh sb="8" eb="9">
      <t>ニン</t>
    </rPh>
    <phoneticPr fontId="1"/>
  </si>
  <si>
    <t>280人～349人</t>
    <rPh sb="3" eb="4">
      <t>ニン</t>
    </rPh>
    <rPh sb="8" eb="9">
      <t>ニン</t>
    </rPh>
    <phoneticPr fontId="1"/>
  </si>
  <si>
    <t>350人～419人</t>
    <rPh sb="3" eb="4">
      <t>ニン</t>
    </rPh>
    <rPh sb="8" eb="9">
      <t>ニン</t>
    </rPh>
    <phoneticPr fontId="1"/>
  </si>
  <si>
    <t>420人～489人</t>
    <rPh sb="3" eb="4">
      <t>ニン</t>
    </rPh>
    <rPh sb="8" eb="9">
      <t>ニン</t>
    </rPh>
    <phoneticPr fontId="1"/>
  </si>
  <si>
    <t>490人～559人</t>
    <rPh sb="3" eb="4">
      <t>ニン</t>
    </rPh>
    <rPh sb="8" eb="9">
      <t>ニン</t>
    </rPh>
    <phoneticPr fontId="1"/>
  </si>
  <si>
    <t>560人～629人</t>
    <rPh sb="3" eb="4">
      <t>ニン</t>
    </rPh>
    <rPh sb="8" eb="9">
      <t>ニン</t>
    </rPh>
    <phoneticPr fontId="1"/>
  </si>
  <si>
    <t>630人～699人</t>
    <rPh sb="3" eb="4">
      <t>ニン</t>
    </rPh>
    <rPh sb="8" eb="9">
      <t>ニン</t>
    </rPh>
    <phoneticPr fontId="1"/>
  </si>
  <si>
    <t>700人～769人</t>
    <rPh sb="3" eb="4">
      <t>ニン</t>
    </rPh>
    <rPh sb="8" eb="9">
      <t>ニン</t>
    </rPh>
    <phoneticPr fontId="1"/>
  </si>
  <si>
    <t>770人～839人</t>
    <rPh sb="3" eb="4">
      <t>ニン</t>
    </rPh>
    <rPh sb="8" eb="9">
      <t>ニン</t>
    </rPh>
    <phoneticPr fontId="1"/>
  </si>
  <si>
    <t>840人～909人</t>
    <rPh sb="3" eb="4">
      <t>ニン</t>
    </rPh>
    <rPh sb="8" eb="9">
      <t>ニン</t>
    </rPh>
    <phoneticPr fontId="1"/>
  </si>
  <si>
    <t>910人～979人</t>
    <rPh sb="3" eb="4">
      <t>ニン</t>
    </rPh>
    <rPh sb="8" eb="9">
      <t>ニン</t>
    </rPh>
    <phoneticPr fontId="1"/>
  </si>
  <si>
    <t>980人～1,049人</t>
    <rPh sb="3" eb="4">
      <t>ニン</t>
    </rPh>
    <rPh sb="10" eb="11">
      <t>ニン</t>
    </rPh>
    <phoneticPr fontId="1"/>
  </si>
  <si>
    <t>1,050人～</t>
    <rPh sb="5" eb="6">
      <t>ニン</t>
    </rPh>
    <phoneticPr fontId="1"/>
  </si>
  <si>
    <t>３歳児配置改善加算</t>
  </si>
  <si>
    <t>基本額</t>
    <rPh sb="0" eb="3">
      <t>キホンガク</t>
    </rPh>
    <phoneticPr fontId="11"/>
  </si>
  <si>
    <t>副食費徴収免除加算</t>
    <rPh sb="0" eb="3">
      <t>フクショクヒ</t>
    </rPh>
    <rPh sb="3" eb="5">
      <t>チョウシュウ</t>
    </rPh>
    <rPh sb="5" eb="7">
      <t>メンジョ</t>
    </rPh>
    <rPh sb="7" eb="9">
      <t>カサン</t>
    </rPh>
    <phoneticPr fontId="3"/>
  </si>
  <si>
    <r>
      <t>20</t>
    </r>
    <r>
      <rPr>
        <sz val="11"/>
        <color indexed="8"/>
        <rFont val="游ゴシック"/>
        <family val="3"/>
        <charset val="128"/>
      </rPr>
      <t>/100地域</t>
    </r>
    <rPh sb="6" eb="8">
      <t>チイキ</t>
    </rPh>
    <phoneticPr fontId="7"/>
  </si>
  <si>
    <r>
      <t>16</t>
    </r>
    <r>
      <rPr>
        <sz val="11"/>
        <color indexed="8"/>
        <rFont val="游ゴシック"/>
        <family val="3"/>
        <charset val="128"/>
      </rPr>
      <t>/100地域</t>
    </r>
    <rPh sb="6" eb="8">
      <t>チイキ</t>
    </rPh>
    <phoneticPr fontId="7"/>
  </si>
  <si>
    <r>
      <t>15</t>
    </r>
    <r>
      <rPr>
        <sz val="11"/>
        <color indexed="8"/>
        <rFont val="游ゴシック"/>
        <family val="3"/>
        <charset val="128"/>
      </rPr>
      <t>/100地域</t>
    </r>
    <rPh sb="6" eb="8">
      <t>チイキ</t>
    </rPh>
    <phoneticPr fontId="7"/>
  </si>
  <si>
    <r>
      <t>3</t>
    </r>
    <r>
      <rPr>
        <sz val="11"/>
        <color indexed="8"/>
        <rFont val="游ゴシック"/>
        <family val="3"/>
        <charset val="128"/>
      </rPr>
      <t>/100地域</t>
    </r>
    <rPh sb="5" eb="7">
      <t>チイキ</t>
    </rPh>
    <phoneticPr fontId="7"/>
  </si>
  <si>
    <t>非適用</t>
    <rPh sb="0" eb="1">
      <t>ヒ</t>
    </rPh>
    <rPh sb="1" eb="3">
      <t>テキヨウ</t>
    </rPh>
    <phoneticPr fontId="1"/>
  </si>
  <si>
    <t>a地域</t>
    <rPh sb="1" eb="3">
      <t>チイキ</t>
    </rPh>
    <phoneticPr fontId="1"/>
  </si>
  <si>
    <t>b地域</t>
    <rPh sb="1" eb="3">
      <t>チイキ</t>
    </rPh>
    <phoneticPr fontId="1"/>
  </si>
  <si>
    <t>c地域</t>
    <rPh sb="1" eb="3">
      <t>チイキ</t>
    </rPh>
    <phoneticPr fontId="1"/>
  </si>
  <si>
    <t>d地域</t>
    <rPh sb="1" eb="3">
      <t>チイキ</t>
    </rPh>
    <phoneticPr fontId="1"/>
  </si>
  <si>
    <t>基本額
＋処遇改善等加算Ⅰ</t>
    <rPh sb="0" eb="2">
      <t>キホン</t>
    </rPh>
    <rPh sb="2" eb="3">
      <t>ガク</t>
    </rPh>
    <rPh sb="5" eb="7">
      <t>ショグウ</t>
    </rPh>
    <rPh sb="7" eb="9">
      <t>カイゼン</t>
    </rPh>
    <rPh sb="9" eb="10">
      <t>トウ</t>
    </rPh>
    <rPh sb="10" eb="12">
      <t>カサン</t>
    </rPh>
    <phoneticPr fontId="1"/>
  </si>
  <si>
    <t>分園の場合（分園の子どものみ）</t>
    <rPh sb="0" eb="2">
      <t>ブンエン</t>
    </rPh>
    <rPh sb="3" eb="5">
      <t>バアイ</t>
    </rPh>
    <rPh sb="6" eb="8">
      <t>ブンエン</t>
    </rPh>
    <rPh sb="9" eb="10">
      <t>コ</t>
    </rPh>
    <phoneticPr fontId="1"/>
  </si>
  <si>
    <t>-</t>
    <phoneticPr fontId="1"/>
  </si>
  <si>
    <t>高齢者等活躍促進加算</t>
    <rPh sb="0" eb="3">
      <t>コウレイシャ</t>
    </rPh>
    <rPh sb="3" eb="4">
      <t>トウ</t>
    </rPh>
    <rPh sb="4" eb="6">
      <t>カツヤク</t>
    </rPh>
    <rPh sb="6" eb="8">
      <t>ソクシン</t>
    </rPh>
    <rPh sb="8" eb="10">
      <t>カサン</t>
    </rPh>
    <phoneticPr fontId="1"/>
  </si>
  <si>
    <t>高齢者等活躍促進加算</t>
    <rPh sb="0" eb="3">
      <t>コウレイシャ</t>
    </rPh>
    <rPh sb="3" eb="4">
      <t>トウ</t>
    </rPh>
    <rPh sb="4" eb="6">
      <t>カツヤク</t>
    </rPh>
    <rPh sb="6" eb="8">
      <t>ソクシン</t>
    </rPh>
    <rPh sb="8" eb="10">
      <t>カサン</t>
    </rPh>
    <phoneticPr fontId="1"/>
  </si>
  <si>
    <t>施設長を配置していない場合（分園）</t>
    <rPh sb="0" eb="2">
      <t>シセツ</t>
    </rPh>
    <rPh sb="2" eb="3">
      <t>チョウ</t>
    </rPh>
    <rPh sb="4" eb="6">
      <t>ハイチ</t>
    </rPh>
    <rPh sb="11" eb="13">
      <t>バアイ</t>
    </rPh>
    <rPh sb="14" eb="16">
      <t>ブンエン</t>
    </rPh>
    <phoneticPr fontId="1"/>
  </si>
  <si>
    <t>定員を恒常的に超過する場合（分園）</t>
    <rPh sb="14" eb="16">
      <t>ブンエン</t>
    </rPh>
    <phoneticPr fontId="1"/>
  </si>
  <si>
    <t>分園</t>
    <rPh sb="0" eb="2">
      <t>ブンエン</t>
    </rPh>
    <phoneticPr fontId="1"/>
  </si>
  <si>
    <t>子ども数</t>
    <rPh sb="0" eb="1">
      <t>コ</t>
    </rPh>
    <rPh sb="3" eb="4">
      <t>スウ</t>
    </rPh>
    <phoneticPr fontId="1"/>
  </si>
  <si>
    <t>障害児</t>
    <rPh sb="0" eb="2">
      <t>ショウガイ</t>
    </rPh>
    <rPh sb="2" eb="3">
      <t>ジ</t>
    </rPh>
    <phoneticPr fontId="1"/>
  </si>
  <si>
    <t>土曜日に閉所する場合（分園）</t>
    <rPh sb="0" eb="3">
      <t>ドヨウビ</t>
    </rPh>
    <rPh sb="4" eb="6">
      <t>ヘイショ</t>
    </rPh>
    <rPh sb="8" eb="10">
      <t>バアイ</t>
    </rPh>
    <rPh sb="11" eb="13">
      <t>ブンエン</t>
    </rPh>
    <phoneticPr fontId="1"/>
  </si>
  <si>
    <t>分園</t>
    <rPh sb="0" eb="2">
      <t>ブンエン</t>
    </rPh>
    <phoneticPr fontId="1"/>
  </si>
  <si>
    <t>※年齢は年度の初日の前日における満年齢を記入</t>
    <rPh sb="1" eb="3">
      <t>ネンレイ</t>
    </rPh>
    <rPh sb="4" eb="6">
      <t>ネンド</t>
    </rPh>
    <rPh sb="7" eb="9">
      <t>ショジツ</t>
    </rPh>
    <rPh sb="10" eb="12">
      <t>ゼンジツ</t>
    </rPh>
    <rPh sb="16" eb="19">
      <t>マンネンレイ</t>
    </rPh>
    <rPh sb="20" eb="22">
      <t>キニュウ</t>
    </rPh>
    <phoneticPr fontId="1"/>
  </si>
  <si>
    <t>No.</t>
    <phoneticPr fontId="1"/>
  </si>
  <si>
    <t>年齢</t>
    <phoneticPr fontId="1"/>
  </si>
  <si>
    <t>月途中入退所のあった児童のみ</t>
    <rPh sb="0" eb="1">
      <t>ツキ</t>
    </rPh>
    <rPh sb="1" eb="3">
      <t>トチュウ</t>
    </rPh>
    <rPh sb="3" eb="4">
      <t>ニュウ</t>
    </rPh>
    <rPh sb="4" eb="6">
      <t>タイショ</t>
    </rPh>
    <rPh sb="10" eb="12">
      <t>ジドウ</t>
    </rPh>
    <phoneticPr fontId="1"/>
  </si>
  <si>
    <t>月途中入退所児童の区分</t>
    <rPh sb="0" eb="1">
      <t>ツキ</t>
    </rPh>
    <rPh sb="1" eb="3">
      <t>トチュウ</t>
    </rPh>
    <rPh sb="3" eb="4">
      <t>ニュウ</t>
    </rPh>
    <rPh sb="4" eb="6">
      <t>タイショ</t>
    </rPh>
    <rPh sb="6" eb="8">
      <t>ジドウ</t>
    </rPh>
    <rPh sb="9" eb="11">
      <t>クブン</t>
    </rPh>
    <phoneticPr fontId="1"/>
  </si>
  <si>
    <t>月途中入退所のない児童</t>
    <rPh sb="0" eb="1">
      <t>ツキ</t>
    </rPh>
    <rPh sb="1" eb="3">
      <t>トチュウ</t>
    </rPh>
    <rPh sb="3" eb="4">
      <t>ニュウ</t>
    </rPh>
    <rPh sb="4" eb="6">
      <t>タイショ</t>
    </rPh>
    <rPh sb="9" eb="11">
      <t>ジドウ</t>
    </rPh>
    <phoneticPr fontId="1"/>
  </si>
  <si>
    <t>月途中入退所のない児童で、かつ、副食費徴収免除対象者でないもの</t>
    <rPh sb="0" eb="1">
      <t>ツキ</t>
    </rPh>
    <rPh sb="1" eb="3">
      <t>トチュウ</t>
    </rPh>
    <rPh sb="3" eb="4">
      <t>ニュウ</t>
    </rPh>
    <rPh sb="4" eb="6">
      <t>タイショ</t>
    </rPh>
    <rPh sb="9" eb="11">
      <t>ジドウ</t>
    </rPh>
    <rPh sb="16" eb="19">
      <t>フクショクヒ</t>
    </rPh>
    <rPh sb="19" eb="21">
      <t>チョウシュウ</t>
    </rPh>
    <rPh sb="21" eb="23">
      <t>メンジョ</t>
    </rPh>
    <rPh sb="23" eb="26">
      <t>タイショウシャ</t>
    </rPh>
    <phoneticPr fontId="1"/>
  </si>
  <si>
    <t>月途中入退所のない児童で、かつ、副食費徴収免除対象者であるもの</t>
    <rPh sb="0" eb="1">
      <t>ツキ</t>
    </rPh>
    <rPh sb="1" eb="3">
      <t>トチュウ</t>
    </rPh>
    <rPh sb="3" eb="4">
      <t>ニュウ</t>
    </rPh>
    <rPh sb="4" eb="6">
      <t>タイショ</t>
    </rPh>
    <rPh sb="9" eb="11">
      <t>ジドウ</t>
    </rPh>
    <rPh sb="16" eb="19">
      <t>フクショクヒ</t>
    </rPh>
    <rPh sb="19" eb="21">
      <t>チョウシュウ</t>
    </rPh>
    <rPh sb="21" eb="23">
      <t>メンジョ</t>
    </rPh>
    <rPh sb="23" eb="26">
      <t>タイショウシャ</t>
    </rPh>
    <phoneticPr fontId="1"/>
  </si>
  <si>
    <t>月途中入所の有無</t>
    <rPh sb="0" eb="1">
      <t>ツキ</t>
    </rPh>
    <rPh sb="1" eb="3">
      <t>トチュウ</t>
    </rPh>
    <rPh sb="3" eb="5">
      <t>ニュウショ</t>
    </rPh>
    <rPh sb="6" eb="8">
      <t>ウム</t>
    </rPh>
    <phoneticPr fontId="1"/>
  </si>
  <si>
    <t>月途中退所の有無</t>
    <rPh sb="0" eb="1">
      <t>ツキ</t>
    </rPh>
    <rPh sb="1" eb="3">
      <t>トチュウ</t>
    </rPh>
    <rPh sb="3" eb="5">
      <t>タイショ</t>
    </rPh>
    <rPh sb="6" eb="8">
      <t>ウム</t>
    </rPh>
    <phoneticPr fontId="1"/>
  </si>
  <si>
    <t>在籍中開所
日数</t>
    <rPh sb="0" eb="2">
      <t>ザイセキ</t>
    </rPh>
    <rPh sb="2" eb="3">
      <t>チュウ</t>
    </rPh>
    <rPh sb="3" eb="5">
      <t>カイショ</t>
    </rPh>
    <rPh sb="6" eb="8">
      <t>ニッスウ</t>
    </rPh>
    <phoneticPr fontId="1"/>
  </si>
  <si>
    <t>D</t>
    <phoneticPr fontId="1"/>
  </si>
  <si>
    <t>対象の有無</t>
    <rPh sb="0" eb="2">
      <t>タイショウ</t>
    </rPh>
    <rPh sb="3" eb="5">
      <t>ウム</t>
    </rPh>
    <phoneticPr fontId="1"/>
  </si>
  <si>
    <t>＜児童数＞</t>
    <rPh sb="1" eb="3">
      <t>ジドウ</t>
    </rPh>
    <rPh sb="3" eb="4">
      <t>スウ</t>
    </rPh>
    <phoneticPr fontId="1"/>
  </si>
  <si>
    <t>４歳児</t>
    <phoneticPr fontId="1"/>
  </si>
  <si>
    <t>３歳児</t>
    <rPh sb="2" eb="3">
      <t>ジ</t>
    </rPh>
    <phoneticPr fontId="1"/>
  </si>
  <si>
    <t>請求先市区町村の児童数
（月途中入退所児童に限る）</t>
    <rPh sb="10" eb="11">
      <t>スウ</t>
    </rPh>
    <phoneticPr fontId="1"/>
  </si>
  <si>
    <t>請求先市区町村の児童</t>
    <phoneticPr fontId="1"/>
  </si>
  <si>
    <t>在籍児童一覧（保育所）</t>
    <rPh sb="2" eb="4">
      <t>ジドウ</t>
    </rPh>
    <rPh sb="4" eb="6">
      <t>イチラン</t>
    </rPh>
    <rPh sb="7" eb="9">
      <t>ホイク</t>
    </rPh>
    <rPh sb="9" eb="10">
      <t>ショ</t>
    </rPh>
    <phoneticPr fontId="3"/>
  </si>
  <si>
    <t>教育</t>
    <rPh sb="0" eb="2">
      <t>キョウイク</t>
    </rPh>
    <phoneticPr fontId="1"/>
  </si>
  <si>
    <t>保育標準時間認定子ども</t>
    <rPh sb="0" eb="2">
      <t>ホイク</t>
    </rPh>
    <rPh sb="2" eb="4">
      <t>ヒョウジュン</t>
    </rPh>
    <rPh sb="4" eb="6">
      <t>ジカン</t>
    </rPh>
    <rPh sb="6" eb="8">
      <t>ニンテイ</t>
    </rPh>
    <rPh sb="8" eb="9">
      <t>コ</t>
    </rPh>
    <phoneticPr fontId="1"/>
  </si>
  <si>
    <t>＜月途中入退所児童の在籍中開所日数＞</t>
    <phoneticPr fontId="1"/>
  </si>
  <si>
    <t>標準／短時間／教育</t>
    <rPh sb="0" eb="2">
      <t>ヒョウジュン</t>
    </rPh>
    <rPh sb="3" eb="6">
      <t>タンジカン</t>
    </rPh>
    <rPh sb="7" eb="9">
      <t>キョウイク</t>
    </rPh>
    <phoneticPr fontId="1"/>
  </si>
  <si>
    <t>保育短時間認定子ども</t>
    <rPh sb="0" eb="2">
      <t>ホイク</t>
    </rPh>
    <rPh sb="2" eb="3">
      <t>タン</t>
    </rPh>
    <rPh sb="3" eb="5">
      <t>ジカン</t>
    </rPh>
    <rPh sb="5" eb="7">
      <t>ニンテイ</t>
    </rPh>
    <rPh sb="7" eb="8">
      <t>コ</t>
    </rPh>
    <phoneticPr fontId="1"/>
  </si>
  <si>
    <t>教育標準時間認定子ども</t>
    <rPh sb="0" eb="2">
      <t>キョウイク</t>
    </rPh>
    <rPh sb="2" eb="4">
      <t>ヒョウジュン</t>
    </rPh>
    <rPh sb="4" eb="6">
      <t>ジカン</t>
    </rPh>
    <rPh sb="6" eb="8">
      <t>ニンテイ</t>
    </rPh>
    <rPh sb="8" eb="9">
      <t>コ</t>
    </rPh>
    <phoneticPr fontId="1"/>
  </si>
  <si>
    <t>途中入退所児童</t>
    <rPh sb="0" eb="2">
      <t>トチュウ</t>
    </rPh>
    <rPh sb="2" eb="3">
      <t>ニュウ</t>
    </rPh>
    <rPh sb="3" eb="5">
      <t>タイショ</t>
    </rPh>
    <rPh sb="5" eb="7">
      <t>ジドウ</t>
    </rPh>
    <phoneticPr fontId="1"/>
  </si>
  <si>
    <t>月途中入退所児童</t>
    <rPh sb="0" eb="1">
      <t>ツキ</t>
    </rPh>
    <rPh sb="1" eb="3">
      <t>トチュウ</t>
    </rPh>
    <rPh sb="3" eb="4">
      <t>ニュウ</t>
    </rPh>
    <rPh sb="4" eb="6">
      <t>タイショ</t>
    </rPh>
    <rPh sb="6" eb="8">
      <t>ジドウ</t>
    </rPh>
    <phoneticPr fontId="1"/>
  </si>
  <si>
    <t>保育標短時間認定子ども</t>
    <rPh sb="0" eb="2">
      <t>ホイク</t>
    </rPh>
    <rPh sb="2" eb="3">
      <t>シルベ</t>
    </rPh>
    <rPh sb="3" eb="4">
      <t>タン</t>
    </rPh>
    <rPh sb="4" eb="6">
      <t>ジカン</t>
    </rPh>
    <rPh sb="6" eb="8">
      <t>ニンテイ</t>
    </rPh>
    <rPh sb="8" eb="9">
      <t>コ</t>
    </rPh>
    <phoneticPr fontId="1"/>
  </si>
  <si>
    <t>（月途中入所児童に限り、かつ、副食費徴収免除対象者を除く）</t>
    <phoneticPr fontId="1"/>
  </si>
  <si>
    <t>（月途中入所児童で、かつ、副食費徴収免除対象者であるものに限る）</t>
    <phoneticPr fontId="1"/>
  </si>
  <si>
    <t>（月途入所児童を除き、かつ、副食費徴収免除対象者を除く）</t>
    <phoneticPr fontId="1"/>
  </si>
  <si>
    <t>（月途入所児童を除き、かつ、副食費徴収免除対象者であるものに限る）</t>
    <phoneticPr fontId="1"/>
  </si>
  <si>
    <t>単価合計（日割り対象分に限り、かつ、副食費徴収免除加算を除く）…F</t>
    <rPh sb="0" eb="2">
      <t>タンカ</t>
    </rPh>
    <rPh sb="2" eb="4">
      <t>ゴウケイ</t>
    </rPh>
    <phoneticPr fontId="1"/>
  </si>
  <si>
    <t>単価合計（日割り対象分に限る）…G</t>
    <rPh sb="0" eb="2">
      <t>タンカ</t>
    </rPh>
    <rPh sb="2" eb="4">
      <t>ゴウケイ</t>
    </rPh>
    <phoneticPr fontId="1"/>
  </si>
  <si>
    <t>単価合計（うち日割り対象外分）…H</t>
    <rPh sb="0" eb="2">
      <t>タンカ</t>
    </rPh>
    <rPh sb="2" eb="4">
      <t>ゴウケイ</t>
    </rPh>
    <phoneticPr fontId="1"/>
  </si>
  <si>
    <t>請求先市区町村の児童（月途中入所児童に限り、かつ、副食費徴収免除対象者を除く）…I</t>
    <rPh sb="8" eb="10">
      <t>ジドウ</t>
    </rPh>
    <phoneticPr fontId="1"/>
  </si>
  <si>
    <t>公定価格小計（月途中入所児童分）…J（F×I÷20）</t>
    <rPh sb="0" eb="2">
      <t>コウテイ</t>
    </rPh>
    <rPh sb="2" eb="4">
      <t>カカク</t>
    </rPh>
    <rPh sb="4" eb="6">
      <t>ショウケイ</t>
    </rPh>
    <rPh sb="7" eb="8">
      <t>ツキ</t>
    </rPh>
    <rPh sb="8" eb="10">
      <t>トチュウ</t>
    </rPh>
    <rPh sb="10" eb="11">
      <t>ニュウ</t>
    </rPh>
    <rPh sb="12" eb="14">
      <t>ジドウ</t>
    </rPh>
    <rPh sb="14" eb="15">
      <t>ブン</t>
    </rPh>
    <phoneticPr fontId="1"/>
  </si>
  <si>
    <t>公定価格小計（月途中入所児童分）…L（G×K÷20）</t>
    <rPh sb="0" eb="2">
      <t>コウテイ</t>
    </rPh>
    <rPh sb="2" eb="4">
      <t>カカク</t>
    </rPh>
    <rPh sb="4" eb="6">
      <t>ショウケイ</t>
    </rPh>
    <phoneticPr fontId="1"/>
  </si>
  <si>
    <t>公定価格小計（月途中退所児童分）…N（F×M÷20＋H）</t>
    <rPh sb="0" eb="2">
      <t>コウテイ</t>
    </rPh>
    <rPh sb="2" eb="4">
      <t>カカク</t>
    </rPh>
    <rPh sb="4" eb="6">
      <t>ショウケイ</t>
    </rPh>
    <rPh sb="7" eb="8">
      <t>ツキ</t>
    </rPh>
    <rPh sb="8" eb="10">
      <t>トチュウ</t>
    </rPh>
    <rPh sb="10" eb="12">
      <t>タイショ</t>
    </rPh>
    <rPh sb="12" eb="14">
      <t>ジドウ</t>
    </rPh>
    <rPh sb="14" eb="15">
      <t>ブン</t>
    </rPh>
    <phoneticPr fontId="1"/>
  </si>
  <si>
    <t>公定価格小計（月途中退所児童分）…P（G×O÷20＋H）</t>
    <rPh sb="0" eb="2">
      <t>コウテイ</t>
    </rPh>
    <rPh sb="2" eb="4">
      <t>カカク</t>
    </rPh>
    <rPh sb="4" eb="6">
      <t>ショウケイ</t>
    </rPh>
    <rPh sb="7" eb="8">
      <t>ツキ</t>
    </rPh>
    <rPh sb="8" eb="10">
      <t>トチュウ</t>
    </rPh>
    <rPh sb="10" eb="12">
      <t>タイショ</t>
    </rPh>
    <rPh sb="12" eb="14">
      <t>ジドウ</t>
    </rPh>
    <rPh sb="14" eb="15">
      <t>ブン</t>
    </rPh>
    <phoneticPr fontId="1"/>
  </si>
  <si>
    <t>単価合計…B</t>
  </si>
  <si>
    <t>公定価格小計（月途中入退所児童分を除く）…E（A×C＋B×D））</t>
  </si>
  <si>
    <t>保育料（公立保育所のみ）</t>
    <rPh sb="0" eb="3">
      <t>ホイクリョウ</t>
    </rPh>
    <rPh sb="4" eb="6">
      <t>コウリツ</t>
    </rPh>
    <rPh sb="6" eb="8">
      <t>ホイク</t>
    </rPh>
    <rPh sb="8" eb="9">
      <t>ショ</t>
    </rPh>
    <phoneticPr fontId="1"/>
  </si>
  <si>
    <t>非適用</t>
    <rPh sb="0" eb="1">
      <t>ヒ</t>
    </rPh>
    <rPh sb="1" eb="3">
      <t>テキヨウ</t>
    </rPh>
    <phoneticPr fontId="7"/>
  </si>
  <si>
    <t>単価合計
（副食費徴収免除加算を除く）…A</t>
    <rPh sb="0" eb="2">
      <t>タンカ</t>
    </rPh>
    <rPh sb="2" eb="4">
      <t>ゴウケイ</t>
    </rPh>
    <rPh sb="6" eb="9">
      <t>フクショクヒ</t>
    </rPh>
    <rPh sb="9" eb="11">
      <t>チョウシュウ</t>
    </rPh>
    <rPh sb="11" eb="13">
      <t>メンジョ</t>
    </rPh>
    <rPh sb="13" eb="15">
      <t>カサン</t>
    </rPh>
    <rPh sb="16" eb="17">
      <t>ノゾ</t>
    </rPh>
    <phoneticPr fontId="1"/>
  </si>
  <si>
    <t>単価合計（副食費徴収免除加算を除く）…A</t>
    <phoneticPr fontId="1"/>
  </si>
  <si>
    <t>複数月一括請求</t>
    <rPh sb="0" eb="2">
      <t>フクスウ</t>
    </rPh>
    <rPh sb="2" eb="3">
      <t>ツキ</t>
    </rPh>
    <rPh sb="3" eb="5">
      <t>イッカツ</t>
    </rPh>
    <rPh sb="5" eb="7">
      <t>セイキュウ</t>
    </rPh>
    <phoneticPr fontId="1"/>
  </si>
  <si>
    <t>既支払額</t>
    <rPh sb="0" eb="1">
      <t>キ</t>
    </rPh>
    <rPh sb="1" eb="3">
      <t>シハライ</t>
    </rPh>
    <rPh sb="3" eb="4">
      <t>ガク</t>
    </rPh>
    <phoneticPr fontId="3"/>
  </si>
  <si>
    <t>　子ども・子育て支援法附則第６条等の規定に基づき、次のとおり私立保育所に係る委託費等を請求します。</t>
    <rPh sb="16" eb="17">
      <t>トウ</t>
    </rPh>
    <rPh sb="41" eb="42">
      <t>トウ</t>
    </rPh>
    <phoneticPr fontId="1"/>
  </si>
  <si>
    <t>私立保育所に係る委託費を請求するための明細書（私立保育所に係る委託費請求明細書）</t>
    <rPh sb="0" eb="2">
      <t>シリツ</t>
    </rPh>
    <rPh sb="2" eb="4">
      <t>ホイク</t>
    </rPh>
    <rPh sb="4" eb="5">
      <t>ショ</t>
    </rPh>
    <rPh sb="6" eb="7">
      <t>カカ</t>
    </rPh>
    <rPh sb="8" eb="10">
      <t>イタク</t>
    </rPh>
    <rPh sb="10" eb="11">
      <t>ヒ</t>
    </rPh>
    <rPh sb="23" eb="25">
      <t>シリツ</t>
    </rPh>
    <rPh sb="25" eb="27">
      <t>ホイク</t>
    </rPh>
    <rPh sb="27" eb="28">
      <t>ショ</t>
    </rPh>
    <rPh sb="29" eb="30">
      <t>カカ</t>
    </rPh>
    <rPh sb="31" eb="33">
      <t>イタク</t>
    </rPh>
    <rPh sb="33" eb="34">
      <t>ヒ</t>
    </rPh>
    <phoneticPr fontId="1"/>
  </si>
  <si>
    <t>請求先市区町村の児童数
（月途中入退所児童及び副食費徴収免除対象者を除く）</t>
    <rPh sb="10" eb="11">
      <t>スウ</t>
    </rPh>
    <phoneticPr fontId="1"/>
  </si>
  <si>
    <t>請求先市区町村の児童数
（月途中入退所児童を除き、かつ、副食費徴収免除対象者に限る）</t>
    <rPh sb="10" eb="11">
      <t>スウ</t>
    </rPh>
    <phoneticPr fontId="1"/>
  </si>
  <si>
    <t>（月途中入退所児童を除き、かつ、副食費徴収免除対象者を除く）…C</t>
  </si>
  <si>
    <t>（月途中入退所児童を除き、かつ、副食費徴収免除対象者に限る）…D</t>
  </si>
  <si>
    <t>請求先市区町村の児童数（月途中入退所児童を除き、かつ、副食費徴収免除対象者を除く）…C</t>
  </si>
  <si>
    <t>請求先市区町村の児童数（月途中入退所児童を除き、かつ、副食費徴収免除対象者に限る…D</t>
  </si>
  <si>
    <t>基本加算部分</t>
    <rPh sb="0" eb="2">
      <t>キホン</t>
    </rPh>
    <rPh sb="2" eb="4">
      <t>カサン</t>
    </rPh>
    <rPh sb="4" eb="6">
      <t>ブブン</t>
    </rPh>
    <phoneticPr fontId="1"/>
  </si>
  <si>
    <t>調整部分</t>
    <rPh sb="0" eb="2">
      <t>チョウセイ</t>
    </rPh>
    <rPh sb="2" eb="4">
      <t>ブブン</t>
    </rPh>
    <phoneticPr fontId="1"/>
  </si>
  <si>
    <t>特定加算部分</t>
    <rPh sb="0" eb="2">
      <t>トクテイ</t>
    </rPh>
    <rPh sb="2" eb="4">
      <t>カサン</t>
    </rPh>
    <rPh sb="4" eb="6">
      <t>ブブン</t>
    </rPh>
    <phoneticPr fontId="1"/>
  </si>
  <si>
    <t>請求先市区町村の児童
（月途中退所児童に限り、かつ、副食費徴収免除対象者を除く）…M</t>
    <rPh sb="8" eb="10">
      <t>ジドウ</t>
    </rPh>
    <phoneticPr fontId="1"/>
  </si>
  <si>
    <t>請求先市区町村の児童（月途中退所児童に限り、かつ、副食費徴収免除対象者であるものに限る）…O</t>
    <rPh sb="8" eb="10">
      <t>ジドウ</t>
    </rPh>
    <phoneticPr fontId="1"/>
  </si>
  <si>
    <t>請求先市区町村の児童
（月途中入所児童に限り、かつ、副食費徴収免除対象者であるものに限る）…K</t>
    <rPh sb="8" eb="10">
      <t>ジドウ</t>
    </rPh>
    <rPh sb="12" eb="13">
      <t>ツキ</t>
    </rPh>
    <rPh sb="13" eb="15">
      <t>トチュウ</t>
    </rPh>
    <rPh sb="15" eb="17">
      <t>ニュウショ</t>
    </rPh>
    <rPh sb="17" eb="19">
      <t>ジドウ</t>
    </rPh>
    <rPh sb="20" eb="21">
      <t>カギ</t>
    </rPh>
    <rPh sb="26" eb="29">
      <t>フクショクヒ</t>
    </rPh>
    <rPh sb="29" eb="31">
      <t>チョウシュウ</t>
    </rPh>
    <rPh sb="31" eb="33">
      <t>メンジョ</t>
    </rPh>
    <rPh sb="33" eb="36">
      <t>タイショウシャ</t>
    </rPh>
    <rPh sb="42" eb="43">
      <t>カギ</t>
    </rPh>
    <phoneticPr fontId="1"/>
  </si>
  <si>
    <t>請求先市区町村の児童（月途中入所児童に限り、かつ、副食費徴収免除対象者であるものに限る）…K</t>
    <rPh sb="8" eb="10">
      <t>ジドウ</t>
    </rPh>
    <rPh sb="11" eb="12">
      <t>ツキ</t>
    </rPh>
    <rPh sb="12" eb="14">
      <t>トチュウ</t>
    </rPh>
    <rPh sb="14" eb="16">
      <t>ニュウショ</t>
    </rPh>
    <rPh sb="16" eb="18">
      <t>ジドウ</t>
    </rPh>
    <rPh sb="19" eb="20">
      <t>カギ</t>
    </rPh>
    <rPh sb="25" eb="28">
      <t>フクショクヒ</t>
    </rPh>
    <rPh sb="28" eb="30">
      <t>チョウシュウ</t>
    </rPh>
    <rPh sb="30" eb="32">
      <t>メンジョ</t>
    </rPh>
    <rPh sb="32" eb="35">
      <t>タイショウシャ</t>
    </rPh>
    <rPh sb="41" eb="42">
      <t>カギ</t>
    </rPh>
    <phoneticPr fontId="1"/>
  </si>
  <si>
    <t>請求先市区町村の児童（月途中退所児童に限り、かつ、副食費徴収免除対象者を除く）…M</t>
    <rPh sb="8" eb="10">
      <t>ジドウ</t>
    </rPh>
    <phoneticPr fontId="1"/>
  </si>
  <si>
    <t>請求先市区町村の児童
（月途中入所児童限り、かつ、副食費徴収免除対象者であるものに限る）…K</t>
    <rPh sb="8" eb="10">
      <t>ジドウ</t>
    </rPh>
    <rPh sb="12" eb="13">
      <t>ツキ</t>
    </rPh>
    <rPh sb="13" eb="15">
      <t>トチュウ</t>
    </rPh>
    <rPh sb="15" eb="17">
      <t>ニュウショ</t>
    </rPh>
    <rPh sb="17" eb="19">
      <t>ジドウ</t>
    </rPh>
    <rPh sb="19" eb="20">
      <t>カギ</t>
    </rPh>
    <rPh sb="25" eb="28">
      <t>フクショクヒ</t>
    </rPh>
    <rPh sb="28" eb="30">
      <t>チョウシュウ</t>
    </rPh>
    <rPh sb="30" eb="32">
      <t>メンジョ</t>
    </rPh>
    <rPh sb="32" eb="35">
      <t>タイショウシャ</t>
    </rPh>
    <rPh sb="41" eb="42">
      <t>カギ</t>
    </rPh>
    <phoneticPr fontId="1"/>
  </si>
  <si>
    <t>除雪費加算（３月のみ）</t>
    <rPh sb="0" eb="2">
      <t>ジョセツ</t>
    </rPh>
    <rPh sb="2" eb="3">
      <t>ヒ</t>
    </rPh>
    <rPh sb="7" eb="8">
      <t>ガツ</t>
    </rPh>
    <phoneticPr fontId="2"/>
  </si>
  <si>
    <t>降灰除去費加算（３月のみ）</t>
    <phoneticPr fontId="1"/>
  </si>
  <si>
    <t>副食費徴収
免除加算</t>
    <rPh sb="0" eb="3">
      <t>フクショクヒ</t>
    </rPh>
    <rPh sb="3" eb="5">
      <t>チョウシュウ</t>
    </rPh>
    <rPh sb="6" eb="8">
      <t>メンジョ</t>
    </rPh>
    <rPh sb="8" eb="10">
      <t>カサン</t>
    </rPh>
    <phoneticPr fontId="1"/>
  </si>
  <si>
    <t>(支)店</t>
    <rPh sb="1" eb="2">
      <t>シ</t>
    </rPh>
    <rPh sb="3" eb="4">
      <t>テン</t>
    </rPh>
    <phoneticPr fontId="1"/>
  </si>
  <si>
    <t>出張所</t>
    <rPh sb="0" eb="2">
      <t>シュッチョウ</t>
    </rPh>
    <rPh sb="2" eb="3">
      <t>ジョ</t>
    </rPh>
    <phoneticPr fontId="1"/>
  </si>
  <si>
    <t>（委任者）</t>
    <rPh sb="1" eb="4">
      <t>イニンシャ</t>
    </rPh>
    <phoneticPr fontId="1"/>
  </si>
  <si>
    <t>（受任者）</t>
    <rPh sb="1" eb="3">
      <t>ジュニン</t>
    </rPh>
    <rPh sb="3" eb="4">
      <t>シャ</t>
    </rPh>
    <phoneticPr fontId="1"/>
  </si>
  <si>
    <t>△</t>
    <phoneticPr fontId="1"/>
  </si>
  <si>
    <t>処遇改善等加算Ⅲ</t>
    <phoneticPr fontId="1"/>
  </si>
  <si>
    <t>４歳以上児</t>
    <phoneticPr fontId="1"/>
  </si>
  <si>
    <t>３歳児</t>
    <phoneticPr fontId="1"/>
  </si>
  <si>
    <t>１、２歳児</t>
    <phoneticPr fontId="1"/>
  </si>
  <si>
    <t>乳児</t>
    <phoneticPr fontId="1"/>
  </si>
  <si>
    <t>処遇改善等加算Ⅲ(分園)</t>
    <rPh sb="9" eb="11">
      <t>ブンエン</t>
    </rPh>
    <phoneticPr fontId="1"/>
  </si>
  <si>
    <t>事業者名</t>
    <rPh sb="0" eb="3">
      <t>ジギョウシャ</t>
    </rPh>
    <rPh sb="3" eb="4">
      <t>メイ</t>
    </rPh>
    <phoneticPr fontId="1"/>
  </si>
  <si>
    <t>事業者所在地</t>
    <phoneticPr fontId="1"/>
  </si>
  <si>
    <t>○○法人　○○</t>
    <phoneticPr fontId="1"/>
  </si>
  <si>
    <t xml:space="preserve">○○　○○                         </t>
    <phoneticPr fontId="1"/>
  </si>
  <si>
    <t>○○県○○市○○</t>
    <phoneticPr fontId="1"/>
  </si>
  <si>
    <t>処遇改善等加算Ⅲ</t>
    <rPh sb="0" eb="2">
      <t>ショグウ</t>
    </rPh>
    <rPh sb="2" eb="4">
      <t>カイゼン</t>
    </rPh>
    <rPh sb="4" eb="5">
      <t>トウ</t>
    </rPh>
    <rPh sb="5" eb="7">
      <t>カサン</t>
    </rPh>
    <phoneticPr fontId="11"/>
  </si>
  <si>
    <t>'保育単価表③'!C</t>
    <phoneticPr fontId="1"/>
  </si>
  <si>
    <t>処遇改善等加算Ⅲ（分園）</t>
    <rPh sb="9" eb="11">
      <t>ブンエン</t>
    </rPh>
    <phoneticPr fontId="1"/>
  </si>
  <si>
    <t>うち分園</t>
    <rPh sb="2" eb="4">
      <t>ブンエン</t>
    </rPh>
    <phoneticPr fontId="1"/>
  </si>
  <si>
    <t>処遇改善等加算Ⅰ</t>
  </si>
  <si>
    <t>処遇改善等
加算Ⅰ</t>
  </si>
  <si>
    <t>（注）</t>
  </si>
  <si>
    <t>①</t>
  </si>
  <si>
    <t>②</t>
  </si>
  <si>
    <t>③</t>
  </si>
  <si>
    <t>④</t>
  </si>
  <si>
    <t>⑥</t>
  </si>
  <si>
    <t>⑦</t>
  </si>
  <si>
    <t>⑧</t>
  </si>
  <si>
    <t>⑨</t>
  </si>
  <si>
    <t>⑩</t>
  </si>
  <si>
    <t>⑪</t>
  </si>
  <si>
    <t>⑫</t>
  </si>
  <si>
    <t>⑬</t>
  </si>
  <si>
    <t>⑭</t>
  </si>
  <si>
    <t>⑮</t>
  </si>
  <si>
    <t>⑯</t>
  </si>
  <si>
    <t>⑰</t>
  </si>
  <si>
    <t>⑱</t>
  </si>
  <si>
    <t>20/100
地域</t>
  </si>
  <si>
    <t>÷</t>
  </si>
  <si>
    <t>－</t>
  </si>
  <si>
    <t>×別に定める調整率</t>
  </si>
  <si>
    <t>16/100
地域</t>
  </si>
  <si>
    <t>15/100
地域</t>
  </si>
  <si>
    <t>12/100
地域</t>
  </si>
  <si>
    <t>10/100
地域</t>
  </si>
  <si>
    <t>6/100
地域</t>
  </si>
  <si>
    <t>3/100
地域</t>
  </si>
  <si>
    <t>⑲</t>
  </si>
  <si>
    <t>基本額</t>
  </si>
  <si>
    <t>（</t>
  </si>
  <si>
    <t>）</t>
  </si>
  <si>
    <t>⑳</t>
  </si>
  <si>
    <t>Ａ</t>
  </si>
  <si>
    <t>Ｂ</t>
  </si>
  <si>
    <t>㉑</t>
  </si>
  <si>
    <t>㉒</t>
  </si>
  <si>
    <t>※１　各月初日の利用子どもの単価に加算
※２　人数Ａ及び人数Ｂについては、別に定める</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11"/>
  </si>
  <si>
    <t>・処遇改善等加算Ⅱ－①</t>
  </si>
  <si>
    <t xml:space="preserve">× 人数Ａ </t>
  </si>
  <si>
    <t>・処遇改善等加算Ⅱ－②</t>
  </si>
  <si>
    <t>× 人数Ｂ</t>
  </si>
  <si>
    <t>㉓</t>
  </si>
  <si>
    <t>×</t>
  </si>
  <si>
    <t>　　　加算Ⅲ算定対象人数</t>
  </si>
  <si>
    <t>※１　各月初日の利用子どもの単価に加算
※２　加算Ⅲ算定対象人数については、別に定める</t>
  </si>
  <si>
    <t>㉔</t>
  </si>
  <si>
    <t>㉕</t>
  </si>
  <si>
    <t>㉖</t>
  </si>
  <si>
    <t>㉗</t>
  </si>
  <si>
    <t>※加算額は、高齢者等の年間総雇用時間数を基に区分
※３月初日の利用子どもの単価に加算</t>
  </si>
  <si>
    <t>÷３月初日の利用子ども数</t>
  </si>
  <si>
    <t>㉘</t>
  </si>
  <si>
    <t>小学校接続加算</t>
    <rPh sb="0" eb="3">
      <t>ショウガッコウ</t>
    </rPh>
    <rPh sb="3" eb="5">
      <t>セツゾク</t>
    </rPh>
    <rPh sb="5" eb="7">
      <t>カサン</t>
    </rPh>
    <phoneticPr fontId="3"/>
  </si>
  <si>
    <t>㉙</t>
  </si>
  <si>
    <t>㉚</t>
  </si>
  <si>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</si>
  <si>
    <t>Ｃ</t>
  </si>
  <si>
    <t>　</t>
  </si>
  <si>
    <t>㉛</t>
  </si>
  <si>
    <t>（ 注 ）年度の初日の前日における満年齢に応じて月額を調整</t>
  </si>
  <si>
    <t>対象職員数</t>
    <rPh sb="0" eb="2">
      <t>タイショウ</t>
    </rPh>
    <rPh sb="2" eb="4">
      <t>ショクイン</t>
    </rPh>
    <rPh sb="4" eb="5">
      <t>スウ</t>
    </rPh>
    <phoneticPr fontId="1"/>
  </si>
  <si>
    <t>新座市長　並木　傑　宛て</t>
    <rPh sb="0" eb="3">
      <t>ニイザシ</t>
    </rPh>
    <rPh sb="3" eb="4">
      <t>チョウ</t>
    </rPh>
    <rPh sb="5" eb="7">
      <t>ナミキ</t>
    </rPh>
    <rPh sb="8" eb="9">
      <t>マサル</t>
    </rPh>
    <rPh sb="10" eb="11">
      <t>ア</t>
    </rPh>
    <phoneticPr fontId="1"/>
  </si>
  <si>
    <t>＜精算・その他＞</t>
    <rPh sb="6" eb="7">
      <t>タ</t>
    </rPh>
    <phoneticPr fontId="1"/>
  </si>
  <si>
    <t>うち新座市外児童数</t>
    <rPh sb="2" eb="5">
      <t>ニイザシ</t>
    </rPh>
    <rPh sb="5" eb="6">
      <t>ガイ</t>
    </rPh>
    <rPh sb="6" eb="8">
      <t>ジドウ</t>
    </rPh>
    <rPh sb="8" eb="9">
      <t>スウ</t>
    </rPh>
    <phoneticPr fontId="1"/>
  </si>
  <si>
    <t>＜月初在籍児童数＞</t>
    <rPh sb="1" eb="3">
      <t>ゲッショ</t>
    </rPh>
    <rPh sb="3" eb="5">
      <t>ザイセキ</t>
    </rPh>
    <rPh sb="5" eb="7">
      <t>ジドウ</t>
    </rPh>
    <rPh sb="7" eb="8">
      <t>スウ</t>
    </rPh>
    <phoneticPr fontId="1"/>
  </si>
  <si>
    <t>※請求先市区町村以外の児童を含む</t>
    <phoneticPr fontId="1"/>
  </si>
  <si>
    <t>※新座市民のみ記入</t>
    <rPh sb="1" eb="4">
      <t>ニイザシ</t>
    </rPh>
    <rPh sb="4" eb="5">
      <t>ミン</t>
    </rPh>
    <rPh sb="7" eb="9">
      <t>キニュウ</t>
    </rPh>
    <phoneticPr fontId="1"/>
  </si>
  <si>
    <t>児童氏名</t>
    <rPh sb="0" eb="2">
      <t>ジドウ</t>
    </rPh>
    <rPh sb="2" eb="4">
      <t>シメイ</t>
    </rPh>
    <phoneticPr fontId="1"/>
  </si>
  <si>
    <t>①</t>
    <phoneticPr fontId="1"/>
  </si>
  <si>
    <t>②</t>
    <phoneticPr fontId="1"/>
  </si>
  <si>
    <t>③</t>
    <phoneticPr fontId="1"/>
  </si>
  <si>
    <t>④</t>
    <phoneticPr fontId="1"/>
  </si>
  <si>
    <t>A</t>
  </si>
  <si>
    <t>○○　○○</t>
    <phoneticPr fontId="1"/>
  </si>
  <si>
    <t>○○県○○市○○</t>
    <rPh sb="2" eb="3">
      <t>ケン</t>
    </rPh>
    <rPh sb="5" eb="6">
      <t>シ</t>
    </rPh>
    <phoneticPr fontId="1"/>
  </si>
  <si>
    <t>○○-○○○○-○○○○</t>
    <phoneticPr fontId="1"/>
  </si>
  <si>
    <t>○〇保育園</t>
    <rPh sb="2" eb="4">
      <t>ホイク</t>
    </rPh>
    <rPh sb="4" eb="5">
      <t>エン</t>
    </rPh>
    <phoneticPr fontId="1"/>
  </si>
  <si>
    <t>（精算が必要な場合のみ記載）</t>
    <rPh sb="1" eb="3">
      <t>セイサン</t>
    </rPh>
    <rPh sb="4" eb="6">
      <t>ヒツヨウ</t>
    </rPh>
    <rPh sb="7" eb="9">
      <t>バアイ</t>
    </rPh>
    <rPh sb="11" eb="13">
      <t>キサイ</t>
    </rPh>
    <phoneticPr fontId="1"/>
  </si>
  <si>
    <r>
      <rPr>
        <sz val="11"/>
        <rFont val="BIZ UDP明朝 Medium"/>
        <family val="1"/>
        <charset val="128"/>
      </rPr>
      <t>債権者コード</t>
    </r>
    <r>
      <rPr>
        <sz val="10"/>
        <rFont val="BIZ UDP明朝 Medium"/>
        <family val="1"/>
        <charset val="128"/>
      </rPr>
      <t xml:space="preserve">
(新座市で登録がある場合のみ記載)</t>
    </r>
    <rPh sb="0" eb="3">
      <t>サイケンシャ</t>
    </rPh>
    <rPh sb="8" eb="11">
      <t>ニイザシ</t>
    </rPh>
    <rPh sb="12" eb="14">
      <t>トウロク</t>
    </rPh>
    <rPh sb="17" eb="19">
      <t>バアイ</t>
    </rPh>
    <rPh sb="21" eb="23">
      <t>キサイ</t>
    </rPh>
    <phoneticPr fontId="1"/>
  </si>
  <si>
    <t>子どものための教育・保育給付を請求するための明細書（子どものための教育・保育給付請求明細書）</t>
  </si>
  <si>
    <t>その他市区町村長が必要と認める書類</t>
    <phoneticPr fontId="1"/>
  </si>
  <si>
    <t>その他市区町村長が必要と認める書類</t>
  </si>
  <si>
    <t>記入方法</t>
    <rPh sb="0" eb="2">
      <t>キニュウ</t>
    </rPh>
    <rPh sb="2" eb="4">
      <t>ホウホウ</t>
    </rPh>
    <phoneticPr fontId="1"/>
  </si>
  <si>
    <t>２つのシート（請求書及び在籍児童一覧）の色付きセルに必要事項を記入すると、金額が自動計算されます。</t>
    <rPh sb="7" eb="10">
      <t>セイキュウショ</t>
    </rPh>
    <rPh sb="10" eb="11">
      <t>オヨ</t>
    </rPh>
    <rPh sb="12" eb="14">
      <t>ザイセキ</t>
    </rPh>
    <rPh sb="14" eb="16">
      <t>ジドウ</t>
    </rPh>
    <rPh sb="16" eb="18">
      <t>イチラン</t>
    </rPh>
    <rPh sb="20" eb="22">
      <t>イロツ</t>
    </rPh>
    <rPh sb="26" eb="28">
      <t>ヒツヨウ</t>
    </rPh>
    <rPh sb="28" eb="30">
      <t>ジコウ</t>
    </rPh>
    <rPh sb="31" eb="33">
      <t>キニュウ</t>
    </rPh>
    <rPh sb="37" eb="39">
      <t>キンガク</t>
    </rPh>
    <rPh sb="40" eb="42">
      <t>ジドウ</t>
    </rPh>
    <rPh sb="42" eb="44">
      <t>ケイサン</t>
    </rPh>
    <phoneticPr fontId="1"/>
  </si>
  <si>
    <t>＜請求書について＞</t>
    <rPh sb="1" eb="4">
      <t>セイキュウショ</t>
    </rPh>
    <phoneticPr fontId="1"/>
  </si>
  <si>
    <t>＜在籍児童一覧について＞</t>
    <rPh sb="1" eb="3">
      <t>ザイセキ</t>
    </rPh>
    <rPh sb="3" eb="5">
      <t>ジドウ</t>
    </rPh>
    <rPh sb="5" eb="7">
      <t>イチラン</t>
    </rPh>
    <phoneticPr fontId="1"/>
  </si>
  <si>
    <t>在籍児童一覧の「年齢」及び「認定区分」が未記入の場合、自動計算がされません。必ず記入してください。</t>
    <rPh sb="0" eb="2">
      <t>ザイセキ</t>
    </rPh>
    <rPh sb="2" eb="4">
      <t>ジドウ</t>
    </rPh>
    <rPh sb="4" eb="6">
      <t>イチラン</t>
    </rPh>
    <rPh sb="8" eb="10">
      <t>ネンレイ</t>
    </rPh>
    <rPh sb="11" eb="12">
      <t>オヨ</t>
    </rPh>
    <rPh sb="14" eb="16">
      <t>ニンテイ</t>
    </rPh>
    <rPh sb="16" eb="18">
      <t>クブン</t>
    </rPh>
    <rPh sb="20" eb="23">
      <t>ミキニュウ</t>
    </rPh>
    <rPh sb="24" eb="26">
      <t>バアイ</t>
    </rPh>
    <rPh sb="27" eb="29">
      <t>ジドウ</t>
    </rPh>
    <rPh sb="29" eb="31">
      <t>ケイサン</t>
    </rPh>
    <rPh sb="38" eb="39">
      <t>カナラ</t>
    </rPh>
    <rPh sb="40" eb="42">
      <t>キニュウ</t>
    </rPh>
    <phoneticPr fontId="1"/>
  </si>
  <si>
    <t>副食費の徴収免除対象者がいる場合、副食費徴収免除加算の「対象の有無」の欄で〇を選択してください。</t>
    <rPh sb="0" eb="3">
      <t>フクショクヒ</t>
    </rPh>
    <rPh sb="4" eb="6">
      <t>チョウシュウ</t>
    </rPh>
    <rPh sb="6" eb="8">
      <t>メンジョ</t>
    </rPh>
    <rPh sb="8" eb="11">
      <t>タイショウシャ</t>
    </rPh>
    <rPh sb="14" eb="16">
      <t>バアイ</t>
    </rPh>
    <rPh sb="17" eb="20">
      <t>フクショクヒ</t>
    </rPh>
    <rPh sb="20" eb="22">
      <t>チョウシュウ</t>
    </rPh>
    <rPh sb="22" eb="24">
      <t>メンジョ</t>
    </rPh>
    <rPh sb="24" eb="26">
      <t>カサン</t>
    </rPh>
    <rPh sb="28" eb="30">
      <t>タイショウ</t>
    </rPh>
    <rPh sb="31" eb="33">
      <t>ウム</t>
    </rPh>
    <rPh sb="35" eb="36">
      <t>ラン</t>
    </rPh>
    <rPh sb="39" eb="41">
      <t>センタク</t>
    </rPh>
    <phoneticPr fontId="1"/>
  </si>
  <si>
    <t>定員を恒常的に超過する場合に係る別に定める調整率 　保育所（保育認定）</t>
  </si>
  <si>
    <t>地域
区分</t>
  </si>
  <si>
    <t>定員区分</t>
  </si>
  <si>
    <t>認定
区分</t>
  </si>
  <si>
    <t>年齢区分</t>
  </si>
  <si>
    <t>利用子ども数</t>
  </si>
  <si>
    <t>　20人
　　まで</t>
  </si>
  <si>
    <t>　21人
　　から
　30人
　　まで</t>
  </si>
  <si>
    <t>　31人
　　から
　40人
　　まで</t>
  </si>
  <si>
    <t>　41人
　　から
　50人
　　まで</t>
  </si>
  <si>
    <t>　51人
　　から
　60人
　　まで</t>
  </si>
  <si>
    <t>　61人
　　から
　70人
　　まで</t>
  </si>
  <si>
    <t>　71人
　　から
　80人
　　まで</t>
  </si>
  <si>
    <t>　81人
　　から
　90人
　　まで</t>
  </si>
  <si>
    <t>　91人
　　から
　100人
　　まで</t>
  </si>
  <si>
    <t>　101人
　　から
　110人
　　まで</t>
  </si>
  <si>
    <t>　111人
　　から
　120人
　　まで</t>
  </si>
  <si>
    <t>　121人
　　から
　130人
　　まで</t>
  </si>
  <si>
    <t>　131人
　　から
　140人
　　まで</t>
  </si>
  <si>
    <t>　141人
　　から
　150人
　　まで</t>
  </si>
  <si>
    <t>　151人
　　から
　160人
　　まで</t>
  </si>
  <si>
    <t>　161人
　　から
　170人
　　まで</t>
  </si>
  <si>
    <t>　171人
　　以上</t>
  </si>
  <si>
    <t>　20人</t>
  </si>
  <si>
    <t>2号</t>
  </si>
  <si>
    <t>４歳以上児</t>
  </si>
  <si>
    <t>３歳児</t>
  </si>
  <si>
    <t>3号</t>
  </si>
  <si>
    <t>１、２歳児</t>
  </si>
  <si>
    <t>乳児</t>
  </si>
  <si>
    <t>　4１人
　　から
　50人
　　まで</t>
  </si>
  <si>
    <t>その他
地域</t>
  </si>
  <si>
    <t>振込先の口座に記入漏れや誤りが無いか確認してください。</t>
    <rPh sb="0" eb="3">
      <t>フリコミサキ</t>
    </rPh>
    <rPh sb="4" eb="6">
      <t>コウザ</t>
    </rPh>
    <rPh sb="7" eb="9">
      <t>キニュウ</t>
    </rPh>
    <rPh sb="9" eb="10">
      <t>モ</t>
    </rPh>
    <rPh sb="12" eb="13">
      <t>アヤマ</t>
    </rPh>
    <rPh sb="15" eb="16">
      <t>ナ</t>
    </rPh>
    <rPh sb="18" eb="20">
      <t>カクニン</t>
    </rPh>
    <phoneticPr fontId="1"/>
  </si>
  <si>
    <t>複数月分の請求書を1枚にまとめて作成する（一括請求する）場合、請求期間内に園全体での在籍児童数・加算項目の変動があると正しい金額になりません。</t>
    <rPh sb="0" eb="2">
      <t>フクスウ</t>
    </rPh>
    <rPh sb="2" eb="3">
      <t>ツキ</t>
    </rPh>
    <rPh sb="3" eb="4">
      <t>ブン</t>
    </rPh>
    <rPh sb="5" eb="8">
      <t>セイキュウショ</t>
    </rPh>
    <rPh sb="10" eb="11">
      <t>マイ</t>
    </rPh>
    <rPh sb="16" eb="18">
      <t>サクセイ</t>
    </rPh>
    <rPh sb="21" eb="23">
      <t>イッカツ</t>
    </rPh>
    <rPh sb="23" eb="25">
      <t>セイキュウ</t>
    </rPh>
    <rPh sb="28" eb="30">
      <t>バアイ</t>
    </rPh>
    <rPh sb="31" eb="33">
      <t>セイキュウ</t>
    </rPh>
    <rPh sb="33" eb="35">
      <t>キカン</t>
    </rPh>
    <rPh sb="35" eb="36">
      <t>ナイ</t>
    </rPh>
    <rPh sb="37" eb="38">
      <t>エン</t>
    </rPh>
    <rPh sb="38" eb="40">
      <t>ゼンタイ</t>
    </rPh>
    <rPh sb="42" eb="44">
      <t>ザイセキ</t>
    </rPh>
    <rPh sb="44" eb="46">
      <t>ジドウ</t>
    </rPh>
    <rPh sb="46" eb="47">
      <t>スウ</t>
    </rPh>
    <rPh sb="48" eb="50">
      <t>カサン</t>
    </rPh>
    <rPh sb="50" eb="52">
      <t>コウモク</t>
    </rPh>
    <rPh sb="53" eb="55">
      <t>ヘンドウ</t>
    </rPh>
    <rPh sb="59" eb="60">
      <t>タダ</t>
    </rPh>
    <rPh sb="62" eb="64">
      <t>キンガク</t>
    </rPh>
    <phoneticPr fontId="1"/>
  </si>
  <si>
    <t>変動がある場合や、月途中入退所児童がいる場合は、必ずファイルを分けて各月分の請求書を作成してください。</t>
    <rPh sb="0" eb="2">
      <t>ヘンドウ</t>
    </rPh>
    <rPh sb="5" eb="7">
      <t>バアイ</t>
    </rPh>
    <rPh sb="9" eb="10">
      <t>ツキ</t>
    </rPh>
    <rPh sb="10" eb="12">
      <t>トチュウ</t>
    </rPh>
    <rPh sb="12" eb="13">
      <t>ニュウ</t>
    </rPh>
    <rPh sb="13" eb="15">
      <t>タイショ</t>
    </rPh>
    <rPh sb="15" eb="17">
      <t>ジドウ</t>
    </rPh>
    <rPh sb="20" eb="22">
      <t>バアイ</t>
    </rPh>
    <rPh sb="24" eb="25">
      <t>カナラ</t>
    </rPh>
    <rPh sb="31" eb="32">
      <t>ワ</t>
    </rPh>
    <rPh sb="34" eb="36">
      <t>カクツキ</t>
    </rPh>
    <rPh sb="36" eb="37">
      <t>ブン</t>
    </rPh>
    <rPh sb="38" eb="41">
      <t>セイキュウショ</t>
    </rPh>
    <rPh sb="42" eb="44">
      <t>サクセイ</t>
    </rPh>
    <phoneticPr fontId="1"/>
  </si>
  <si>
    <t>月途中退所(入所)の児童がいた場合は、「月途中退所（入所）の有無」で○を選択し、一覧表の下の表の当てはまる欄に在籍中開所日数を記入してください。</t>
    <rPh sb="0" eb="1">
      <t>ツキ</t>
    </rPh>
    <rPh sb="1" eb="3">
      <t>トチュウ</t>
    </rPh>
    <rPh sb="3" eb="5">
      <t>タイショ</t>
    </rPh>
    <rPh sb="6" eb="8">
      <t>ニュウショ</t>
    </rPh>
    <rPh sb="10" eb="12">
      <t>ジドウ</t>
    </rPh>
    <rPh sb="15" eb="17">
      <t>バアイ</t>
    </rPh>
    <rPh sb="26" eb="28">
      <t>ニュウショ</t>
    </rPh>
    <rPh sb="36" eb="38">
      <t>センタク</t>
    </rPh>
    <rPh sb="40" eb="42">
      <t>イチラン</t>
    </rPh>
    <rPh sb="42" eb="43">
      <t>ヒョウ</t>
    </rPh>
    <rPh sb="44" eb="45">
      <t>シタ</t>
    </rPh>
    <rPh sb="46" eb="47">
      <t>ヒョウ</t>
    </rPh>
    <rPh sb="48" eb="49">
      <t>ア</t>
    </rPh>
    <rPh sb="53" eb="54">
      <t>ラン</t>
    </rPh>
    <rPh sb="55" eb="58">
      <t>ザイセキチュウ</t>
    </rPh>
    <rPh sb="58" eb="60">
      <t>カイショ</t>
    </rPh>
    <rPh sb="60" eb="62">
      <t>ニッスウ</t>
    </rPh>
    <rPh sb="63" eb="65">
      <t>キニュウ</t>
    </rPh>
    <phoneticPr fontId="1"/>
  </si>
  <si>
    <t>定員を恒常的に超過する場合の調整用</t>
    <rPh sb="0" eb="2">
      <t>テイイン</t>
    </rPh>
    <rPh sb="3" eb="6">
      <t>コウジョウテキ</t>
    </rPh>
    <rPh sb="7" eb="9">
      <t>チョウカ</t>
    </rPh>
    <rPh sb="11" eb="13">
      <t>バアイ</t>
    </rPh>
    <rPh sb="14" eb="16">
      <t>チョウセイ</t>
    </rPh>
    <rPh sb="16" eb="17">
      <t>ヨウ</t>
    </rPh>
    <phoneticPr fontId="1"/>
  </si>
  <si>
    <t>初日利用人数</t>
    <rPh sb="0" eb="2">
      <t>ショニチ</t>
    </rPh>
    <rPh sb="2" eb="4">
      <t>リヨウ</t>
    </rPh>
    <rPh sb="4" eb="6">
      <t>ニンズウ</t>
    </rPh>
    <phoneticPr fontId="1"/>
  </si>
  <si>
    <t>列数</t>
    <rPh sb="0" eb="2">
      <t>レツスウ</t>
    </rPh>
    <phoneticPr fontId="1"/>
  </si>
  <si>
    <t>基準セル</t>
    <rPh sb="0" eb="2">
      <t>キジュン</t>
    </rPh>
    <phoneticPr fontId="1"/>
  </si>
  <si>
    <t>'保育単価表③（定員を恒常的に超過する場合）'!E</t>
    <rPh sb="1" eb="3">
      <t>ホイク</t>
    </rPh>
    <rPh sb="3" eb="5">
      <t>タンカ</t>
    </rPh>
    <rPh sb="5" eb="6">
      <t>ヒョウ</t>
    </rPh>
    <phoneticPr fontId="1"/>
  </si>
  <si>
    <t>子どものための教育・保育給付請求明細書（保育園）</t>
    <rPh sb="20" eb="23">
      <t>ホイクエン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</si>
</sst>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76" formatCode="#,##0&quot;円&quot;"/>
    <numFmt numFmtId="177" formatCode="#,##0_ &quot;人&quot;"/>
    <numFmt numFmtId="178" formatCode="#,##0&quot;人&quot;"/>
    <numFmt numFmtId="179" formatCode="#&quot;月&quot;"/>
    <numFmt numFmtId="180" formatCode="#&quot;%&quot;"/>
    <numFmt numFmtId="181" formatCode="#&quot;日&quot;"/>
    <numFmt numFmtId="182" formatCode="0.00_);[Red]\(0.00\)"/>
    <numFmt numFmtId="183" formatCode="0.00_ "/>
    <numFmt numFmtId="184" formatCode="\(#,##0\)"/>
    <numFmt numFmtId="185" formatCode="#,##0;&quot;▲ &quot;#,##0"/>
    <numFmt numFmtId="186" formatCode="#,##0\×&quot;加&quot;&quot;算&quot;&quot;率&quot;"/>
    <numFmt numFmtId="187" formatCode="\(#,##0\×&quot;加&quot;&quot;算&quot;&quot;率&quot;\)"/>
    <numFmt numFmtId="188" formatCode="&quot;×&quot;#\ ?/100"/>
    <numFmt numFmtId="189" formatCode="#,##0\×&quot;加&quot;&quot;算&quot;&quot;数&quot;"/>
    <numFmt numFmtId="190" formatCode="#,##0&quot;×加算率&quot;"/>
    <numFmt numFmtId="191" formatCode="#,##0&quot;÷３月初日の利用子ども数&quot;"/>
    <numFmt numFmtId="192" formatCode="#,##0&quot;（限度額）÷３月初日の利用子ども数&quot;"/>
    <numFmt numFmtId="193" formatCode="&quot;チーム保育加配加算（上限：&quot;0&quot;人）&quot;"/>
    <numFmt numFmtId="194" formatCode="#&quot;人&quot;"/>
    <numFmt numFmtId="195" formatCode="#0&quot;人&quot;"/>
    <numFmt numFmtId="196" formatCode="#0&quot;日&quot;"/>
    <numFmt numFmtId="197" formatCode="#,##0&quot;×加配人数&quot;"/>
    <numFmt numFmtId="198" formatCode="#,##0\×&quot;加&quot;&quot;算&quot;&quot;率&quot;&quot;×加配人数&quot;"/>
    <numFmt numFmtId="199" formatCode="#&quot;か月分&quot;"/>
    <numFmt numFmtId="200" formatCode="#\ ?/100"/>
  </numFmts>
  <fonts count="36">
    <font>
      <sz val="11"/>
      <color theme="1"/>
      <name val="游ゴシック"/>
      <family val="2"/>
      <charset val="128"/>
      <scheme val="minor"/>
    </font>
    <font>
      <sz val="6"/>
      <name val="游ゴシック"/>
      <family val="2"/>
      <charset val="128"/>
      <scheme val="minor"/>
    </font>
    <font>
      <sz val="11"/>
      <name val="明朝"/>
      <family val="3"/>
      <charset val="128"/>
    </font>
    <font>
      <sz val="6"/>
      <name val="ＭＳ Ｐゴシック"/>
      <family val="3"/>
      <charset val="128"/>
    </font>
    <font>
      <sz val="11"/>
      <name val="ＭＳ Ｐ明朝"/>
      <family val="1"/>
      <charset val="128"/>
    </font>
    <font>
      <sz val="10"/>
      <color rgb="FF000000"/>
      <name val="Times New Roman"/>
      <family val="1"/>
    </font>
    <font>
      <sz val="11"/>
      <color theme="1"/>
      <name val="游ゴシック"/>
      <family val="2"/>
      <charset val="128"/>
      <scheme val="minor"/>
    </font>
    <font>
      <sz val="14"/>
      <name val="ＭＳ Ｐ明朝"/>
      <family val="1"/>
      <charset val="128"/>
    </font>
    <font>
      <sz val="11"/>
      <color rgb="FFFF0000"/>
      <name val="ＭＳ Ｐ明朝"/>
      <family val="1"/>
      <charset val="128"/>
    </font>
    <font>
      <sz val="11"/>
      <name val="ＭＳ Ｐゴシック"/>
      <family val="3"/>
      <charset val="128"/>
    </font>
    <font>
      <sz val="8"/>
      <name val="HGｺﾞｼｯｸM"/>
      <family val="3"/>
      <charset val="128"/>
    </font>
    <font>
      <sz val="6"/>
      <name val="明朝"/>
      <family val="3"/>
      <charset val="128"/>
    </font>
    <font>
      <sz val="6"/>
      <name val="HGｺﾞｼｯｸM"/>
      <family val="3"/>
      <charset val="128"/>
    </font>
    <font>
      <sz val="10"/>
      <name val="HGｺﾞｼｯｸM"/>
      <family val="3"/>
      <charset val="128"/>
    </font>
    <font>
      <sz val="11"/>
      <name val="HGｺﾞｼｯｸM"/>
      <family val="3"/>
      <charset val="128"/>
    </font>
    <font>
      <b/>
      <sz val="16"/>
      <name val="HGｺﾞｼｯｸM"/>
      <family val="3"/>
      <charset val="128"/>
    </font>
    <font>
      <sz val="11"/>
      <color theme="1"/>
      <name val="游ゴシック"/>
      <family val="3"/>
      <charset val="128"/>
      <scheme val="minor"/>
    </font>
    <font>
      <sz val="11"/>
      <color theme="1"/>
      <name val="游ゴシック"/>
      <family val="3"/>
      <charset val="128"/>
    </font>
    <font>
      <sz val="11"/>
      <name val="游ゴシック"/>
      <family val="3"/>
      <charset val="128"/>
    </font>
    <font>
      <sz val="11"/>
      <color indexed="8"/>
      <name val="游ゴシック"/>
      <family val="3"/>
      <charset val="128"/>
    </font>
    <font>
      <sz val="11"/>
      <color theme="4"/>
      <name val="ＭＳ Ｐ明朝"/>
      <family val="1"/>
      <charset val="128"/>
    </font>
    <font>
      <sz val="11"/>
      <name val="Verdana"/>
      <family val="2"/>
    </font>
    <font>
      <sz val="9"/>
      <color indexed="81"/>
      <name val="MS P ゴシック"/>
      <family val="3"/>
      <charset val="128"/>
    </font>
    <font>
      <sz val="10"/>
      <name val="ＭＳ Ｐ明朝"/>
      <family val="1"/>
      <charset val="128"/>
    </font>
    <font>
      <sz val="11"/>
      <name val="BIZ UDP明朝 Medium"/>
      <family val="1"/>
      <charset val="128"/>
    </font>
    <font>
      <sz val="14"/>
      <name val="BIZ UDP明朝 Medium"/>
      <family val="1"/>
      <charset val="128"/>
    </font>
    <font>
      <sz val="10"/>
      <name val="BIZ UDP明朝 Medium"/>
      <family val="1"/>
      <charset val="128"/>
    </font>
    <font>
      <sz val="9"/>
      <name val="BIZ UDP明朝 Medium"/>
      <family val="1"/>
      <charset val="128"/>
    </font>
    <font>
      <strike/>
      <sz val="11"/>
      <name val="BIZ UDP明朝 Medium"/>
      <family val="1"/>
      <charset val="128"/>
    </font>
    <font>
      <b/>
      <sz val="12"/>
      <name val="BIZ UDP明朝 Medium"/>
      <family val="1"/>
      <charset val="128"/>
    </font>
    <font>
      <sz val="8"/>
      <name val="BIZ UDP明朝 Medium"/>
      <family val="1"/>
      <charset val="128"/>
    </font>
    <font>
      <sz val="12"/>
      <name val="BIZ UDP明朝 Medium"/>
      <family val="1"/>
      <charset val="128"/>
    </font>
    <font>
      <b/>
      <sz val="14"/>
      <color theme="1"/>
      <name val="BIZ UDP明朝 Medium"/>
      <family val="1"/>
      <charset val="128"/>
    </font>
    <font>
      <sz val="11"/>
      <color theme="1"/>
      <name val="BIZ UDP明朝 Medium"/>
      <family val="1"/>
      <charset val="128"/>
    </font>
    <font>
      <b/>
      <sz val="12"/>
      <color theme="1"/>
      <name val="BIZ UDP明朝 Medium"/>
      <family val="1"/>
      <charset val="128"/>
    </font>
    <font>
      <sz val="11"/>
      <color rgb="FFFF0000"/>
      <name val="BIZ UDP明朝 Medium"/>
      <family val="1"/>
      <charset val="128"/>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2CC"/>
        <bgColor indexed="64"/>
      </patternFill>
    </fill>
  </fills>
  <borders count="22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top style="thin">
        <color theme="1"/>
      </top>
      <bottom style="thin">
        <color theme="1"/>
      </bottom>
      <diagonal/>
    </border>
    <border>
      <left/>
      <right style="thin">
        <color theme="1"/>
      </right>
      <top style="thin">
        <color theme="1"/>
      </top>
      <bottom/>
      <diagonal/>
    </border>
    <border>
      <left style="thin">
        <color theme="1"/>
      </left>
      <right/>
      <top/>
      <bottom/>
      <diagonal/>
    </border>
    <border>
      <left style="thin">
        <color theme="1"/>
      </left>
      <right/>
      <top style="thin">
        <color theme="1"/>
      </top>
      <bottom style="thin">
        <color auto="1"/>
      </bottom>
      <diagonal/>
    </border>
    <border>
      <left/>
      <right/>
      <top style="thin">
        <color theme="1"/>
      </top>
      <bottom style="thin">
        <color auto="1"/>
      </bottom>
      <diagonal/>
    </border>
    <border>
      <left style="thin">
        <color auto="1"/>
      </left>
      <right/>
      <top style="thin">
        <color theme="1"/>
      </top>
      <bottom/>
      <diagonal/>
    </border>
    <border diagonalDown="1">
      <left/>
      <right/>
      <top/>
      <bottom style="thin">
        <color theme="1"/>
      </bottom>
      <diagonal style="thin">
        <color theme="1"/>
      </diagonal>
    </border>
    <border>
      <left style="thin">
        <color auto="1"/>
      </left>
      <right/>
      <top/>
      <bottom style="thin">
        <color theme="1"/>
      </bottom>
      <diagonal/>
    </border>
    <border>
      <left/>
      <right style="thin">
        <color theme="1"/>
      </right>
      <top/>
      <bottom style="thin">
        <color auto="1"/>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theme="1"/>
      </bottom>
      <diagonal/>
    </border>
    <border>
      <left/>
      <right/>
      <top style="hair">
        <color indexed="64"/>
      </top>
      <bottom style="thin">
        <color theme="1"/>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auto="1"/>
      </top>
      <bottom style="thin">
        <color theme="1"/>
      </bottom>
      <diagonal/>
    </border>
    <border>
      <left/>
      <right style="thin">
        <color theme="1"/>
      </right>
      <top/>
      <bottom/>
      <diagonal/>
    </border>
    <border>
      <left style="thin">
        <color auto="1"/>
      </left>
      <right/>
      <top style="thin">
        <color indexed="64"/>
      </top>
      <bottom style="hair">
        <color indexed="64"/>
      </bottom>
      <diagonal/>
    </border>
    <border>
      <left/>
      <right/>
      <top style="thin">
        <color indexed="64"/>
      </top>
      <bottom style="hair">
        <color indexed="64"/>
      </bottom>
      <diagonal/>
    </border>
    <border>
      <left/>
      <right style="thin">
        <color theme="1"/>
      </right>
      <top style="thin">
        <color indexed="64"/>
      </top>
      <bottom style="hair">
        <color indexed="64"/>
      </bottom>
      <diagonal/>
    </border>
    <border>
      <left style="thin">
        <color theme="1"/>
      </left>
      <right/>
      <top/>
      <bottom style="hair">
        <color indexed="64"/>
      </bottom>
      <diagonal/>
    </border>
    <border diagonalDown="1">
      <left style="thin">
        <color theme="1"/>
      </left>
      <right/>
      <top/>
      <bottom/>
      <diagonal style="thin">
        <color theme="1"/>
      </diagonal>
    </border>
    <border diagonalDown="1">
      <left/>
      <right/>
      <top/>
      <bottom/>
      <diagonal style="thin">
        <color theme="1"/>
      </diagonal>
    </border>
    <border diagonalDown="1">
      <left style="thin">
        <color theme="1"/>
      </left>
      <right/>
      <top/>
      <bottom style="thin">
        <color indexed="64"/>
      </bottom>
      <diagonal style="thin">
        <color theme="1"/>
      </diagonal>
    </border>
    <border diagonalDown="1">
      <left/>
      <right/>
      <top/>
      <bottom style="thin">
        <color indexed="64"/>
      </bottom>
      <diagonal style="thin">
        <color theme="1"/>
      </diagonal>
    </border>
    <border>
      <left/>
      <right style="thin">
        <color auto="1"/>
      </right>
      <top style="thin">
        <color indexed="64"/>
      </top>
      <bottom style="hair">
        <color indexed="64"/>
      </bottom>
      <diagonal/>
    </border>
    <border diagonalDown="1">
      <left style="thin">
        <color auto="1"/>
      </left>
      <right/>
      <top style="thin">
        <color indexed="64"/>
      </top>
      <bottom/>
      <diagonal style="thin">
        <color auto="1"/>
      </diagonal>
    </border>
    <border diagonalDown="1">
      <left/>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left style="thin">
        <color theme="1"/>
      </left>
      <right/>
      <top/>
      <bottom style="thin">
        <color theme="1"/>
      </bottom>
      <diagonal/>
    </border>
    <border>
      <left/>
      <right style="thin">
        <color theme="1"/>
      </right>
      <top/>
      <bottom style="thin">
        <color theme="1"/>
      </bottom>
      <diagonal/>
    </border>
    <border>
      <left style="hair">
        <color theme="1"/>
      </left>
      <right/>
      <top style="hair">
        <color theme="1"/>
      </top>
      <bottom style="thin">
        <color auto="1"/>
      </bottom>
      <diagonal/>
    </border>
    <border>
      <left/>
      <right/>
      <top style="hair">
        <color theme="1"/>
      </top>
      <bottom style="thin">
        <color auto="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top style="hair">
        <color theme="1"/>
      </top>
      <bottom style="thin">
        <color theme="1"/>
      </bottom>
      <diagonal/>
    </border>
    <border>
      <left/>
      <right style="thin">
        <color theme="1"/>
      </right>
      <top style="hair">
        <color theme="1"/>
      </top>
      <bottom style="thin">
        <color theme="1"/>
      </bottom>
      <diagonal/>
    </border>
    <border diagonalDown="1">
      <left/>
      <right/>
      <top style="thin">
        <color theme="1"/>
      </top>
      <bottom/>
      <diagonal style="thin">
        <color theme="1"/>
      </diagonal>
    </border>
    <border diagonalDown="1">
      <left/>
      <right style="thin">
        <color indexed="64"/>
      </right>
      <top style="thin">
        <color theme="1"/>
      </top>
      <bottom/>
      <diagonal style="thin">
        <color theme="1"/>
      </diagonal>
    </border>
    <border diagonalDown="1">
      <left style="thin">
        <color auto="1"/>
      </left>
      <right/>
      <top/>
      <bottom style="thin">
        <color theme="1"/>
      </bottom>
      <diagonal style="thin">
        <color auto="1"/>
      </diagonal>
    </border>
    <border diagonalDown="1">
      <left/>
      <right/>
      <top/>
      <bottom style="thin">
        <color theme="1"/>
      </bottom>
      <diagonal style="thin">
        <color auto="1"/>
      </diagonal>
    </border>
    <border diagonalDown="1">
      <left/>
      <right style="thin">
        <color theme="1"/>
      </right>
      <top/>
      <bottom style="thin">
        <color theme="1"/>
      </bottom>
      <diagonal style="thin">
        <color auto="1"/>
      </diagonal>
    </border>
    <border>
      <left/>
      <right style="thin">
        <color theme="1"/>
      </right>
      <top style="thin">
        <color theme="1"/>
      </top>
      <bottom style="thin">
        <color auto="1"/>
      </bottom>
      <diagonal/>
    </border>
    <border diagonalDown="1">
      <left style="thin">
        <color theme="1"/>
      </left>
      <right/>
      <top style="thin">
        <color theme="1"/>
      </top>
      <bottom/>
      <diagonal style="thin">
        <color theme="1"/>
      </diagonal>
    </border>
    <border diagonalDown="1">
      <left/>
      <right style="thin">
        <color theme="1"/>
      </right>
      <top style="thin">
        <color theme="1"/>
      </top>
      <bottom/>
      <diagonal style="thin">
        <color theme="1"/>
      </diagonal>
    </border>
    <border>
      <left/>
      <right style="thin">
        <color theme="1"/>
      </right>
      <top style="thin">
        <color auto="1"/>
      </top>
      <bottom/>
      <diagonal/>
    </border>
    <border diagonalDown="1">
      <left style="thin">
        <color theme="1"/>
      </left>
      <right/>
      <top/>
      <bottom style="thin">
        <color theme="1"/>
      </bottom>
      <diagonal style="thin">
        <color theme="1"/>
      </diagonal>
    </border>
    <border>
      <left/>
      <right style="hair">
        <color theme="1"/>
      </right>
      <top/>
      <bottom/>
      <diagonal/>
    </border>
    <border>
      <left style="hair">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style="thin">
        <color theme="1"/>
      </left>
      <right/>
      <top style="hair">
        <color theme="1"/>
      </top>
      <bottom style="hair">
        <color theme="1"/>
      </bottom>
      <diagonal/>
    </border>
    <border>
      <left/>
      <right style="hair">
        <color theme="1"/>
      </right>
      <top/>
      <bottom style="thin">
        <color auto="1"/>
      </bottom>
      <diagonal/>
    </border>
    <border>
      <left style="hair">
        <color theme="1"/>
      </left>
      <right/>
      <top/>
      <bottom style="thin">
        <color theme="1"/>
      </bottom>
      <diagonal/>
    </border>
    <border>
      <left style="thin">
        <color theme="1"/>
      </left>
      <right/>
      <top/>
      <bottom style="hair">
        <color theme="1"/>
      </bottom>
      <diagonal/>
    </border>
    <border>
      <left/>
      <right/>
      <top/>
      <bottom style="hair">
        <color theme="1"/>
      </bottom>
      <diagonal/>
    </border>
    <border>
      <left/>
      <right style="thin">
        <color theme="1"/>
      </right>
      <top/>
      <bottom style="hair">
        <color theme="1"/>
      </bottom>
      <diagonal/>
    </border>
    <border diagonalDown="1">
      <left/>
      <right style="thin">
        <color theme="1"/>
      </right>
      <top/>
      <bottom/>
      <diagonal style="thin">
        <color theme="1"/>
      </diagonal>
    </border>
    <border>
      <left style="thin">
        <color theme="1"/>
      </left>
      <right/>
      <top style="hair">
        <color theme="1"/>
      </top>
      <bottom style="hair">
        <color auto="1"/>
      </bottom>
      <diagonal/>
    </border>
    <border>
      <left/>
      <right/>
      <top style="hair">
        <color theme="1"/>
      </top>
      <bottom style="hair">
        <color auto="1"/>
      </bottom>
      <diagonal/>
    </border>
    <border>
      <left/>
      <right style="thin">
        <color theme="1"/>
      </right>
      <top style="hair">
        <color theme="1"/>
      </top>
      <bottom style="hair">
        <color auto="1"/>
      </bottom>
      <diagonal/>
    </border>
    <border>
      <left style="thin">
        <color theme="1"/>
      </left>
      <right/>
      <top style="hair">
        <color auto="1"/>
      </top>
      <bottom style="thin">
        <color theme="1"/>
      </bottom>
      <diagonal/>
    </border>
    <border>
      <left style="thin">
        <color theme="1"/>
      </left>
      <right/>
      <top style="hair">
        <color theme="1"/>
      </top>
      <bottom/>
      <diagonal/>
    </border>
    <border>
      <left/>
      <right style="thin">
        <color theme="1"/>
      </right>
      <top style="hair">
        <color theme="1"/>
      </top>
      <bottom/>
      <diagonal/>
    </border>
    <border>
      <left style="thin">
        <color auto="1"/>
      </left>
      <right style="hair">
        <color theme="1"/>
      </right>
      <top/>
      <bottom/>
      <diagonal/>
    </border>
    <border>
      <left style="thin">
        <color auto="1"/>
      </left>
      <right style="hair">
        <color theme="1"/>
      </right>
      <top/>
      <bottom style="thin">
        <color auto="1"/>
      </bottom>
      <diagonal/>
    </border>
    <border diagonalDown="1">
      <left style="thin">
        <color theme="1"/>
      </left>
      <right/>
      <top style="hair">
        <color theme="1"/>
      </top>
      <bottom/>
      <diagonal style="thin">
        <color theme="1"/>
      </diagonal>
    </border>
    <border diagonalDown="1">
      <left/>
      <right/>
      <top style="hair">
        <color theme="1"/>
      </top>
      <bottom/>
      <diagonal style="thin">
        <color theme="1"/>
      </diagonal>
    </border>
    <border diagonalDown="1">
      <left/>
      <right style="thin">
        <color theme="1"/>
      </right>
      <top style="hair">
        <color theme="1"/>
      </top>
      <bottom/>
      <diagonal style="thin">
        <color theme="1"/>
      </diagonal>
    </border>
    <border diagonalDown="1">
      <left/>
      <right style="thin">
        <color theme="1"/>
      </right>
      <top/>
      <bottom style="thin">
        <color auto="1"/>
      </bottom>
      <diagonal style="thin">
        <color theme="1"/>
      </diagonal>
    </border>
    <border>
      <left/>
      <right style="thin">
        <color theme="1"/>
      </right>
      <top style="hair">
        <color theme="1"/>
      </top>
      <bottom style="thin">
        <color auto="1"/>
      </bottom>
      <diagonal/>
    </border>
    <border>
      <left style="thin">
        <color theme="1"/>
      </left>
      <right/>
      <top/>
      <bottom style="thin">
        <color auto="1"/>
      </bottom>
      <diagonal/>
    </border>
    <border diagonalDown="1">
      <left style="thin">
        <color theme="1"/>
      </left>
      <right/>
      <top style="hair">
        <color theme="1"/>
      </top>
      <bottom style="thin">
        <color theme="1"/>
      </bottom>
      <diagonal style="thin">
        <color theme="1"/>
      </diagonal>
    </border>
    <border diagonalDown="1">
      <left/>
      <right/>
      <top style="hair">
        <color theme="1"/>
      </top>
      <bottom style="thin">
        <color theme="1"/>
      </bottom>
      <diagonal style="thin">
        <color theme="1"/>
      </diagonal>
    </border>
    <border diagonalDown="1">
      <left/>
      <right style="thin">
        <color theme="1"/>
      </right>
      <top style="hair">
        <color theme="1"/>
      </top>
      <bottom style="thin">
        <color theme="1"/>
      </bottom>
      <diagonal style="thin">
        <color theme="1"/>
      </diagonal>
    </border>
    <border>
      <left style="thin">
        <color auto="1"/>
      </left>
      <right/>
      <top style="thin">
        <color theme="1"/>
      </top>
      <bottom style="thin">
        <color theme="1"/>
      </bottom>
      <diagonal/>
    </border>
    <border>
      <left/>
      <right style="thin">
        <color theme="1"/>
      </right>
      <top style="thin">
        <color auto="1"/>
      </top>
      <bottom style="thin">
        <color theme="1"/>
      </bottom>
      <diagonal/>
    </border>
    <border>
      <left style="thin">
        <color theme="1"/>
      </left>
      <right/>
      <top style="thin">
        <color auto="1"/>
      </top>
      <bottom/>
      <diagonal/>
    </border>
    <border>
      <left/>
      <right/>
      <top style="hair">
        <color theme="1"/>
      </top>
      <bottom/>
      <diagonal/>
    </border>
    <border>
      <left style="hair">
        <color auto="1"/>
      </left>
      <right/>
      <top style="hair">
        <color theme="1"/>
      </top>
      <bottom style="thin">
        <color theme="1"/>
      </bottom>
      <diagonal/>
    </border>
    <border>
      <left style="thin">
        <color theme="1"/>
      </left>
      <right/>
      <top style="hair">
        <color theme="1"/>
      </top>
      <bottom style="thin">
        <color auto="1"/>
      </bottom>
      <diagonal/>
    </border>
    <border>
      <left style="hair">
        <color auto="1"/>
      </left>
      <right/>
      <top style="hair">
        <color theme="1"/>
      </top>
      <bottom style="thin">
        <color auto="1"/>
      </bottom>
      <diagonal/>
    </border>
    <border>
      <left/>
      <right style="thin">
        <color theme="1"/>
      </right>
      <top/>
      <bottom style="hair">
        <color auto="1"/>
      </bottom>
      <diagonal/>
    </border>
    <border>
      <left/>
      <right/>
      <top/>
      <bottom style="hair">
        <color auto="1"/>
      </bottom>
      <diagonal/>
    </border>
    <border diagonalDown="1">
      <left/>
      <right style="thin">
        <color theme="1"/>
      </right>
      <top/>
      <bottom/>
      <diagonal style="thin">
        <color auto="1"/>
      </diagonal>
    </border>
    <border>
      <left style="hair">
        <color theme="1"/>
      </left>
      <right/>
      <top style="hair">
        <color theme="1"/>
      </top>
      <bottom/>
      <diagonal/>
    </border>
    <border>
      <left style="thin">
        <color theme="1"/>
      </left>
      <right style="thin">
        <color theme="1"/>
      </right>
      <top style="thin">
        <color auto="1"/>
      </top>
      <bottom/>
      <diagonal/>
    </border>
    <border>
      <left style="thin">
        <color theme="1"/>
      </left>
      <right style="thin">
        <color theme="1"/>
      </right>
      <top/>
      <bottom/>
      <diagonal/>
    </border>
    <border>
      <left style="thin">
        <color theme="1"/>
      </left>
      <right/>
      <top style="thin">
        <color auto="1"/>
      </top>
      <bottom style="hair">
        <color theme="1"/>
      </bottom>
      <diagonal/>
    </border>
    <border>
      <left/>
      <right/>
      <top style="thin">
        <color auto="1"/>
      </top>
      <bottom style="hair">
        <color theme="1"/>
      </bottom>
      <diagonal/>
    </border>
    <border>
      <left/>
      <right style="thin">
        <color theme="1"/>
      </right>
      <top style="thin">
        <color auto="1"/>
      </top>
      <bottom style="hair">
        <color theme="1"/>
      </bottom>
      <diagonal/>
    </border>
    <border>
      <left style="thin">
        <color auto="1"/>
      </left>
      <right/>
      <top style="hair">
        <color indexed="64"/>
      </top>
      <bottom style="hair">
        <color auto="1"/>
      </bottom>
      <diagonal/>
    </border>
    <border>
      <left/>
      <right/>
      <top style="hair">
        <color indexed="64"/>
      </top>
      <bottom style="hair">
        <color auto="1"/>
      </bottom>
      <diagonal/>
    </border>
    <border diagonalDown="1">
      <left style="thin">
        <color theme="1"/>
      </left>
      <right/>
      <top/>
      <bottom style="hair">
        <color theme="1"/>
      </bottom>
      <diagonal style="thin">
        <color theme="1"/>
      </diagonal>
    </border>
    <border diagonalDown="1">
      <left/>
      <right style="thin">
        <color theme="1"/>
      </right>
      <top/>
      <bottom style="hair">
        <color theme="1"/>
      </bottom>
      <diagonal style="thin">
        <color theme="1"/>
      </diagonal>
    </border>
    <border diagonalDown="1">
      <left/>
      <right style="thin">
        <color auto="1"/>
      </right>
      <top/>
      <bottom style="thin">
        <color auto="1"/>
      </bottom>
      <diagonal style="thin">
        <color theme="1"/>
      </diagonal>
    </border>
    <border>
      <left/>
      <right style="thin">
        <color auto="1"/>
      </right>
      <top style="thin">
        <color auto="1"/>
      </top>
      <bottom style="hair">
        <color theme="1"/>
      </bottom>
      <diagonal/>
    </border>
    <border>
      <left style="thin">
        <color auto="1"/>
      </left>
      <right/>
      <top style="thin">
        <color auto="1"/>
      </top>
      <bottom style="hair">
        <color theme="1"/>
      </bottom>
      <diagonal/>
    </border>
    <border diagonalDown="1">
      <left style="thin">
        <color theme="1"/>
      </left>
      <right/>
      <top style="thin">
        <color auto="1"/>
      </top>
      <bottom style="hair">
        <color theme="1"/>
      </bottom>
      <diagonal style="thin">
        <color theme="1"/>
      </diagonal>
    </border>
    <border diagonalDown="1">
      <left/>
      <right/>
      <top style="thin">
        <color auto="1"/>
      </top>
      <bottom style="hair">
        <color theme="1"/>
      </bottom>
      <diagonal style="thin">
        <color theme="1"/>
      </diagonal>
    </border>
    <border diagonalDown="1">
      <left/>
      <right style="thin">
        <color theme="1"/>
      </right>
      <top style="thin">
        <color auto="1"/>
      </top>
      <bottom style="hair">
        <color theme="1"/>
      </bottom>
      <diagonal style="thin">
        <color theme="1"/>
      </diagonal>
    </border>
    <border diagonalDown="1">
      <left/>
      <right style="thin">
        <color theme="1"/>
      </right>
      <top style="thin">
        <color auto="1"/>
      </top>
      <bottom/>
      <diagonal style="thin">
        <color auto="1"/>
      </diagonal>
    </border>
    <border>
      <left style="thin">
        <color theme="1"/>
      </left>
      <right style="hair">
        <color theme="1"/>
      </right>
      <top/>
      <bottom style="hair">
        <color theme="1"/>
      </bottom>
      <diagonal/>
    </border>
    <border>
      <left style="thin">
        <color theme="1"/>
      </left>
      <right style="hair">
        <color theme="1"/>
      </right>
      <top/>
      <bottom/>
      <diagonal/>
    </border>
    <border>
      <left style="hair">
        <color theme="1"/>
      </left>
      <right/>
      <top/>
      <bottom/>
      <diagonal/>
    </border>
    <border>
      <left style="thin">
        <color theme="1"/>
      </left>
      <right style="hair">
        <color theme="1"/>
      </right>
      <top/>
      <bottom style="thin">
        <color theme="1"/>
      </bottom>
      <diagonal/>
    </border>
    <border>
      <left style="hair">
        <color theme="1"/>
      </left>
      <right/>
      <top/>
      <bottom style="hair">
        <color theme="1"/>
      </bottom>
      <diagonal/>
    </border>
    <border>
      <left/>
      <right/>
      <top style="hair">
        <color indexed="64"/>
      </top>
      <bottom style="hair">
        <color theme="1"/>
      </bottom>
      <diagonal/>
    </border>
    <border>
      <left/>
      <right style="thin">
        <color theme="1"/>
      </right>
      <top style="hair">
        <color indexed="64"/>
      </top>
      <bottom style="hair">
        <color theme="1"/>
      </bottom>
      <diagonal/>
    </border>
    <border>
      <left style="hair">
        <color auto="1"/>
      </left>
      <right/>
      <top style="hair">
        <color theme="1"/>
      </top>
      <bottom/>
      <diagonal/>
    </border>
    <border>
      <left style="thin">
        <color auto="1"/>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diagonalDown="1">
      <left style="thin">
        <color theme="1"/>
      </left>
      <right/>
      <top style="hair">
        <color theme="1"/>
      </top>
      <bottom style="hair">
        <color theme="1"/>
      </bottom>
      <diagonal style="thin">
        <color theme="1"/>
      </diagonal>
    </border>
    <border diagonalDown="1">
      <left/>
      <right/>
      <top style="hair">
        <color theme="1"/>
      </top>
      <bottom style="hair">
        <color theme="1"/>
      </bottom>
      <diagonal style="thin">
        <color theme="1"/>
      </diagonal>
    </border>
    <border diagonalDown="1">
      <left/>
      <right style="thin">
        <color theme="1"/>
      </right>
      <top style="hair">
        <color theme="1"/>
      </top>
      <bottom style="hair">
        <color theme="1"/>
      </bottom>
      <diagonal style="thin">
        <color theme="1"/>
      </diagonal>
    </border>
    <border>
      <left style="thin">
        <color theme="1"/>
      </left>
      <right/>
      <top style="thin">
        <color auto="1"/>
      </top>
      <bottom style="hair">
        <color auto="1"/>
      </bottom>
      <diagonal/>
    </border>
    <border>
      <left style="thin">
        <color theme="1"/>
      </left>
      <right style="hair">
        <color auto="1"/>
      </right>
      <top/>
      <bottom style="thin">
        <color auto="1"/>
      </bottom>
      <diagonal/>
    </border>
    <border>
      <left style="thin">
        <color theme="1"/>
      </left>
      <right style="hair">
        <color auto="1"/>
      </right>
      <top/>
      <bottom style="thin">
        <color theme="1"/>
      </bottom>
      <diagonal/>
    </border>
    <border>
      <left style="thin">
        <color theme="1"/>
      </left>
      <right style="hair">
        <color theme="1"/>
      </right>
      <top/>
      <bottom style="thin">
        <color auto="1"/>
      </bottom>
      <diagonal/>
    </border>
    <border>
      <left style="thin">
        <color theme="1"/>
      </left>
      <right/>
      <top style="hair">
        <color indexed="64"/>
      </top>
      <bottom/>
      <diagonal/>
    </border>
    <border>
      <left style="thin">
        <color indexed="64"/>
      </left>
      <right style="hair">
        <color auto="1"/>
      </right>
      <top/>
      <bottom style="thin">
        <color indexed="64"/>
      </bottom>
      <diagonal/>
    </border>
    <border>
      <left style="thin">
        <color indexed="64"/>
      </left>
      <right/>
      <top style="hair">
        <color theme="1"/>
      </top>
      <bottom/>
      <diagonal/>
    </border>
    <border>
      <left/>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thin">
        <color theme="1"/>
      </top>
      <bottom style="hair">
        <color theme="1"/>
      </bottom>
      <diagonal/>
    </border>
    <border>
      <left style="thin">
        <color theme="1"/>
      </left>
      <right style="thin">
        <color theme="1"/>
      </right>
      <top style="thin">
        <color auto="1"/>
      </top>
      <bottom style="hair">
        <color theme="1"/>
      </bottom>
      <diagonal/>
    </border>
    <border>
      <left style="thin">
        <color theme="1"/>
      </left>
      <right style="thin">
        <color theme="1"/>
      </right>
      <top style="hair">
        <color theme="1"/>
      </top>
      <bottom style="thin">
        <color theme="1"/>
      </bottom>
      <diagonal/>
    </border>
    <border diagonalDown="1">
      <left style="thin">
        <color theme="1"/>
      </left>
      <right/>
      <top style="hair">
        <color indexed="64"/>
      </top>
      <bottom/>
      <diagonal style="thin">
        <color theme="1"/>
      </diagonal>
    </border>
    <border diagonalDown="1">
      <left/>
      <right style="thin">
        <color theme="1"/>
      </right>
      <top style="hair">
        <color indexed="64"/>
      </top>
      <bottom/>
      <diagonal style="thin">
        <color theme="1"/>
      </diagonal>
    </border>
    <border>
      <left style="thin">
        <color theme="1"/>
      </left>
      <right style="thin">
        <color theme="1"/>
      </right>
      <top style="thin">
        <color theme="1"/>
      </top>
      <bottom/>
      <diagonal/>
    </border>
    <border>
      <left style="thin">
        <color theme="1"/>
      </left>
      <right style="thin">
        <color theme="1"/>
      </right>
      <top style="thin">
        <color auto="1"/>
      </top>
      <bottom style="hair">
        <color indexed="64"/>
      </bottom>
      <diagonal/>
    </border>
    <border>
      <left style="thin">
        <color theme="1"/>
      </left>
      <right style="thin">
        <color theme="1"/>
      </right>
      <top/>
      <bottom style="hair">
        <color indexed="64"/>
      </bottom>
      <diagonal/>
    </border>
    <border diagonalDown="1">
      <left style="thin">
        <color theme="1"/>
      </left>
      <right style="thin">
        <color theme="1"/>
      </right>
      <top style="hair">
        <color theme="1"/>
      </top>
      <bottom/>
      <diagonal style="thin">
        <color theme="1"/>
      </diagonal>
    </border>
    <border diagonalDown="1">
      <left style="thin">
        <color theme="1"/>
      </left>
      <right style="thin">
        <color theme="1"/>
      </right>
      <top/>
      <bottom/>
      <diagonal style="thin">
        <color theme="1"/>
      </diagonal>
    </border>
    <border diagonalDown="1">
      <left style="thin">
        <color theme="1"/>
      </left>
      <right style="thin">
        <color theme="1"/>
      </right>
      <top/>
      <bottom style="hair">
        <color theme="1"/>
      </bottom>
      <diagonal style="thin">
        <color theme="1"/>
      </diagonal>
    </border>
    <border>
      <left style="thin">
        <color theme="1"/>
      </left>
      <right style="thin">
        <color theme="1"/>
      </right>
      <top style="hair">
        <color theme="1"/>
      </top>
      <bottom style="hair">
        <color auto="1"/>
      </bottom>
      <diagonal/>
    </border>
    <border>
      <left style="thin">
        <color theme="1"/>
      </left>
      <right style="thin">
        <color theme="1"/>
      </right>
      <top/>
      <bottom style="hair">
        <color theme="1"/>
      </bottom>
      <diagonal/>
    </border>
    <border diagonalDown="1">
      <left style="thin">
        <color theme="1"/>
      </left>
      <right style="thin">
        <color theme="1"/>
      </right>
      <top style="thin">
        <color theme="1"/>
      </top>
      <bottom/>
      <diagonal style="thin">
        <color theme="1"/>
      </diagonal>
    </border>
    <border diagonalDown="1">
      <left style="thin">
        <color theme="1"/>
      </left>
      <right style="thin">
        <color theme="1"/>
      </right>
      <top style="thin">
        <color indexed="64"/>
      </top>
      <bottom/>
      <diagonal style="thin">
        <color theme="1"/>
      </diagonal>
    </border>
    <border>
      <left style="thin">
        <color theme="1"/>
      </left>
      <right style="thin">
        <color theme="1"/>
      </right>
      <top style="hair">
        <color theme="1"/>
      </top>
      <bottom/>
      <diagonal/>
    </border>
    <border diagonalDown="1">
      <left style="thin">
        <color theme="1"/>
      </left>
      <right style="thin">
        <color theme="1"/>
      </right>
      <top/>
      <bottom style="thin">
        <color indexed="64"/>
      </bottom>
      <diagonal style="thin">
        <color theme="1"/>
      </diagonal>
    </border>
    <border>
      <left style="thin">
        <color theme="1"/>
      </left>
      <right style="thin">
        <color theme="1"/>
      </right>
      <top style="hair">
        <color indexed="64"/>
      </top>
      <bottom style="hair">
        <color auto="1"/>
      </bottom>
      <diagonal/>
    </border>
    <border diagonalDown="1">
      <left style="thin">
        <color theme="1"/>
      </left>
      <right style="thin">
        <color theme="1"/>
      </right>
      <top/>
      <bottom style="thin">
        <color theme="1"/>
      </bottom>
      <diagonal style="thin">
        <color theme="1"/>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hair">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thin">
        <color auto="1"/>
      </bottom>
      <diagonal style="thin">
        <color auto="1"/>
      </diagonal>
    </border>
    <border>
      <left style="hair">
        <color theme="1"/>
      </left>
      <right/>
      <top/>
      <bottom style="thin">
        <color auto="1"/>
      </bottom>
      <diagonal/>
    </border>
    <border>
      <left style="hair">
        <color theme="1"/>
      </left>
      <right/>
      <top style="hair">
        <color indexed="64"/>
      </top>
      <bottom/>
      <diagonal/>
    </border>
    <border>
      <left/>
      <right style="thin">
        <color theme="1"/>
      </right>
      <top style="hair">
        <color indexed="64"/>
      </top>
      <bottom/>
      <diagonal/>
    </border>
    <border diagonalDown="1">
      <left style="thin">
        <color theme="1"/>
      </left>
      <right/>
      <top style="thin">
        <color auto="1"/>
      </top>
      <bottom/>
      <diagonal style="thin">
        <color theme="1"/>
      </diagonal>
    </border>
    <border diagonalDown="1">
      <left/>
      <right/>
      <top style="thin">
        <color auto="1"/>
      </top>
      <bottom/>
      <diagonal style="thin">
        <color theme="1"/>
      </diagonal>
    </border>
    <border diagonalDown="1">
      <left/>
      <right style="thin">
        <color theme="1"/>
      </right>
      <top/>
      <bottom style="thin">
        <color theme="1"/>
      </bottom>
      <diagonal style="thin">
        <color theme="1"/>
      </diagonal>
    </border>
    <border diagonalDown="1">
      <left/>
      <right style="thin">
        <color theme="1"/>
      </right>
      <top style="thin">
        <color auto="1"/>
      </top>
      <bottom/>
      <diagonal style="thin">
        <color theme="1"/>
      </diagonal>
    </border>
    <border>
      <left style="thin">
        <color theme="1"/>
      </left>
      <right style="thin">
        <color theme="1"/>
      </right>
      <top/>
      <bottom style="thin">
        <color theme="1"/>
      </bottom>
      <diagonal/>
    </border>
    <border diagonalDown="1">
      <left/>
      <right/>
      <top/>
      <bottom style="thin">
        <color auto="1"/>
      </bottom>
      <diagonal style="thin">
        <color auto="1"/>
      </diagonal>
    </border>
    <border diagonalDown="1">
      <left/>
      <right style="thin">
        <color theme="1"/>
      </right>
      <top/>
      <bottom style="thin">
        <color auto="1"/>
      </bottom>
      <diagonal style="thin">
        <color auto="1"/>
      </diagonal>
    </border>
    <border diagonalDown="1">
      <left style="thin">
        <color theme="1"/>
      </left>
      <right/>
      <top/>
      <bottom/>
      <diagonal style="thin">
        <color auto="1"/>
      </diagonal>
    </border>
    <border diagonalDown="1">
      <left style="thin">
        <color theme="1"/>
      </left>
      <right/>
      <top/>
      <bottom style="thin">
        <color auto="1"/>
      </bottom>
      <diagonal style="thin">
        <color auto="1"/>
      </diagonal>
    </border>
    <border>
      <left/>
      <right style="hair">
        <color theme="1"/>
      </right>
      <top/>
      <bottom style="hair">
        <color theme="1"/>
      </bottom>
      <diagonal/>
    </border>
    <border>
      <left/>
      <right style="hair">
        <color auto="1"/>
      </right>
      <top/>
      <bottom style="thin">
        <color auto="1"/>
      </bottom>
      <diagonal/>
    </border>
    <border>
      <left/>
      <right style="hair">
        <color theme="1"/>
      </right>
      <top/>
      <bottom style="thin">
        <color theme="1"/>
      </bottom>
      <diagonal/>
    </border>
    <border>
      <left/>
      <right style="hair">
        <color auto="1"/>
      </right>
      <top/>
      <bottom style="thin">
        <color theme="1"/>
      </bottom>
      <diagonal/>
    </border>
    <border>
      <left style="thin">
        <color theme="1"/>
      </left>
      <right/>
      <top style="hair">
        <color auto="1"/>
      </top>
      <bottom style="hair">
        <color theme="1"/>
      </bottom>
      <diagonal/>
    </border>
    <border>
      <left style="thin">
        <color theme="1"/>
      </left>
      <right style="thin">
        <color theme="1"/>
      </right>
      <top style="thin">
        <color theme="1"/>
      </top>
      <bottom style="hair">
        <color indexed="64"/>
      </bottom>
      <diagonal/>
    </border>
    <border diagonalDown="1">
      <left/>
      <right style="thin">
        <color auto="1"/>
      </right>
      <top style="thin">
        <color auto="1"/>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style="thin">
        <color theme="1"/>
      </left>
      <right/>
      <top style="thin">
        <color auto="1"/>
      </top>
      <bottom style="thin">
        <color indexed="64"/>
      </bottom>
      <diagonal/>
    </border>
    <border>
      <left/>
      <right style="thin">
        <color theme="1"/>
      </right>
      <top style="thin">
        <color auto="1"/>
      </top>
      <bottom style="thin">
        <color indexed="64"/>
      </bottom>
      <diagonal/>
    </border>
    <border>
      <left/>
      <right style="thin">
        <color auto="1"/>
      </right>
      <top style="thin">
        <color theme="1"/>
      </top>
      <bottom style="thin">
        <color theme="1"/>
      </bottom>
      <diagonal/>
    </border>
    <border diagonalUp="1">
      <left style="thin">
        <color auto="1"/>
      </left>
      <right style="hair">
        <color auto="1"/>
      </right>
      <top style="thin">
        <color auto="1"/>
      </top>
      <bottom style="thin">
        <color auto="1"/>
      </bottom>
      <diagonal style="hair">
        <color auto="1"/>
      </diagonal>
    </border>
    <border diagonalUp="1">
      <left style="hair">
        <color auto="1"/>
      </left>
      <right style="hair">
        <color auto="1"/>
      </right>
      <top style="thin">
        <color auto="1"/>
      </top>
      <bottom style="thin">
        <color auto="1"/>
      </bottom>
      <diagonal style="hair">
        <color auto="1"/>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diagonalUp="1">
      <left style="thin">
        <color auto="1"/>
      </left>
      <right style="hair">
        <color auto="1"/>
      </right>
      <top style="thin">
        <color auto="1"/>
      </top>
      <bottom/>
      <diagonal style="hair">
        <color auto="1"/>
      </diagonal>
    </border>
    <border diagonalUp="1">
      <left style="hair">
        <color auto="1"/>
      </left>
      <right style="hair">
        <color auto="1"/>
      </right>
      <top style="thin">
        <color auto="1"/>
      </top>
      <bottom/>
      <diagonal style="hair">
        <color auto="1"/>
      </diagonal>
    </border>
    <border diagonalUp="1">
      <left style="hair">
        <color auto="1"/>
      </left>
      <right style="thin">
        <color auto="1"/>
      </right>
      <top style="thin">
        <color auto="1"/>
      </top>
      <bottom/>
      <diagonal style="hair">
        <color auto="1"/>
      </diagonal>
    </border>
    <border diagonalUp="1">
      <left style="thin">
        <color auto="1"/>
      </left>
      <right style="hair">
        <color auto="1"/>
      </right>
      <top/>
      <bottom/>
      <diagonal style="hair">
        <color auto="1"/>
      </diagonal>
    </border>
    <border diagonalUp="1">
      <left style="hair">
        <color auto="1"/>
      </left>
      <right style="hair">
        <color auto="1"/>
      </right>
      <top/>
      <bottom/>
      <diagonal style="hair">
        <color auto="1"/>
      </diagonal>
    </border>
    <border diagonalUp="1">
      <left style="hair">
        <color auto="1"/>
      </left>
      <right style="thin">
        <color auto="1"/>
      </right>
      <top/>
      <bottom/>
      <diagonal style="hair">
        <color auto="1"/>
      </diagonal>
    </border>
    <border diagonalUp="1">
      <left style="thin">
        <color auto="1"/>
      </left>
      <right style="hair">
        <color auto="1"/>
      </right>
      <top/>
      <bottom style="thin">
        <color auto="1"/>
      </bottom>
      <diagonal style="hair">
        <color auto="1"/>
      </diagonal>
    </border>
    <border diagonalUp="1">
      <left style="hair">
        <color auto="1"/>
      </left>
      <right style="hair">
        <color auto="1"/>
      </right>
      <top/>
      <bottom style="thin">
        <color auto="1"/>
      </bottom>
      <diagonal style="hair">
        <color auto="1"/>
      </diagonal>
    </border>
    <border diagonalUp="1">
      <left style="hair">
        <color auto="1"/>
      </left>
      <right style="thin">
        <color auto="1"/>
      </right>
      <top/>
      <bottom style="thin">
        <color auto="1"/>
      </bottom>
      <diagonal style="hair">
        <color auto="1"/>
      </diagonal>
    </border>
  </borders>
  <cellStyleXfs count="11">
    <xf numFmtId="0" fontId="0" fillId="0" borderId="0">
      <alignment vertical="center"/>
    </xf>
    <xf numFmtId="0" fontId="2" fillId="0" borderId="0"/>
    <xf numFmtId="38" fontId="2" fillId="0" borderId="0" applyFont="0" applyFill="0" applyBorder="0" applyAlignment="0" applyProtection="0">
      <alignment vertical="center"/>
    </xf>
    <xf numFmtId="0" fontId="5"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9" fillId="0" borderId="0">
      <alignment vertical="center"/>
    </xf>
    <xf numFmtId="0" fontId="2" fillId="0" borderId="0"/>
    <xf numFmtId="0" fontId="2" fillId="0" borderId="0"/>
    <xf numFmtId="0" fontId="16" fillId="0" borderId="0">
      <alignment vertical="center"/>
    </xf>
    <xf numFmtId="0" fontId="6" fillId="0" borderId="0">
      <alignment vertical="center"/>
    </xf>
  </cellStyleXfs>
  <cellXfs count="1474">
    <xf numFmtId="0" fontId="0" fillId="0" borderId="0" xfId="0">
      <alignment vertical="center"/>
    </xf>
    <xf numFmtId="0" fontId="4" fillId="2" borderId="0" xfId="0" applyFont="1" applyFill="1" applyBorder="1" applyAlignment="1">
      <alignment horizontal="distributed" vertical="center" shrinkToFit="1"/>
    </xf>
    <xf numFmtId="0" fontId="4" fillId="2" borderId="0" xfId="0" applyFont="1" applyFill="1" applyBorder="1" applyAlignment="1">
      <alignment vertical="center" shrinkToFit="1"/>
    </xf>
    <xf numFmtId="3" fontId="13" fillId="0" borderId="0" xfId="6" applyNumberFormat="1" applyFont="1" applyFill="1" applyAlignment="1">
      <alignment horizontal="left" vertical="center"/>
    </xf>
    <xf numFmtId="185" fontId="10" fillId="0" borderId="5" xfId="6" applyNumberFormat="1" applyFont="1" applyFill="1" applyBorder="1" applyAlignment="1">
      <alignment vertical="center" wrapText="1"/>
    </xf>
    <xf numFmtId="184" fontId="10" fillId="0" borderId="0" xfId="6" applyNumberFormat="1" applyFont="1" applyFill="1" applyBorder="1" applyAlignment="1">
      <alignment horizontal="center" vertical="center" wrapText="1"/>
    </xf>
    <xf numFmtId="0" fontId="13" fillId="0" borderId="0" xfId="6" applyFont="1" applyFill="1" applyBorder="1">
      <alignment vertical="center"/>
    </xf>
    <xf numFmtId="185" fontId="10" fillId="0" borderId="0" xfId="6" applyNumberFormat="1" applyFont="1" applyFill="1" applyBorder="1" applyAlignment="1">
      <alignment vertical="center" wrapText="1"/>
    </xf>
    <xf numFmtId="0" fontId="14" fillId="0" borderId="0" xfId="6" applyFont="1" applyFill="1">
      <alignment vertical="center"/>
    </xf>
    <xf numFmtId="0" fontId="13" fillId="0" borderId="0" xfId="6" applyFont="1" applyFill="1">
      <alignment vertical="center"/>
    </xf>
    <xf numFmtId="185" fontId="10" fillId="0" borderId="0" xfId="6" applyNumberFormat="1" applyFont="1" applyFill="1" applyBorder="1" applyAlignment="1">
      <alignment horizontal="center" vertical="center" wrapText="1"/>
    </xf>
    <xf numFmtId="0" fontId="14" fillId="0" borderId="0" xfId="6" applyFont="1" applyFill="1" applyBorder="1">
      <alignment vertical="center"/>
    </xf>
    <xf numFmtId="185" fontId="10" fillId="2" borderId="2" xfId="6" applyNumberFormat="1" applyFont="1" applyFill="1" applyBorder="1" applyAlignment="1">
      <alignment horizontal="center" vertical="center" wrapText="1"/>
    </xf>
    <xf numFmtId="3" fontId="10" fillId="0" borderId="0" xfId="6" applyNumberFormat="1" applyFont="1" applyFill="1" applyBorder="1" applyAlignment="1">
      <alignment vertical="center"/>
    </xf>
    <xf numFmtId="185" fontId="10" fillId="2" borderId="4" xfId="6" applyNumberFormat="1" applyFont="1" applyFill="1" applyBorder="1" applyAlignment="1">
      <alignment horizontal="center" vertical="center" wrapText="1"/>
    </xf>
    <xf numFmtId="185" fontId="10" fillId="0" borderId="0" xfId="6" applyNumberFormat="1" applyFont="1" applyFill="1" applyBorder="1" applyAlignment="1">
      <alignment horizontal="right" vertical="center" wrapText="1"/>
    </xf>
    <xf numFmtId="3" fontId="10" fillId="0" borderId="174" xfId="6" applyNumberFormat="1" applyFont="1" applyFill="1" applyBorder="1" applyAlignment="1">
      <alignment horizontal="distributed" vertical="center"/>
    </xf>
    <xf numFmtId="3" fontId="10" fillId="0" borderId="5" xfId="6" applyNumberFormat="1" applyFont="1" applyFill="1" applyBorder="1" applyAlignment="1">
      <alignment horizontal="distributed" vertical="center"/>
    </xf>
    <xf numFmtId="185" fontId="10" fillId="0" borderId="36" xfId="6" applyNumberFormat="1" applyFont="1" applyFill="1" applyBorder="1" applyAlignment="1">
      <alignment horizontal="right" vertical="center"/>
    </xf>
    <xf numFmtId="184" fontId="10" fillId="0" borderId="175" xfId="6" applyNumberFormat="1" applyFont="1" applyFill="1" applyBorder="1" applyAlignment="1">
      <alignment horizontal="right" vertical="center"/>
    </xf>
    <xf numFmtId="185" fontId="10" fillId="0" borderId="36" xfId="6" applyNumberFormat="1" applyFont="1" applyFill="1" applyBorder="1" applyAlignment="1">
      <alignment horizontal="right" vertical="center" wrapText="1"/>
    </xf>
    <xf numFmtId="184" fontId="10" fillId="0" borderId="176" xfId="6" applyNumberFormat="1" applyFont="1" applyFill="1" applyBorder="1" applyAlignment="1">
      <alignment horizontal="right" vertical="center" wrapText="1"/>
    </xf>
    <xf numFmtId="184" fontId="10" fillId="0" borderId="44" xfId="6" applyNumberFormat="1" applyFont="1" applyFill="1" applyBorder="1" applyAlignment="1">
      <alignment horizontal="center" vertical="center" wrapText="1"/>
    </xf>
    <xf numFmtId="184" fontId="10" fillId="0" borderId="36" xfId="6" applyNumberFormat="1" applyFont="1" applyFill="1" applyBorder="1" applyAlignment="1">
      <alignment horizontal="right" vertical="center" wrapText="1"/>
    </xf>
    <xf numFmtId="187" fontId="10" fillId="0" borderId="174" xfId="6" applyNumberFormat="1" applyFont="1" applyFill="1" applyBorder="1" applyAlignment="1">
      <alignment vertical="center" wrapText="1"/>
    </xf>
    <xf numFmtId="186" fontId="10" fillId="0" borderId="5" xfId="6" applyNumberFormat="1" applyFont="1" applyFill="1" applyBorder="1" applyAlignment="1">
      <alignment vertical="center"/>
    </xf>
    <xf numFmtId="185" fontId="10" fillId="0" borderId="44" xfId="6" applyNumberFormat="1" applyFont="1" applyFill="1" applyBorder="1" applyAlignment="1">
      <alignment vertical="center"/>
    </xf>
    <xf numFmtId="185" fontId="10" fillId="0" borderId="178" xfId="6" applyNumberFormat="1" applyFont="1" applyFill="1" applyBorder="1" applyAlignment="1">
      <alignment horizontal="right" vertical="center" wrapText="1"/>
    </xf>
    <xf numFmtId="185" fontId="10" fillId="0" borderId="177" xfId="6" applyNumberFormat="1" applyFont="1" applyFill="1" applyBorder="1" applyAlignment="1">
      <alignment horizontal="right" vertical="center" wrapText="1"/>
    </xf>
    <xf numFmtId="185" fontId="10" fillId="2" borderId="1" xfId="6" applyNumberFormat="1" applyFont="1" applyFill="1" applyBorder="1" applyAlignment="1">
      <alignment wrapText="1"/>
    </xf>
    <xf numFmtId="3" fontId="10" fillId="0" borderId="179" xfId="6" applyNumberFormat="1" applyFont="1" applyFill="1" applyBorder="1" applyAlignment="1">
      <alignment horizontal="distributed" vertical="center"/>
    </xf>
    <xf numFmtId="185" fontId="10" fillId="0" borderId="112" xfId="6" applyNumberFormat="1" applyFont="1" applyFill="1" applyBorder="1" applyAlignment="1">
      <alignment horizontal="right" vertical="center"/>
    </xf>
    <xf numFmtId="184" fontId="10" fillId="0" borderId="169" xfId="6" applyNumberFormat="1" applyFont="1" applyFill="1" applyBorder="1" applyAlignment="1">
      <alignment horizontal="right" vertical="center"/>
    </xf>
    <xf numFmtId="185" fontId="10" fillId="0" borderId="112" xfId="6" applyNumberFormat="1" applyFont="1" applyFill="1" applyBorder="1" applyAlignment="1">
      <alignment horizontal="right" vertical="center" wrapText="1"/>
    </xf>
    <xf numFmtId="184" fontId="10" fillId="0" borderId="170" xfId="6" applyNumberFormat="1" applyFont="1" applyFill="1" applyBorder="1" applyAlignment="1">
      <alignment horizontal="right" vertical="center" wrapText="1"/>
    </xf>
    <xf numFmtId="184" fontId="10" fillId="0" borderId="180" xfId="6" applyNumberFormat="1" applyFont="1" applyFill="1" applyBorder="1" applyAlignment="1">
      <alignment horizontal="center" vertical="center" wrapText="1"/>
    </xf>
    <xf numFmtId="185" fontId="10" fillId="0" borderId="131" xfId="6" applyNumberFormat="1" applyFont="1" applyFill="1" applyBorder="1" applyAlignment="1">
      <alignment horizontal="right" vertical="center" wrapText="1"/>
    </xf>
    <xf numFmtId="186" fontId="10" fillId="0" borderId="181" xfId="6" applyNumberFormat="1" applyFont="1" applyFill="1" applyBorder="1" applyAlignment="1">
      <alignment vertical="center" wrapText="1"/>
    </xf>
    <xf numFmtId="185" fontId="10" fillId="0" borderId="169" xfId="6" applyNumberFormat="1" applyFont="1" applyFill="1" applyBorder="1" applyAlignment="1">
      <alignment vertical="center"/>
    </xf>
    <xf numFmtId="185" fontId="10" fillId="0" borderId="172" xfId="6" applyNumberFormat="1" applyFont="1" applyFill="1" applyBorder="1" applyAlignment="1">
      <alignment horizontal="right" vertical="center" wrapText="1"/>
    </xf>
    <xf numFmtId="185" fontId="10" fillId="0" borderId="173" xfId="6" applyNumberFormat="1" applyFont="1" applyFill="1" applyBorder="1" applyAlignment="1">
      <alignment horizontal="right" vertical="center" wrapText="1"/>
    </xf>
    <xf numFmtId="185" fontId="10" fillId="2" borderId="28" xfId="6" applyNumberFormat="1" applyFont="1" applyFill="1" applyBorder="1" applyAlignment="1">
      <alignment wrapText="1"/>
    </xf>
    <xf numFmtId="184" fontId="10" fillId="0" borderId="0" xfId="6" applyNumberFormat="1" applyFont="1" applyFill="1" applyBorder="1" applyAlignment="1">
      <alignment vertical="center"/>
    </xf>
    <xf numFmtId="185" fontId="10" fillId="0" borderId="0" xfId="6" applyNumberFormat="1" applyFont="1" applyFill="1" applyBorder="1" applyAlignment="1">
      <alignment vertical="center"/>
    </xf>
    <xf numFmtId="186" fontId="10" fillId="0" borderId="4" xfId="6" applyNumberFormat="1" applyFont="1" applyFill="1" applyBorder="1" applyAlignment="1">
      <alignment vertical="center"/>
    </xf>
    <xf numFmtId="185" fontId="10" fillId="0" borderId="183" xfId="6" applyNumberFormat="1" applyFont="1" applyFill="1" applyBorder="1" applyAlignment="1">
      <alignment vertical="center"/>
    </xf>
    <xf numFmtId="3" fontId="10" fillId="0" borderId="181" xfId="6" applyNumberFormat="1" applyFont="1" applyFill="1" applyBorder="1" applyAlignment="1">
      <alignment horizontal="distributed" vertical="center"/>
    </xf>
    <xf numFmtId="185" fontId="10" fillId="0" borderId="131" xfId="6" applyNumberFormat="1" applyFont="1" applyFill="1" applyBorder="1" applyAlignment="1">
      <alignment horizontal="right" vertical="center"/>
    </xf>
    <xf numFmtId="184" fontId="10" fillId="0" borderId="133" xfId="6" applyNumberFormat="1" applyFont="1" applyFill="1" applyBorder="1" applyAlignment="1">
      <alignment horizontal="right" vertical="center"/>
    </xf>
    <xf numFmtId="184" fontId="10" fillId="0" borderId="132" xfId="6" applyNumberFormat="1" applyFont="1" applyFill="1" applyBorder="1" applyAlignment="1">
      <alignment horizontal="right" vertical="center" wrapText="1"/>
    </xf>
    <xf numFmtId="184" fontId="10" fillId="0" borderId="133" xfId="6" applyNumberFormat="1" applyFont="1" applyFill="1" applyBorder="1" applyAlignment="1">
      <alignment horizontal="center" vertical="center" wrapText="1"/>
    </xf>
    <xf numFmtId="186" fontId="10" fillId="0" borderId="8" xfId="6" applyNumberFormat="1" applyFont="1" applyFill="1" applyBorder="1" applyAlignment="1">
      <alignment vertical="center"/>
    </xf>
    <xf numFmtId="185" fontId="10" fillId="0" borderId="13" xfId="6" applyNumberFormat="1" applyFont="1" applyFill="1" applyBorder="1" applyAlignment="1">
      <alignment vertical="center"/>
    </xf>
    <xf numFmtId="185" fontId="10" fillId="0" borderId="185" xfId="6" applyNumberFormat="1" applyFont="1" applyFill="1" applyBorder="1" applyAlignment="1">
      <alignment horizontal="right" vertical="center" wrapText="1"/>
    </xf>
    <xf numFmtId="185" fontId="10" fillId="0" borderId="184" xfId="6" applyNumberFormat="1" applyFont="1" applyFill="1" applyBorder="1" applyAlignment="1">
      <alignment horizontal="right" vertical="center" wrapText="1"/>
    </xf>
    <xf numFmtId="0" fontId="13" fillId="0" borderId="28" xfId="6" applyFont="1" applyFill="1" applyBorder="1">
      <alignment vertical="center"/>
    </xf>
    <xf numFmtId="3" fontId="14" fillId="0" borderId="0" xfId="6" applyNumberFormat="1" applyFont="1" applyFill="1" applyBorder="1" applyAlignment="1">
      <alignment vertical="center"/>
    </xf>
    <xf numFmtId="186" fontId="10" fillId="0" borderId="0" xfId="6" applyNumberFormat="1" applyFont="1" applyFill="1" applyBorder="1" applyAlignment="1">
      <alignment vertical="center"/>
    </xf>
    <xf numFmtId="3" fontId="14" fillId="0" borderId="28" xfId="6" applyNumberFormat="1" applyFont="1" applyFill="1" applyBorder="1" applyAlignment="1">
      <alignment vertical="center"/>
    </xf>
    <xf numFmtId="186" fontId="14" fillId="0" borderId="28" xfId="6" applyNumberFormat="1" applyFont="1" applyFill="1" applyBorder="1" applyAlignment="1">
      <alignment vertical="center"/>
    </xf>
    <xf numFmtId="3" fontId="14" fillId="0" borderId="5" xfId="6" applyNumberFormat="1" applyFont="1" applyFill="1" applyBorder="1" applyAlignment="1">
      <alignment vertical="center"/>
    </xf>
    <xf numFmtId="3" fontId="14" fillId="2" borderId="28" xfId="6" applyNumberFormat="1" applyFont="1" applyFill="1" applyBorder="1" applyAlignment="1">
      <alignment vertical="center"/>
    </xf>
    <xf numFmtId="185" fontId="10" fillId="2" borderId="28" xfId="6" applyNumberFormat="1" applyFont="1" applyFill="1" applyBorder="1" applyAlignment="1">
      <alignment horizontal="center" vertical="center" wrapText="1"/>
    </xf>
    <xf numFmtId="189" fontId="10" fillId="0" borderId="4" xfId="6" applyNumberFormat="1" applyFont="1" applyFill="1" applyBorder="1" applyAlignment="1">
      <alignment vertical="center"/>
    </xf>
    <xf numFmtId="189" fontId="10" fillId="0" borderId="0" xfId="6" applyNumberFormat="1" applyFont="1" applyFill="1" applyBorder="1" applyAlignment="1">
      <alignment vertical="center"/>
    </xf>
    <xf numFmtId="186" fontId="10" fillId="0" borderId="28" xfId="6" applyNumberFormat="1" applyFont="1" applyFill="1" applyBorder="1" applyAlignment="1">
      <alignment horizontal="right" vertical="center"/>
    </xf>
    <xf numFmtId="3" fontId="14" fillId="0" borderId="0" xfId="6" applyNumberFormat="1" applyFont="1" applyFill="1" applyAlignment="1">
      <alignment vertical="center"/>
    </xf>
    <xf numFmtId="185" fontId="10" fillId="0" borderId="0" xfId="6" applyNumberFormat="1" applyFont="1" applyFill="1" applyAlignment="1">
      <alignment vertical="center"/>
    </xf>
    <xf numFmtId="3" fontId="10" fillId="0" borderId="0" xfId="6" applyNumberFormat="1" applyFont="1" applyFill="1" applyAlignment="1">
      <alignment vertical="center"/>
    </xf>
    <xf numFmtId="184" fontId="10" fillId="0" borderId="0" xfId="6" applyNumberFormat="1" applyFont="1" applyFill="1" applyAlignment="1">
      <alignment vertical="center"/>
    </xf>
    <xf numFmtId="185" fontId="14" fillId="0" borderId="0" xfId="6" applyNumberFormat="1" applyFont="1" applyFill="1" applyAlignment="1">
      <alignment vertical="center"/>
    </xf>
    <xf numFmtId="184" fontId="10" fillId="0" borderId="0" xfId="6" applyNumberFormat="1" applyFont="1" applyFill="1" applyAlignment="1">
      <alignment horizontal="center" vertical="center"/>
    </xf>
    <xf numFmtId="186" fontId="10" fillId="0" borderId="0" xfId="6" applyNumberFormat="1" applyFont="1" applyFill="1" applyAlignment="1">
      <alignment vertical="center"/>
    </xf>
    <xf numFmtId="185" fontId="14" fillId="0" borderId="0" xfId="6" applyNumberFormat="1" applyFont="1" applyFill="1" applyBorder="1" applyAlignment="1">
      <alignment vertical="center"/>
    </xf>
    <xf numFmtId="186" fontId="14" fillId="0" borderId="0" xfId="6" applyNumberFormat="1" applyFont="1" applyFill="1" applyBorder="1" applyAlignment="1">
      <alignment vertical="center"/>
    </xf>
    <xf numFmtId="185" fontId="10" fillId="0" borderId="0" xfId="6" applyNumberFormat="1" applyFont="1" applyFill="1" applyAlignment="1">
      <alignment horizontal="center" vertical="center"/>
    </xf>
    <xf numFmtId="185" fontId="10" fillId="2" borderId="0" xfId="6" applyNumberFormat="1" applyFont="1" applyFill="1" applyAlignment="1">
      <alignment horizontal="center" vertical="center"/>
    </xf>
    <xf numFmtId="186" fontId="14" fillId="0" borderId="0" xfId="6" applyNumberFormat="1" applyFont="1" applyFill="1" applyAlignment="1">
      <alignment vertical="center"/>
    </xf>
    <xf numFmtId="185" fontId="10" fillId="0" borderId="28" xfId="6" applyNumberFormat="1" applyFont="1" applyFill="1" applyBorder="1" applyAlignment="1">
      <alignment horizontal="center" vertical="center" wrapText="1"/>
    </xf>
    <xf numFmtId="185" fontId="14" fillId="0" borderId="0" xfId="7" applyNumberFormat="1" applyFont="1" applyFill="1" applyAlignment="1">
      <alignment vertical="center"/>
    </xf>
    <xf numFmtId="185" fontId="14" fillId="0" borderId="0" xfId="8" applyNumberFormat="1" applyFont="1" applyFill="1" applyAlignment="1">
      <alignment vertical="center"/>
    </xf>
    <xf numFmtId="185" fontId="13" fillId="0" borderId="0" xfId="7" applyNumberFormat="1" applyFont="1" applyFill="1" applyAlignment="1">
      <alignment vertical="center"/>
    </xf>
    <xf numFmtId="0" fontId="17" fillId="0" borderId="0" xfId="0" applyFont="1">
      <alignment vertical="center"/>
    </xf>
    <xf numFmtId="0" fontId="17" fillId="0" borderId="11" xfId="0" applyFont="1" applyBorder="1">
      <alignment vertical="center"/>
    </xf>
    <xf numFmtId="0" fontId="17" fillId="0" borderId="11" xfId="0" quotePrefix="1" applyFont="1" applyBorder="1">
      <alignment vertical="center"/>
    </xf>
    <xf numFmtId="3" fontId="18" fillId="0" borderId="11" xfId="9" applyNumberFormat="1" applyFont="1" applyBorder="1" applyAlignment="1">
      <alignment horizontal="left" vertical="center"/>
    </xf>
    <xf numFmtId="3" fontId="18" fillId="0" borderId="11" xfId="9" applyNumberFormat="1" applyFont="1" applyFill="1" applyBorder="1" applyAlignment="1">
      <alignment horizontal="left" vertical="center"/>
    </xf>
    <xf numFmtId="3" fontId="18" fillId="0" borderId="11" xfId="9" applyNumberFormat="1" applyFont="1" applyFill="1" applyBorder="1">
      <alignment vertical="center"/>
    </xf>
    <xf numFmtId="3" fontId="18" fillId="0" borderId="11" xfId="9" applyNumberFormat="1" applyFont="1" applyBorder="1" applyAlignment="1">
      <alignment horizontal="left" vertical="center" wrapText="1"/>
    </xf>
    <xf numFmtId="0" fontId="17" fillId="0" borderId="0" xfId="0" applyFont="1" applyFill="1">
      <alignment vertical="center"/>
    </xf>
    <xf numFmtId="0" fontId="18" fillId="0" borderId="0" xfId="0" applyFont="1" applyFill="1" applyBorder="1" applyAlignment="1">
      <alignment vertical="center"/>
    </xf>
    <xf numFmtId="0" fontId="17" fillId="0" borderId="0" xfId="0" applyFont="1" applyFill="1" applyAlignment="1">
      <alignment horizontal="center" vertical="center"/>
    </xf>
    <xf numFmtId="0" fontId="4" fillId="0" borderId="0" xfId="0" applyFont="1" applyFill="1" applyBorder="1" applyAlignment="1">
      <alignment vertical="center" shrinkToFit="1"/>
    </xf>
    <xf numFmtId="3" fontId="18" fillId="0" borderId="11" xfId="9" applyNumberFormat="1" applyFont="1" applyBorder="1" applyAlignment="1">
      <alignment horizontal="left" vertical="center"/>
    </xf>
    <xf numFmtId="0" fontId="4" fillId="0" borderId="0" xfId="0" applyFont="1" applyFill="1" applyBorder="1" applyAlignment="1">
      <alignment vertical="center"/>
    </xf>
    <xf numFmtId="0" fontId="4" fillId="2" borderId="0" xfId="3" applyFont="1" applyFill="1" applyBorder="1" applyAlignment="1">
      <alignment horizontal="left" vertical="top"/>
    </xf>
    <xf numFmtId="0" fontId="4" fillId="2" borderId="0" xfId="3" applyFont="1" applyFill="1" applyBorder="1" applyAlignment="1">
      <alignment vertical="top"/>
    </xf>
    <xf numFmtId="0" fontId="4" fillId="2" borderId="0" xfId="3" applyFont="1" applyFill="1" applyBorder="1" applyAlignment="1">
      <alignment vertical="center"/>
    </xf>
    <xf numFmtId="3" fontId="4" fillId="2" borderId="11" xfId="3" applyNumberFormat="1" applyFont="1" applyFill="1" applyBorder="1" applyAlignment="1">
      <alignment horizontal="center" vertical="center" shrinkToFit="1"/>
    </xf>
    <xf numFmtId="0" fontId="4" fillId="2" borderId="11" xfId="3" applyFont="1" applyFill="1" applyBorder="1" applyAlignment="1">
      <alignment horizontal="left" vertical="top"/>
    </xf>
    <xf numFmtId="0" fontId="4" fillId="2" borderId="0" xfId="3" applyFont="1" applyFill="1" applyBorder="1" applyAlignment="1">
      <alignment horizontal="left" wrapText="1"/>
    </xf>
    <xf numFmtId="0" fontId="4" fillId="2" borderId="0" xfId="3" applyFont="1" applyFill="1" applyBorder="1" applyAlignment="1">
      <alignment wrapText="1"/>
    </xf>
    <xf numFmtId="0" fontId="4" fillId="2" borderId="0" xfId="3" applyFont="1" applyFill="1" applyBorder="1" applyAlignment="1">
      <alignment horizontal="center" vertical="top" wrapText="1"/>
    </xf>
    <xf numFmtId="1" fontId="4" fillId="2" borderId="0" xfId="3" applyNumberFormat="1" applyFont="1" applyFill="1" applyBorder="1" applyAlignment="1">
      <alignment horizontal="center" vertical="top" shrinkToFit="1"/>
    </xf>
    <xf numFmtId="0" fontId="4" fillId="2" borderId="0" xfId="3" applyFont="1" applyFill="1" applyBorder="1" applyAlignment="1">
      <alignment horizontal="right" vertical="top" wrapText="1"/>
    </xf>
    <xf numFmtId="3" fontId="4" fillId="2" borderId="0" xfId="3" applyNumberFormat="1" applyFont="1" applyFill="1" applyBorder="1" applyAlignment="1">
      <alignment horizontal="right" vertical="top" shrinkToFit="1"/>
    </xf>
    <xf numFmtId="3" fontId="4" fillId="2" borderId="0" xfId="3" applyNumberFormat="1" applyFont="1" applyFill="1" applyBorder="1" applyAlignment="1">
      <alignment vertical="top" wrapText="1" shrinkToFit="1"/>
    </xf>
    <xf numFmtId="0" fontId="4" fillId="2" borderId="0" xfId="3" applyFont="1" applyFill="1" applyBorder="1" applyAlignment="1">
      <alignment vertical="top" wrapText="1"/>
    </xf>
    <xf numFmtId="194" fontId="4" fillId="2" borderId="0" xfId="3" applyNumberFormat="1" applyFont="1" applyFill="1" applyBorder="1" applyAlignment="1">
      <alignment horizontal="center" vertical="center" wrapText="1"/>
    </xf>
    <xf numFmtId="0" fontId="4" fillId="2" borderId="4" xfId="3" applyFont="1" applyFill="1" applyBorder="1" applyAlignment="1">
      <alignment vertical="center" wrapText="1" shrinkToFit="1"/>
    </xf>
    <xf numFmtId="0" fontId="4" fillId="2" borderId="4" xfId="3" applyFont="1" applyFill="1" applyBorder="1" applyAlignment="1">
      <alignment wrapText="1"/>
    </xf>
    <xf numFmtId="3" fontId="4" fillId="2" borderId="10" xfId="3" applyNumberFormat="1" applyFont="1" applyFill="1" applyBorder="1" applyAlignment="1">
      <alignment horizontal="center" vertical="center" shrinkToFit="1"/>
    </xf>
    <xf numFmtId="3" fontId="4" fillId="2" borderId="10" xfId="3" applyNumberFormat="1" applyFont="1" applyFill="1" applyBorder="1" applyAlignment="1">
      <alignment horizontal="left" vertical="top" shrinkToFit="1"/>
    </xf>
    <xf numFmtId="0" fontId="4" fillId="2" borderId="10" xfId="3" applyFont="1" applyFill="1" applyBorder="1" applyAlignment="1">
      <alignment horizontal="left" vertical="top"/>
    </xf>
    <xf numFmtId="0" fontId="4" fillId="2" borderId="4" xfId="3" applyFont="1" applyFill="1" applyBorder="1" applyAlignment="1">
      <alignment horizontal="left" vertical="top"/>
    </xf>
    <xf numFmtId="181" fontId="4" fillId="2" borderId="0" xfId="3" applyNumberFormat="1" applyFont="1" applyFill="1" applyBorder="1" applyAlignment="1">
      <alignment horizontal="center" wrapText="1"/>
    </xf>
    <xf numFmtId="0" fontId="4" fillId="2" borderId="3" xfId="3" applyFont="1" applyFill="1" applyBorder="1" applyAlignment="1">
      <alignment vertical="center" wrapText="1" shrinkToFit="1"/>
    </xf>
    <xf numFmtId="0" fontId="4" fillId="2" borderId="4" xfId="3" applyFont="1" applyFill="1" applyBorder="1" applyAlignment="1">
      <alignment vertical="top"/>
    </xf>
    <xf numFmtId="195" fontId="4" fillId="2" borderId="4" xfId="3" applyNumberFormat="1" applyFont="1" applyFill="1" applyBorder="1" applyAlignment="1">
      <alignment horizontal="center" vertical="center" wrapText="1"/>
    </xf>
    <xf numFmtId="0" fontId="4" fillId="2" borderId="4" xfId="3" applyFont="1" applyFill="1" applyBorder="1" applyAlignment="1"/>
    <xf numFmtId="0" fontId="4" fillId="2" borderId="29" xfId="3" applyFont="1" applyFill="1" applyBorder="1" applyAlignment="1">
      <alignment wrapText="1"/>
    </xf>
    <xf numFmtId="0" fontId="20" fillId="2" borderId="8" xfId="3" applyFont="1" applyFill="1" applyBorder="1" applyAlignment="1"/>
    <xf numFmtId="0" fontId="20" fillId="2" borderId="8" xfId="3" applyFont="1" applyFill="1" applyBorder="1" applyAlignment="1">
      <alignment wrapText="1"/>
    </xf>
    <xf numFmtId="0" fontId="20" fillId="2" borderId="8" xfId="3" applyFont="1" applyFill="1" applyBorder="1" applyAlignment="1">
      <alignment vertical="center" wrapText="1" shrinkToFit="1"/>
    </xf>
    <xf numFmtId="0" fontId="20" fillId="2" borderId="4" xfId="3" applyFont="1" applyFill="1" applyBorder="1" applyAlignment="1"/>
    <xf numFmtId="0" fontId="20" fillId="2" borderId="4" xfId="3" applyFont="1" applyFill="1" applyBorder="1" applyAlignment="1">
      <alignment wrapText="1"/>
    </xf>
    <xf numFmtId="0" fontId="20" fillId="2" borderId="29" xfId="3" applyFont="1" applyFill="1" applyBorder="1" applyAlignment="1">
      <alignment wrapText="1"/>
    </xf>
    <xf numFmtId="0" fontId="20" fillId="2" borderId="4" xfId="3" applyFont="1" applyFill="1" applyBorder="1" applyAlignment="1">
      <alignment vertical="center" wrapText="1" shrinkToFit="1"/>
    </xf>
    <xf numFmtId="195" fontId="20" fillId="2" borderId="4" xfId="3" applyNumberFormat="1" applyFont="1" applyFill="1" applyBorder="1" applyAlignment="1">
      <alignment horizontal="center" vertical="center" wrapText="1"/>
    </xf>
    <xf numFmtId="0" fontId="20" fillId="2" borderId="0" xfId="3" applyFont="1" applyFill="1" applyBorder="1" applyAlignment="1">
      <alignment wrapText="1"/>
    </xf>
    <xf numFmtId="3" fontId="10" fillId="0" borderId="0" xfId="6" applyNumberFormat="1" applyFont="1" applyFill="1" applyBorder="1" applyAlignment="1">
      <alignment horizontal="center" vertical="center"/>
    </xf>
    <xf numFmtId="185" fontId="10" fillId="0" borderId="2" xfId="6" applyNumberFormat="1" applyFont="1" applyFill="1" applyBorder="1" applyAlignment="1">
      <alignment horizontal="center" vertical="center" wrapText="1"/>
    </xf>
    <xf numFmtId="185" fontId="10" fillId="0" borderId="7" xfId="6" applyNumberFormat="1" applyFont="1" applyFill="1" applyBorder="1" applyAlignment="1">
      <alignment horizontal="center" vertical="center" wrapText="1"/>
    </xf>
    <xf numFmtId="184" fontId="10" fillId="0" borderId="0" xfId="6" applyNumberFormat="1" applyFont="1" applyFill="1" applyBorder="1" applyAlignment="1">
      <alignment horizontal="center" vertical="center"/>
    </xf>
    <xf numFmtId="184" fontId="10" fillId="0" borderId="6" xfId="6" applyNumberFormat="1" applyFont="1" applyFill="1" applyBorder="1" applyAlignment="1">
      <alignment horizontal="center" vertical="center"/>
    </xf>
    <xf numFmtId="186" fontId="10" fillId="0" borderId="28" xfId="6" applyNumberFormat="1" applyFont="1" applyFill="1" applyBorder="1" applyAlignment="1">
      <alignment horizontal="center" vertical="center"/>
    </xf>
    <xf numFmtId="186" fontId="10" fillId="0" borderId="1" xfId="6" applyNumberFormat="1" applyFont="1" applyFill="1" applyBorder="1" applyAlignment="1">
      <alignment vertical="center"/>
    </xf>
    <xf numFmtId="186" fontId="10" fillId="0" borderId="28" xfId="6" applyNumberFormat="1" applyFont="1" applyFill="1" applyBorder="1" applyAlignment="1">
      <alignment vertical="center"/>
    </xf>
    <xf numFmtId="186" fontId="10" fillId="0" borderId="2" xfId="6" applyNumberFormat="1" applyFont="1" applyFill="1" applyBorder="1" applyAlignment="1">
      <alignment vertical="center"/>
    </xf>
    <xf numFmtId="185" fontId="10" fillId="0" borderId="1" xfId="6" applyNumberFormat="1" applyFont="1" applyFill="1" applyBorder="1" applyAlignment="1">
      <alignment vertical="center"/>
    </xf>
    <xf numFmtId="185" fontId="10" fillId="0" borderId="28" xfId="6" applyNumberFormat="1" applyFont="1" applyFill="1" applyBorder="1" applyAlignment="1">
      <alignment vertical="center"/>
    </xf>
    <xf numFmtId="185" fontId="10" fillId="0" borderId="2" xfId="6" applyNumberFormat="1" applyFont="1" applyFill="1" applyBorder="1" applyAlignment="1">
      <alignment vertical="center"/>
    </xf>
    <xf numFmtId="185" fontId="10" fillId="0" borderId="3" xfId="6" applyNumberFormat="1" applyFont="1" applyFill="1" applyBorder="1" applyAlignment="1">
      <alignment horizontal="center" vertical="center" wrapText="1"/>
    </xf>
    <xf numFmtId="185" fontId="10" fillId="0" borderId="5" xfId="6" applyNumberFormat="1" applyFont="1" applyFill="1" applyBorder="1" applyAlignment="1">
      <alignment horizontal="center" vertical="center" wrapText="1"/>
    </xf>
    <xf numFmtId="185" fontId="10" fillId="0" borderId="5" xfId="6" applyNumberFormat="1" applyFont="1" applyFill="1" applyBorder="1" applyAlignment="1">
      <alignment vertical="center"/>
    </xf>
    <xf numFmtId="185" fontId="10" fillId="0" borderId="1" xfId="6" applyNumberFormat="1" applyFont="1" applyFill="1" applyBorder="1" applyAlignment="1">
      <alignment wrapText="1"/>
    </xf>
    <xf numFmtId="185" fontId="10" fillId="0" borderId="28" xfId="6" applyNumberFormat="1" applyFont="1" applyFill="1" applyBorder="1" applyAlignment="1">
      <alignment wrapText="1"/>
    </xf>
    <xf numFmtId="185" fontId="10" fillId="0" borderId="28" xfId="6" applyNumberFormat="1" applyFont="1" applyFill="1" applyBorder="1" applyAlignment="1">
      <alignment vertical="center" wrapText="1"/>
    </xf>
    <xf numFmtId="195" fontId="4" fillId="2" borderId="0" xfId="3" applyNumberFormat="1" applyFont="1" applyFill="1" applyBorder="1" applyAlignment="1">
      <alignment horizontal="center" vertical="center" wrapText="1"/>
    </xf>
    <xf numFmtId="0" fontId="20" fillId="2" borderId="0" xfId="3" applyFont="1" applyFill="1" applyBorder="1" applyAlignment="1">
      <alignment horizontal="left" vertical="top"/>
    </xf>
    <xf numFmtId="195" fontId="20" fillId="2" borderId="0" xfId="3" applyNumberFormat="1" applyFont="1" applyFill="1" applyBorder="1" applyAlignment="1">
      <alignment horizontal="center" vertical="center" wrapText="1"/>
    </xf>
    <xf numFmtId="196" fontId="4" fillId="2" borderId="0" xfId="3" applyNumberFormat="1" applyFont="1" applyFill="1" applyBorder="1" applyAlignment="1">
      <alignment horizontal="center" wrapText="1"/>
    </xf>
    <xf numFmtId="196" fontId="20" fillId="2" borderId="0" xfId="3" applyNumberFormat="1" applyFont="1" applyFill="1" applyBorder="1" applyAlignment="1">
      <alignment horizontal="center" wrapText="1"/>
    </xf>
    <xf numFmtId="0" fontId="0" fillId="0" borderId="11" xfId="0" applyBorder="1">
      <alignment vertical="center"/>
    </xf>
    <xf numFmtId="0" fontId="0" fillId="0" borderId="11" xfId="0" quotePrefix="1" applyBorder="1">
      <alignment vertical="center"/>
    </xf>
    <xf numFmtId="3" fontId="10" fillId="0" borderId="28" xfId="6" applyNumberFormat="1" applyFont="1" applyBorder="1" applyAlignment="1">
      <alignment horizontal="center" vertical="center" wrapText="1"/>
    </xf>
    <xf numFmtId="3" fontId="10" fillId="0" borderId="0" xfId="6" applyNumberFormat="1" applyFont="1" applyAlignment="1">
      <alignment horizontal="center" vertical="center"/>
    </xf>
    <xf numFmtId="184" fontId="10" fillId="0" borderId="0" xfId="6" applyNumberFormat="1" applyFont="1" applyAlignment="1">
      <alignment horizontal="center" vertical="center"/>
    </xf>
    <xf numFmtId="3" fontId="10" fillId="0" borderId="5" xfId="6" applyNumberFormat="1" applyFont="1" applyBorder="1" applyAlignment="1">
      <alignment horizontal="center" vertical="center" wrapText="1"/>
    </xf>
    <xf numFmtId="3" fontId="10" fillId="0" borderId="0" xfId="6" applyNumberFormat="1" applyFont="1" applyAlignment="1">
      <alignment horizontal="center" vertical="center" wrapText="1"/>
    </xf>
    <xf numFmtId="185" fontId="10" fillId="0" borderId="5" xfId="6" applyNumberFormat="1" applyFont="1" applyBorder="1" applyAlignment="1">
      <alignment vertical="center" wrapText="1"/>
    </xf>
    <xf numFmtId="184" fontId="10" fillId="0" borderId="0" xfId="6" applyNumberFormat="1" applyFont="1" applyAlignment="1">
      <alignment vertical="center" wrapText="1"/>
    </xf>
    <xf numFmtId="184" fontId="10" fillId="0" borderId="0" xfId="6" applyNumberFormat="1" applyFont="1" applyAlignment="1">
      <alignment horizontal="center" vertical="center" wrapText="1"/>
    </xf>
    <xf numFmtId="184" fontId="10" fillId="0" borderId="6" xfId="6" applyNumberFormat="1" applyFont="1" applyBorder="1" applyAlignment="1">
      <alignment horizontal="center" vertical="center" wrapText="1"/>
    </xf>
    <xf numFmtId="185" fontId="10" fillId="0" borderId="28" xfId="6" applyNumberFormat="1" applyFont="1" applyBorder="1" applyAlignment="1">
      <alignment vertical="center" wrapText="1"/>
    </xf>
    <xf numFmtId="185" fontId="10" fillId="0" borderId="5" xfId="6" applyNumberFormat="1" applyFont="1" applyBorder="1" applyAlignment="1">
      <alignment horizontal="center" vertical="center" wrapText="1"/>
    </xf>
    <xf numFmtId="3" fontId="10" fillId="0" borderId="6" xfId="6" applyNumberFormat="1" applyFont="1" applyBorder="1" applyAlignment="1">
      <alignment horizontal="center" vertical="center" wrapText="1"/>
    </xf>
    <xf numFmtId="186" fontId="10" fillId="0" borderId="0" xfId="6" applyNumberFormat="1" applyFont="1" applyAlignment="1">
      <alignment horizontal="center" vertical="center" wrapText="1"/>
    </xf>
    <xf numFmtId="0" fontId="13" fillId="0" borderId="0" xfId="6" applyFont="1" applyAlignment="1">
      <alignment vertical="center"/>
    </xf>
    <xf numFmtId="184" fontId="10" fillId="0" borderId="167" xfId="6" applyNumberFormat="1" applyFont="1" applyBorder="1" applyAlignment="1">
      <alignment horizontal="center" vertical="center"/>
    </xf>
    <xf numFmtId="184" fontId="10" fillId="0" borderId="6" xfId="6" applyNumberFormat="1" applyFont="1" applyBorder="1" applyAlignment="1">
      <alignment horizontal="center" vertical="center"/>
    </xf>
    <xf numFmtId="184" fontId="10" fillId="0" borderId="166" xfId="6" applyNumberFormat="1" applyFont="1" applyBorder="1" applyAlignment="1">
      <alignment horizontal="center" vertical="center" wrapText="1"/>
    </xf>
    <xf numFmtId="185" fontId="10" fillId="0" borderId="5" xfId="6" applyNumberFormat="1" applyFont="1" applyBorder="1" applyAlignment="1">
      <alignment vertical="center"/>
    </xf>
    <xf numFmtId="184" fontId="10" fillId="0" borderId="167" xfId="6" applyNumberFormat="1" applyFont="1" applyBorder="1" applyAlignment="1">
      <alignment vertical="center"/>
    </xf>
    <xf numFmtId="185" fontId="10" fillId="0" borderId="165" xfId="6" applyNumberFormat="1" applyFont="1" applyBorder="1" applyAlignment="1">
      <alignment horizontal="center" vertical="center" wrapText="1"/>
    </xf>
    <xf numFmtId="185" fontId="10" fillId="0" borderId="167" xfId="6" applyNumberFormat="1" applyFont="1" applyBorder="1" applyAlignment="1">
      <alignment horizontal="center" vertical="center" wrapText="1"/>
    </xf>
    <xf numFmtId="185" fontId="10" fillId="0" borderId="166" xfId="6" applyNumberFormat="1" applyFont="1" applyBorder="1" applyAlignment="1">
      <alignment horizontal="center" vertical="center" wrapText="1"/>
    </xf>
    <xf numFmtId="3" fontId="10" fillId="0" borderId="2" xfId="6" applyNumberFormat="1" applyFont="1" applyBorder="1" applyAlignment="1">
      <alignment horizontal="center" vertical="center" wrapText="1"/>
    </xf>
    <xf numFmtId="185" fontId="10" fillId="0" borderId="2" xfId="6" applyNumberFormat="1" applyFont="1" applyBorder="1" applyAlignment="1">
      <alignment horizontal="center" vertical="center" wrapText="1"/>
    </xf>
    <xf numFmtId="3" fontId="10" fillId="0" borderId="9" xfId="6" applyNumberFormat="1" applyFont="1" applyBorder="1" applyAlignment="1">
      <alignment vertical="center" wrapText="1"/>
    </xf>
    <xf numFmtId="3" fontId="10" fillId="0" borderId="9" xfId="6" applyNumberFormat="1" applyFont="1" applyBorder="1" applyAlignment="1">
      <alignment vertical="center"/>
    </xf>
    <xf numFmtId="3" fontId="10" fillId="0" borderId="0" xfId="6" applyNumberFormat="1" applyFont="1" applyAlignment="1">
      <alignment vertical="center"/>
    </xf>
    <xf numFmtId="185" fontId="10" fillId="0" borderId="9" xfId="6" applyNumberFormat="1" applyFont="1" applyBorder="1" applyAlignment="1">
      <alignment horizontal="right" vertical="center"/>
    </xf>
    <xf numFmtId="184" fontId="10" fillId="0" borderId="9" xfId="6" applyNumberFormat="1" applyFont="1" applyBorder="1" applyAlignment="1">
      <alignment horizontal="right" vertical="center"/>
    </xf>
    <xf numFmtId="185" fontId="14" fillId="0" borderId="9" xfId="6" applyNumberFormat="1" applyFont="1" applyBorder="1" applyAlignment="1">
      <alignment vertical="center"/>
    </xf>
    <xf numFmtId="185" fontId="10" fillId="0" borderId="9" xfId="6" applyNumberFormat="1" applyFont="1" applyBorder="1" applyAlignment="1">
      <alignment horizontal="right" vertical="center" wrapText="1"/>
    </xf>
    <xf numFmtId="184" fontId="10" fillId="0" borderId="9" xfId="6" applyNumberFormat="1" applyFont="1" applyBorder="1" applyAlignment="1">
      <alignment horizontal="right" vertical="center" wrapText="1"/>
    </xf>
    <xf numFmtId="184" fontId="10" fillId="0" borderId="9" xfId="6" applyNumberFormat="1" applyFont="1" applyBorder="1" applyAlignment="1">
      <alignment horizontal="center" vertical="center" wrapText="1"/>
    </xf>
    <xf numFmtId="186" fontId="10" fillId="0" borderId="9" xfId="6" applyNumberFormat="1" applyFont="1" applyBorder="1" applyAlignment="1">
      <alignment horizontal="right" vertical="center" wrapText="1"/>
    </xf>
    <xf numFmtId="185" fontId="14" fillId="0" borderId="8" xfId="6" applyNumberFormat="1" applyFont="1" applyBorder="1" applyAlignment="1">
      <alignment vertical="center"/>
    </xf>
    <xf numFmtId="186" fontId="10" fillId="0" borderId="8" xfId="6" applyNumberFormat="1" applyFont="1" applyBorder="1" applyAlignment="1">
      <alignment vertical="center" wrapText="1"/>
    </xf>
    <xf numFmtId="186" fontId="10" fillId="0" borderId="0" xfId="6" applyNumberFormat="1" applyFont="1" applyAlignment="1">
      <alignment vertical="center" wrapText="1"/>
    </xf>
    <xf numFmtId="186" fontId="14" fillId="0" borderId="8" xfId="6" applyNumberFormat="1" applyFont="1" applyBorder="1" applyAlignment="1">
      <alignment vertical="center"/>
    </xf>
    <xf numFmtId="185" fontId="10" fillId="0" borderId="0" xfId="6" applyNumberFormat="1" applyFont="1" applyAlignment="1">
      <alignment vertical="center" wrapText="1"/>
    </xf>
    <xf numFmtId="185" fontId="10" fillId="0" borderId="4" xfId="6" applyNumberFormat="1" applyFont="1" applyBorder="1" applyAlignment="1">
      <alignment horizontal="right" vertical="center" wrapText="1"/>
    </xf>
    <xf numFmtId="185" fontId="10" fillId="0" borderId="4" xfId="6" applyNumberFormat="1" applyFont="1" applyBorder="1" applyAlignment="1">
      <alignment horizontal="center" vertical="center" wrapText="1"/>
    </xf>
    <xf numFmtId="185" fontId="10" fillId="0" borderId="8" xfId="6" applyNumberFormat="1" applyFont="1" applyBorder="1" applyAlignment="1">
      <alignment vertical="center" wrapText="1"/>
    </xf>
    <xf numFmtId="185" fontId="10" fillId="0" borderId="9" xfId="6" applyNumberFormat="1" applyFont="1" applyBorder="1" applyAlignment="1">
      <alignment vertical="center" wrapText="1"/>
    </xf>
    <xf numFmtId="185" fontId="10" fillId="0" borderId="9" xfId="6" applyNumberFormat="1" applyFont="1" applyBorder="1" applyAlignment="1">
      <alignment horizontal="center" vertical="center" wrapText="1"/>
    </xf>
    <xf numFmtId="3" fontId="10" fillId="0" borderId="174" xfId="6" applyNumberFormat="1" applyFont="1" applyBorder="1" applyAlignment="1">
      <alignment horizontal="distributed" vertical="center"/>
    </xf>
    <xf numFmtId="3" fontId="10" fillId="0" borderId="5" xfId="6" applyNumberFormat="1" applyFont="1" applyBorder="1" applyAlignment="1">
      <alignment horizontal="distributed" vertical="center"/>
    </xf>
    <xf numFmtId="185" fontId="10" fillId="0" borderId="36" xfId="6" applyNumberFormat="1" applyFont="1" applyBorder="1" applyAlignment="1">
      <alignment horizontal="right" vertical="center"/>
    </xf>
    <xf numFmtId="184" fontId="10" fillId="0" borderId="175" xfId="6" applyNumberFormat="1" applyFont="1" applyBorder="1" applyAlignment="1">
      <alignment horizontal="right" vertical="center"/>
    </xf>
    <xf numFmtId="185" fontId="10" fillId="0" borderId="36" xfId="6" applyNumberFormat="1" applyFont="1" applyBorder="1" applyAlignment="1">
      <alignment horizontal="right" vertical="center" wrapText="1"/>
    </xf>
    <xf numFmtId="184" fontId="10" fillId="0" borderId="176" xfId="6" applyNumberFormat="1" applyFont="1" applyBorder="1" applyAlignment="1">
      <alignment horizontal="right" vertical="center" wrapText="1"/>
    </xf>
    <xf numFmtId="184" fontId="10" fillId="0" borderId="44" xfId="6" applyNumberFormat="1" applyFont="1" applyBorder="1" applyAlignment="1">
      <alignment horizontal="center" vertical="center" wrapText="1"/>
    </xf>
    <xf numFmtId="184" fontId="10" fillId="0" borderId="36" xfId="6" applyNumberFormat="1" applyFont="1" applyBorder="1" applyAlignment="1">
      <alignment horizontal="right" vertical="center" wrapText="1"/>
    </xf>
    <xf numFmtId="187" fontId="10" fillId="0" borderId="174" xfId="6" applyNumberFormat="1" applyFont="1" applyBorder="1" applyAlignment="1">
      <alignment vertical="center" wrapText="1"/>
    </xf>
    <xf numFmtId="185" fontId="10" fillId="0" borderId="1" xfId="6" applyNumberFormat="1" applyFont="1" applyBorder="1" applyAlignment="1">
      <alignment vertical="center"/>
    </xf>
    <xf numFmtId="186" fontId="10" fillId="0" borderId="1" xfId="6" applyNumberFormat="1" applyFont="1" applyBorder="1" applyAlignment="1">
      <alignment vertical="center"/>
    </xf>
    <xf numFmtId="186" fontId="10" fillId="0" borderId="5" xfId="6" applyNumberFormat="1" applyFont="1" applyBorder="1" applyAlignment="1">
      <alignment vertical="center"/>
    </xf>
    <xf numFmtId="185" fontId="10" fillId="0" borderId="44" xfId="6" applyNumberFormat="1" applyFont="1" applyBorder="1" applyAlignment="1">
      <alignment vertical="center"/>
    </xf>
    <xf numFmtId="185" fontId="10" fillId="0" borderId="3" xfId="6" applyNumberFormat="1" applyFont="1" applyBorder="1" applyAlignment="1">
      <alignment horizontal="center" vertical="center" wrapText="1"/>
    </xf>
    <xf numFmtId="185" fontId="10" fillId="0" borderId="178" xfId="6" applyNumberFormat="1" applyFont="1" applyBorder="1" applyAlignment="1">
      <alignment horizontal="right" vertical="center" wrapText="1"/>
    </xf>
    <xf numFmtId="185" fontId="10" fillId="0" borderId="177" xfId="6" applyNumberFormat="1" applyFont="1" applyBorder="1" applyAlignment="1">
      <alignment horizontal="right" vertical="center" wrapText="1"/>
    </xf>
    <xf numFmtId="3" fontId="10" fillId="0" borderId="179" xfId="6" applyNumberFormat="1" applyFont="1" applyBorder="1" applyAlignment="1">
      <alignment horizontal="distributed" vertical="center"/>
    </xf>
    <xf numFmtId="185" fontId="10" fillId="0" borderId="112" xfId="6" applyNumberFormat="1" applyFont="1" applyBorder="1" applyAlignment="1">
      <alignment horizontal="right" vertical="center"/>
    </xf>
    <xf numFmtId="184" fontId="10" fillId="0" borderId="169" xfId="6" applyNumberFormat="1" applyFont="1" applyBorder="1" applyAlignment="1">
      <alignment horizontal="right" vertical="center"/>
    </xf>
    <xf numFmtId="185" fontId="10" fillId="0" borderId="112" xfId="6" applyNumberFormat="1" applyFont="1" applyBorder="1" applyAlignment="1">
      <alignment horizontal="right" vertical="center" wrapText="1"/>
    </xf>
    <xf numFmtId="184" fontId="10" fillId="0" borderId="170" xfId="6" applyNumberFormat="1" applyFont="1" applyBorder="1" applyAlignment="1">
      <alignment horizontal="right" vertical="center" wrapText="1"/>
    </xf>
    <xf numFmtId="184" fontId="10" fillId="0" borderId="180" xfId="6" applyNumberFormat="1" applyFont="1" applyBorder="1" applyAlignment="1">
      <alignment horizontal="center" vertical="center" wrapText="1"/>
    </xf>
    <xf numFmtId="185" fontId="10" fillId="0" borderId="131" xfId="6" applyNumberFormat="1" applyFont="1" applyBorder="1" applyAlignment="1">
      <alignment horizontal="right" vertical="center" wrapText="1"/>
    </xf>
    <xf numFmtId="186" fontId="10" fillId="0" borderId="181" xfId="6" applyNumberFormat="1" applyFont="1" applyBorder="1" applyAlignment="1">
      <alignment vertical="center" wrapText="1"/>
    </xf>
    <xf numFmtId="185" fontId="10" fillId="0" borderId="28" xfId="6" applyNumberFormat="1" applyFont="1" applyBorder="1" applyAlignment="1">
      <alignment vertical="center"/>
    </xf>
    <xf numFmtId="186" fontId="10" fillId="0" borderId="28" xfId="6" applyNumberFormat="1" applyFont="1" applyBorder="1" applyAlignment="1">
      <alignment vertical="center"/>
    </xf>
    <xf numFmtId="185" fontId="10" fillId="0" borderId="169" xfId="6" applyNumberFormat="1" applyFont="1" applyBorder="1" applyAlignment="1">
      <alignment vertical="center"/>
    </xf>
    <xf numFmtId="185" fontId="10" fillId="0" borderId="172" xfId="6" applyNumberFormat="1" applyFont="1" applyBorder="1" applyAlignment="1">
      <alignment horizontal="right" vertical="center" wrapText="1"/>
    </xf>
    <xf numFmtId="185" fontId="10" fillId="0" borderId="173" xfId="6" applyNumberFormat="1" applyFont="1" applyBorder="1" applyAlignment="1">
      <alignment horizontal="right" vertical="center" wrapText="1"/>
    </xf>
    <xf numFmtId="184" fontId="10" fillId="0" borderId="0" xfId="6" applyNumberFormat="1" applyFont="1" applyAlignment="1">
      <alignment vertical="center"/>
    </xf>
    <xf numFmtId="185" fontId="10" fillId="0" borderId="0" xfId="6" applyNumberFormat="1" applyFont="1" applyAlignment="1">
      <alignment vertical="center"/>
    </xf>
    <xf numFmtId="186" fontId="10" fillId="0" borderId="4" xfId="6" applyNumberFormat="1" applyFont="1" applyBorder="1" applyAlignment="1">
      <alignment vertical="center"/>
    </xf>
    <xf numFmtId="185" fontId="10" fillId="0" borderId="183" xfId="6" applyNumberFormat="1" applyFont="1" applyBorder="1" applyAlignment="1">
      <alignment vertical="center"/>
    </xf>
    <xf numFmtId="3" fontId="10" fillId="0" borderId="181" xfId="6" applyNumberFormat="1" applyFont="1" applyBorder="1" applyAlignment="1">
      <alignment horizontal="distributed" vertical="center"/>
    </xf>
    <xf numFmtId="185" fontId="10" fillId="0" borderId="131" xfId="6" applyNumberFormat="1" applyFont="1" applyBorder="1" applyAlignment="1">
      <alignment horizontal="right" vertical="center"/>
    </xf>
    <xf numFmtId="184" fontId="10" fillId="0" borderId="133" xfId="6" applyNumberFormat="1" applyFont="1" applyBorder="1" applyAlignment="1">
      <alignment horizontal="right" vertical="center"/>
    </xf>
    <xf numFmtId="184" fontId="10" fillId="0" borderId="132" xfId="6" applyNumberFormat="1" applyFont="1" applyBorder="1" applyAlignment="1">
      <alignment horizontal="right" vertical="center" wrapText="1"/>
    </xf>
    <xf numFmtId="184" fontId="10" fillId="0" borderId="133" xfId="6" applyNumberFormat="1" applyFont="1" applyBorder="1" applyAlignment="1">
      <alignment horizontal="center" vertical="center" wrapText="1"/>
    </xf>
    <xf numFmtId="186" fontId="10" fillId="0" borderId="8" xfId="6" applyNumberFormat="1" applyFont="1" applyBorder="1" applyAlignment="1">
      <alignment vertical="center"/>
    </xf>
    <xf numFmtId="185" fontId="10" fillId="0" borderId="13" xfId="6" applyNumberFormat="1" applyFont="1" applyBorder="1" applyAlignment="1">
      <alignment vertical="center"/>
    </xf>
    <xf numFmtId="185" fontId="10" fillId="0" borderId="7" xfId="6" applyNumberFormat="1" applyFont="1" applyBorder="1" applyAlignment="1">
      <alignment horizontal="center" vertical="center" wrapText="1"/>
    </xf>
    <xf numFmtId="185" fontId="10" fillId="0" borderId="185" xfId="6" applyNumberFormat="1" applyFont="1" applyBorder="1" applyAlignment="1">
      <alignment horizontal="right" vertical="center" wrapText="1"/>
    </xf>
    <xf numFmtId="185" fontId="10" fillId="0" borderId="184" xfId="6" applyNumberFormat="1" applyFont="1" applyBorder="1" applyAlignment="1">
      <alignment horizontal="right" vertical="center" wrapText="1"/>
    </xf>
    <xf numFmtId="0" fontId="13" fillId="0" borderId="28" xfId="6" applyFont="1" applyBorder="1" applyAlignment="1">
      <alignment vertical="center"/>
    </xf>
    <xf numFmtId="3" fontId="14" fillId="0" borderId="28" xfId="6" applyNumberFormat="1" applyFont="1" applyBorder="1" applyAlignment="1">
      <alignment vertical="center"/>
    </xf>
    <xf numFmtId="186" fontId="14" fillId="0" borderId="28" xfId="6" applyNumberFormat="1" applyFont="1" applyBorder="1" applyAlignment="1">
      <alignment vertical="center"/>
    </xf>
    <xf numFmtId="3" fontId="14" fillId="0" borderId="5" xfId="6" applyNumberFormat="1" applyFont="1" applyBorder="1" applyAlignment="1">
      <alignment vertical="center"/>
    </xf>
    <xf numFmtId="189" fontId="10" fillId="0" borderId="4" xfId="6" applyNumberFormat="1" applyFont="1" applyBorder="1" applyAlignment="1">
      <alignment vertical="center"/>
    </xf>
    <xf numFmtId="189" fontId="10" fillId="0" borderId="0" xfId="6" applyNumberFormat="1" applyFont="1" applyAlignment="1">
      <alignment vertical="center"/>
    </xf>
    <xf numFmtId="186" fontId="10" fillId="0" borderId="28" xfId="6" applyNumberFormat="1" applyFont="1" applyBorder="1" applyAlignment="1">
      <alignment horizontal="right" vertical="center"/>
    </xf>
    <xf numFmtId="186" fontId="10" fillId="0" borderId="0" xfId="6" applyNumberFormat="1" applyFont="1" applyAlignment="1">
      <alignment vertical="center"/>
    </xf>
    <xf numFmtId="185" fontId="10" fillId="0" borderId="2" xfId="6" applyNumberFormat="1" applyFont="1" applyBorder="1" applyAlignment="1">
      <alignment vertical="center"/>
    </xf>
    <xf numFmtId="186" fontId="10" fillId="0" borderId="2" xfId="6" applyNumberFormat="1" applyFont="1" applyBorder="1" applyAlignment="1">
      <alignment vertical="center"/>
    </xf>
    <xf numFmtId="185" fontId="15" fillId="0" borderId="0" xfId="1" applyNumberFormat="1" applyFont="1" applyAlignment="1">
      <alignment vertical="center"/>
    </xf>
    <xf numFmtId="185" fontId="14" fillId="0" borderId="0" xfId="1" applyNumberFormat="1" applyFont="1" applyAlignment="1">
      <alignment vertical="center"/>
    </xf>
    <xf numFmtId="185" fontId="13" fillId="0" borderId="0" xfId="1" applyNumberFormat="1" applyFont="1" applyAlignment="1">
      <alignment vertical="center"/>
    </xf>
    <xf numFmtId="0" fontId="14" fillId="0" borderId="4" xfId="1" applyFont="1" applyBorder="1" applyAlignment="1">
      <alignment vertical="center" wrapText="1"/>
    </xf>
    <xf numFmtId="0" fontId="14" fillId="0" borderId="4" xfId="1" applyFont="1" applyBorder="1" applyAlignment="1">
      <alignment vertical="center"/>
    </xf>
    <xf numFmtId="0" fontId="14" fillId="0" borderId="29" xfId="1" applyFont="1" applyBorder="1" applyAlignment="1">
      <alignment vertical="center"/>
    </xf>
    <xf numFmtId="0" fontId="14" fillId="0" borderId="0" xfId="1" applyFont="1" applyAlignment="1">
      <alignment horizontal="left" vertical="center" wrapText="1"/>
    </xf>
    <xf numFmtId="0" fontId="14" fillId="0" borderId="0" xfId="1" applyFont="1" applyAlignment="1">
      <alignment vertical="center"/>
    </xf>
    <xf numFmtId="0" fontId="14" fillId="0" borderId="0" xfId="1" applyFont="1" applyAlignment="1">
      <alignment horizontal="left" vertical="center"/>
    </xf>
    <xf numFmtId="0" fontId="14" fillId="0" borderId="6" xfId="1" applyFont="1" applyBorder="1" applyAlignment="1">
      <alignment vertical="center"/>
    </xf>
    <xf numFmtId="0" fontId="14" fillId="0" borderId="8" xfId="1" applyFont="1" applyBorder="1" applyAlignment="1">
      <alignment vertical="center" wrapText="1"/>
    </xf>
    <xf numFmtId="0" fontId="14" fillId="0" borderId="8" xfId="1" quotePrefix="1" applyFont="1" applyBorder="1" applyAlignment="1">
      <alignment vertical="center" wrapText="1"/>
    </xf>
    <xf numFmtId="0" fontId="14" fillId="0" borderId="0" xfId="1" applyFont="1" applyAlignment="1">
      <alignment horizontal="center" vertical="center"/>
    </xf>
    <xf numFmtId="0" fontId="14" fillId="0" borderId="0" xfId="1" applyFont="1" applyAlignment="1">
      <alignment horizontal="distributed" vertical="center"/>
    </xf>
    <xf numFmtId="0" fontId="14" fillId="0" borderId="0" xfId="1" applyFont="1" applyAlignment="1">
      <alignment horizontal="right" vertical="center"/>
    </xf>
    <xf numFmtId="0" fontId="13" fillId="0" borderId="0" xfId="1" applyFont="1" applyAlignment="1">
      <alignment vertical="center"/>
    </xf>
    <xf numFmtId="0" fontId="14" fillId="0" borderId="0" xfId="1" applyFont="1" applyAlignment="1">
      <alignment vertical="center" wrapText="1"/>
    </xf>
    <xf numFmtId="0" fontId="14" fillId="0" borderId="0" xfId="1" quotePrefix="1" applyFont="1" applyAlignment="1">
      <alignment vertical="center" wrapText="1"/>
    </xf>
    <xf numFmtId="0" fontId="14" fillId="0" borderId="0" xfId="1" applyFont="1" applyAlignment="1">
      <alignment horizontal="left" vertical="top" wrapText="1"/>
    </xf>
    <xf numFmtId="0" fontId="13" fillId="0" borderId="0" xfId="1" applyFont="1" applyAlignment="1">
      <alignment vertical="center" wrapText="1"/>
    </xf>
    <xf numFmtId="0" fontId="14" fillId="0" borderId="12" xfId="1" applyFont="1" applyBorder="1" applyAlignment="1">
      <alignment vertical="center" wrapText="1"/>
    </xf>
    <xf numFmtId="0" fontId="14" fillId="0" borderId="10" xfId="1" applyFont="1" applyBorder="1" applyAlignment="1">
      <alignment vertical="center" wrapText="1"/>
    </xf>
    <xf numFmtId="0" fontId="13" fillId="0" borderId="11" xfId="1" applyFont="1" applyBorder="1" applyAlignment="1">
      <alignment vertical="center"/>
    </xf>
    <xf numFmtId="0" fontId="13" fillId="0" borderId="0" xfId="1" applyFont="1" applyAlignment="1">
      <alignment horizontal="center" vertical="center"/>
    </xf>
    <xf numFmtId="3" fontId="14" fillId="0" borderId="4" xfId="1" applyNumberFormat="1" applyFont="1" applyBorder="1" applyAlignment="1">
      <alignment vertical="center" wrapText="1"/>
    </xf>
    <xf numFmtId="3" fontId="14" fillId="0" borderId="29" xfId="1" applyNumberFormat="1" applyFont="1" applyBorder="1" applyAlignment="1">
      <alignment vertical="center" wrapText="1"/>
    </xf>
    <xf numFmtId="0" fontId="14" fillId="0" borderId="0" xfId="8" applyFont="1" applyAlignment="1">
      <alignment vertical="center" wrapText="1"/>
    </xf>
    <xf numFmtId="191" fontId="14" fillId="0" borderId="0" xfId="8" applyNumberFormat="1" applyFont="1" applyAlignment="1">
      <alignment horizontal="center" vertical="center" wrapText="1"/>
    </xf>
    <xf numFmtId="0" fontId="13" fillId="0" borderId="0" xfId="8" applyFont="1" applyAlignment="1">
      <alignment vertical="center"/>
    </xf>
    <xf numFmtId="0" fontId="0" fillId="0" borderId="4" xfId="1" applyFont="1" applyBorder="1" applyAlignment="1">
      <alignment wrapText="1"/>
    </xf>
    <xf numFmtId="185" fontId="14" fillId="0" borderId="4" xfId="8" applyNumberFormat="1" applyFont="1" applyBorder="1" applyAlignment="1">
      <alignment vertical="center"/>
    </xf>
    <xf numFmtId="185" fontId="14" fillId="0" borderId="29" xfId="8" applyNumberFormat="1" applyFont="1" applyBorder="1" applyAlignment="1">
      <alignment vertical="center"/>
    </xf>
    <xf numFmtId="185" fontId="14" fillId="0" borderId="0" xfId="8" applyNumberFormat="1" applyFont="1" applyAlignment="1">
      <alignment vertical="center"/>
    </xf>
    <xf numFmtId="0" fontId="14" fillId="0" borderId="0" xfId="8" applyFont="1" applyAlignment="1">
      <alignment horizontal="left" vertical="center"/>
    </xf>
    <xf numFmtId="185" fontId="14" fillId="0" borderId="6" xfId="8" applyNumberFormat="1" applyFont="1" applyBorder="1" applyAlignment="1">
      <alignment vertical="center"/>
    </xf>
    <xf numFmtId="185" fontId="14" fillId="0" borderId="8" xfId="8" applyNumberFormat="1" applyFont="1" applyBorder="1" applyAlignment="1">
      <alignment vertical="center"/>
    </xf>
    <xf numFmtId="0" fontId="0" fillId="0" borderId="8" xfId="1" applyFont="1" applyBorder="1" applyAlignment="1">
      <alignment vertical="center"/>
    </xf>
    <xf numFmtId="0" fontId="14" fillId="0" borderId="4" xfId="1" applyFont="1" applyBorder="1" applyAlignment="1">
      <alignment horizontal="center" vertical="center"/>
    </xf>
    <xf numFmtId="0" fontId="14" fillId="0" borderId="29" xfId="1" applyFont="1" applyBorder="1" applyAlignment="1">
      <alignment horizontal="center" vertical="center"/>
    </xf>
    <xf numFmtId="191" fontId="14" fillId="0" borderId="0" xfId="1" applyNumberFormat="1" applyFont="1" applyAlignment="1">
      <alignment horizontal="center" vertical="center" wrapText="1"/>
    </xf>
    <xf numFmtId="0" fontId="4" fillId="3" borderId="12" xfId="3" applyFont="1" applyFill="1" applyBorder="1" applyAlignment="1">
      <alignment horizontal="center" vertical="center" shrinkToFit="1"/>
    </xf>
    <xf numFmtId="0" fontId="20" fillId="2" borderId="5" xfId="3" applyFont="1" applyFill="1" applyBorder="1" applyAlignment="1">
      <alignment horizontal="center" vertical="center" wrapText="1"/>
    </xf>
    <xf numFmtId="0" fontId="20" fillId="2" borderId="0" xfId="3" applyFont="1" applyFill="1" applyBorder="1" applyAlignment="1">
      <alignment horizontal="center" vertical="center" wrapText="1"/>
    </xf>
    <xf numFmtId="0" fontId="8" fillId="2" borderId="0" xfId="0" applyFont="1" applyFill="1" applyBorder="1" applyAlignment="1">
      <alignment vertical="center"/>
    </xf>
    <xf numFmtId="0" fontId="4" fillId="2" borderId="8" xfId="3" applyFont="1" applyFill="1" applyBorder="1" applyAlignment="1">
      <alignment vertical="center" wrapText="1" shrinkToFit="1"/>
    </xf>
    <xf numFmtId="0" fontId="4" fillId="2" borderId="8" xfId="3" applyFont="1" applyFill="1" applyBorder="1" applyAlignment="1"/>
    <xf numFmtId="0" fontId="4" fillId="2" borderId="8" xfId="3" applyFont="1" applyFill="1" applyBorder="1" applyAlignment="1">
      <alignment wrapText="1"/>
    </xf>
    <xf numFmtId="196" fontId="4" fillId="0" borderId="36" xfId="3" applyNumberFormat="1" applyFont="1" applyFill="1" applyBorder="1" applyAlignment="1">
      <alignment wrapText="1"/>
    </xf>
    <xf numFmtId="196" fontId="4" fillId="0" borderId="44" xfId="3" applyNumberFormat="1" applyFont="1" applyFill="1" applyBorder="1" applyAlignment="1">
      <alignment wrapText="1"/>
    </xf>
    <xf numFmtId="196" fontId="4" fillId="0" borderId="0" xfId="3" applyNumberFormat="1" applyFont="1" applyFill="1" applyBorder="1" applyAlignment="1">
      <alignment horizontal="center" wrapText="1"/>
    </xf>
    <xf numFmtId="195" fontId="4" fillId="0" borderId="0" xfId="3" applyNumberFormat="1" applyFont="1" applyFill="1" applyBorder="1" applyAlignment="1">
      <alignment horizontal="center" vertical="center" wrapText="1"/>
    </xf>
    <xf numFmtId="196" fontId="20" fillId="0" borderId="0" xfId="3" applyNumberFormat="1" applyFont="1" applyFill="1" applyBorder="1" applyAlignment="1">
      <alignment horizontal="center" wrapText="1"/>
    </xf>
    <xf numFmtId="195" fontId="20" fillId="0" borderId="0" xfId="3" applyNumberFormat="1" applyFont="1" applyFill="1" applyBorder="1" applyAlignment="1">
      <alignment horizontal="center" vertical="center" wrapText="1"/>
    </xf>
    <xf numFmtId="0" fontId="4" fillId="0" borderId="0" xfId="3" applyFont="1" applyFill="1" applyBorder="1" applyAlignment="1">
      <alignment horizontal="left" vertical="top"/>
    </xf>
    <xf numFmtId="0" fontId="4" fillId="0" borderId="0" xfId="3" applyFont="1" applyFill="1" applyBorder="1" applyAlignment="1">
      <alignment wrapText="1"/>
    </xf>
    <xf numFmtId="0" fontId="20" fillId="0" borderId="0" xfId="3" applyFont="1" applyFill="1" applyBorder="1" applyAlignment="1">
      <alignment horizontal="left" vertical="top"/>
    </xf>
    <xf numFmtId="0" fontId="20" fillId="0" borderId="0" xfId="3" applyFont="1" applyFill="1" applyBorder="1" applyAlignment="1">
      <alignment wrapText="1"/>
    </xf>
    <xf numFmtId="0" fontId="4" fillId="3" borderId="12" xfId="3" applyFont="1" applyFill="1" applyBorder="1" applyAlignment="1">
      <alignment horizontal="center" vertical="center" shrinkToFit="1"/>
    </xf>
    <xf numFmtId="0" fontId="24" fillId="2" borderId="0" xfId="0" applyFont="1" applyFill="1" applyBorder="1" applyAlignment="1">
      <alignment vertical="center"/>
    </xf>
    <xf numFmtId="0" fontId="24" fillId="3" borderId="0" xfId="0" applyFont="1" applyFill="1" applyBorder="1" applyAlignment="1">
      <alignment vertical="center"/>
    </xf>
    <xf numFmtId="0" fontId="24" fillId="0" borderId="11" xfId="0" applyFont="1" applyBorder="1" applyAlignment="1">
      <alignment vertical="center"/>
    </xf>
    <xf numFmtId="0" fontId="24" fillId="2" borderId="0" xfId="0" applyFont="1" applyFill="1" applyAlignment="1">
      <alignment vertical="center"/>
    </xf>
    <xf numFmtId="0" fontId="24" fillId="0" borderId="10" xfId="0" applyFont="1" applyBorder="1" applyAlignment="1">
      <alignment vertical="center"/>
    </xf>
    <xf numFmtId="0" fontId="24" fillId="2" borderId="0" xfId="0" applyFont="1" applyFill="1" applyBorder="1" applyAlignment="1">
      <alignment horizontal="right" vertical="center"/>
    </xf>
    <xf numFmtId="0" fontId="25" fillId="2" borderId="0" xfId="0" applyFont="1" applyFill="1" applyBorder="1" applyAlignment="1">
      <alignment vertical="center"/>
    </xf>
    <xf numFmtId="0" fontId="25" fillId="2" borderId="0" xfId="0" applyFont="1" applyFill="1" applyAlignment="1">
      <alignment vertical="center"/>
    </xf>
    <xf numFmtId="0" fontId="24" fillId="2" borderId="4" xfId="0" applyFont="1" applyFill="1" applyBorder="1" applyAlignment="1">
      <alignment vertical="center"/>
    </xf>
    <xf numFmtId="0" fontId="24" fillId="2" borderId="0" xfId="0" applyNumberFormat="1" applyFont="1" applyFill="1" applyBorder="1" applyAlignment="1">
      <alignment vertical="center"/>
    </xf>
    <xf numFmtId="0" fontId="24" fillId="3" borderId="0" xfId="0" applyFont="1" applyFill="1" applyBorder="1" applyAlignment="1">
      <alignment horizontal="center" vertical="center"/>
    </xf>
    <xf numFmtId="0" fontId="24" fillId="2" borderId="0" xfId="0" applyFont="1" applyFill="1" applyBorder="1" applyAlignment="1">
      <alignment vertical="center"/>
    </xf>
    <xf numFmtId="0" fontId="24" fillId="3" borderId="8" xfId="0" applyFont="1" applyFill="1" applyBorder="1" applyAlignment="1">
      <alignment horizontal="center" vertical="center"/>
    </xf>
    <xf numFmtId="0" fontId="24" fillId="3" borderId="9" xfId="0" applyFont="1" applyFill="1" applyBorder="1" applyAlignment="1">
      <alignment horizontal="center" vertical="center"/>
    </xf>
    <xf numFmtId="0" fontId="24" fillId="2" borderId="0" xfId="0" applyNumberFormat="1" applyFont="1" applyFill="1" applyBorder="1" applyAlignment="1">
      <alignment horizontal="center" vertical="center"/>
    </xf>
    <xf numFmtId="0" fontId="24" fillId="2" borderId="0" xfId="0" applyFont="1" applyFill="1" applyBorder="1" applyAlignment="1">
      <alignment horizontal="distributed" vertical="center"/>
    </xf>
    <xf numFmtId="0" fontId="24" fillId="2" borderId="11" xfId="0" applyFont="1" applyFill="1" applyBorder="1" applyAlignment="1">
      <alignment vertical="center"/>
    </xf>
    <xf numFmtId="0" fontId="24" fillId="2" borderId="0" xfId="0" applyFont="1" applyFill="1" applyAlignment="1">
      <alignment vertical="center" shrinkToFit="1"/>
    </xf>
    <xf numFmtId="0" fontId="24" fillId="2" borderId="11" xfId="0" applyFont="1" applyFill="1" applyBorder="1">
      <alignment vertical="center"/>
    </xf>
    <xf numFmtId="0" fontId="24" fillId="2" borderId="10" xfId="0" applyFont="1" applyFill="1" applyBorder="1">
      <alignment vertical="center"/>
    </xf>
    <xf numFmtId="0" fontId="24" fillId="2" borderId="0" xfId="0" applyFont="1" applyFill="1">
      <alignment vertical="center"/>
    </xf>
    <xf numFmtId="0" fontId="24" fillId="2" borderId="8" xfId="0" applyFont="1" applyFill="1" applyBorder="1" applyAlignment="1">
      <alignment vertical="center"/>
    </xf>
    <xf numFmtId="0" fontId="24" fillId="2" borderId="10" xfId="0" applyFont="1" applyFill="1" applyBorder="1" applyAlignment="1">
      <alignment vertical="center"/>
    </xf>
    <xf numFmtId="0" fontId="24" fillId="2" borderId="0" xfId="0" applyFont="1" applyFill="1" applyBorder="1" applyAlignment="1">
      <alignment horizontal="distributed" vertical="center" shrinkToFit="1"/>
    </xf>
    <xf numFmtId="0" fontId="24" fillId="2" borderId="0" xfId="0" applyFont="1" applyFill="1" applyBorder="1" applyAlignment="1">
      <alignment vertical="center" shrinkToFit="1"/>
    </xf>
    <xf numFmtId="0" fontId="24" fillId="2" borderId="12" xfId="0" applyFont="1" applyFill="1" applyBorder="1">
      <alignment vertical="center"/>
    </xf>
    <xf numFmtId="0" fontId="24" fillId="2" borderId="9" xfId="0" applyFont="1" applyFill="1" applyBorder="1" applyAlignment="1">
      <alignment horizontal="center" vertical="center" shrinkToFit="1"/>
    </xf>
    <xf numFmtId="32" fontId="24" fillId="2" borderId="11" xfId="0" applyNumberFormat="1" applyFont="1" applyFill="1" applyBorder="1">
      <alignment vertical="center"/>
    </xf>
    <xf numFmtId="32" fontId="24" fillId="2" borderId="0" xfId="0" applyNumberFormat="1" applyFont="1" applyFill="1" applyBorder="1">
      <alignment vertical="center"/>
    </xf>
    <xf numFmtId="0" fontId="24" fillId="2" borderId="8" xfId="0" applyFont="1" applyFill="1" applyBorder="1" applyAlignment="1">
      <alignment horizontal="left" vertical="center"/>
    </xf>
    <xf numFmtId="0" fontId="24" fillId="2" borderId="0" xfId="0" applyNumberFormat="1" applyFont="1" applyFill="1" applyBorder="1" applyAlignment="1">
      <alignment vertical="center" shrinkToFit="1"/>
    </xf>
    <xf numFmtId="0" fontId="24" fillId="2" borderId="0" xfId="0" applyNumberFormat="1" applyFont="1" applyFill="1" applyBorder="1" applyAlignment="1">
      <alignment horizontal="center" vertical="center" shrinkToFit="1"/>
    </xf>
    <xf numFmtId="0" fontId="24" fillId="2" borderId="3" xfId="0" applyNumberFormat="1" applyFont="1" applyFill="1" applyBorder="1" applyAlignment="1">
      <alignment vertical="center"/>
    </xf>
    <xf numFmtId="0" fontId="24" fillId="2" borderId="4" xfId="0" applyNumberFormat="1" applyFont="1" applyFill="1" applyBorder="1" applyAlignment="1">
      <alignment vertical="center"/>
    </xf>
    <xf numFmtId="0" fontId="24" fillId="2" borderId="4" xfId="0" applyFont="1" applyFill="1" applyBorder="1" applyAlignment="1">
      <alignment vertical="center" shrinkToFit="1"/>
    </xf>
    <xf numFmtId="0" fontId="24" fillId="2" borderId="29" xfId="0" applyFont="1" applyFill="1" applyBorder="1" applyAlignment="1">
      <alignment vertical="center" shrinkToFit="1"/>
    </xf>
    <xf numFmtId="0" fontId="24" fillId="2" borderId="7" xfId="0" applyNumberFormat="1" applyFont="1" applyFill="1" applyBorder="1" applyAlignment="1">
      <alignment vertical="center"/>
    </xf>
    <xf numFmtId="0" fontId="24" fillId="2" borderId="8" xfId="0" applyNumberFormat="1" applyFont="1" applyFill="1" applyBorder="1" applyAlignment="1">
      <alignment vertical="center"/>
    </xf>
    <xf numFmtId="0" fontId="24" fillId="2" borderId="8" xfId="0" applyFont="1" applyFill="1" applyBorder="1" applyAlignment="1">
      <alignment vertical="center" shrinkToFit="1"/>
    </xf>
    <xf numFmtId="0" fontId="24" fillId="2" borderId="13" xfId="0" applyFont="1" applyFill="1" applyBorder="1" applyAlignment="1">
      <alignment vertical="center" shrinkToFit="1"/>
    </xf>
    <xf numFmtId="0" fontId="24" fillId="2" borderId="11" xfId="0" applyFont="1" applyFill="1" applyBorder="1" applyAlignment="1">
      <alignment vertical="center" shrinkToFit="1"/>
    </xf>
    <xf numFmtId="177" fontId="24" fillId="2" borderId="0" xfId="0" applyNumberFormat="1" applyFont="1" applyFill="1" applyBorder="1" applyAlignment="1">
      <alignment horizontal="center" vertical="center" shrinkToFit="1"/>
    </xf>
    <xf numFmtId="177" fontId="24" fillId="2" borderId="11" xfId="0" applyNumberFormat="1" applyFont="1" applyFill="1" applyBorder="1" applyAlignment="1">
      <alignment vertical="center" shrinkToFit="1"/>
    </xf>
    <xf numFmtId="0" fontId="24" fillId="0" borderId="0" xfId="0" applyFont="1" applyFill="1">
      <alignment vertical="center"/>
    </xf>
    <xf numFmtId="0" fontId="24" fillId="0" borderId="0" xfId="0" applyFont="1" applyFill="1" applyAlignment="1">
      <alignment vertical="center" shrinkToFit="1"/>
    </xf>
    <xf numFmtId="0" fontId="24" fillId="0" borderId="0" xfId="0" applyFont="1" applyFill="1" applyAlignment="1">
      <alignment horizontal="center" vertical="center" shrinkToFit="1"/>
    </xf>
    <xf numFmtId="0" fontId="24" fillId="0" borderId="0" xfId="0" applyFont="1" applyFill="1" applyAlignment="1">
      <alignment vertical="center"/>
    </xf>
    <xf numFmtId="0" fontId="24" fillId="0" borderId="0" xfId="0" applyFont="1" applyFill="1" applyBorder="1" applyAlignment="1">
      <alignment vertical="center" shrinkToFit="1"/>
    </xf>
    <xf numFmtId="0" fontId="24" fillId="2" borderId="14" xfId="1" applyFont="1" applyFill="1" applyBorder="1" applyAlignment="1">
      <alignment vertical="center"/>
    </xf>
    <xf numFmtId="0" fontId="24" fillId="2" borderId="5" xfId="0" applyFont="1" applyFill="1" applyBorder="1" applyAlignment="1">
      <alignment vertical="center" shrinkToFit="1"/>
    </xf>
    <xf numFmtId="0" fontId="24" fillId="2" borderId="10" xfId="0" applyFont="1" applyFill="1" applyBorder="1" applyAlignment="1">
      <alignment vertical="center" shrinkToFit="1"/>
    </xf>
    <xf numFmtId="0" fontId="24" fillId="2" borderId="4" xfId="1" applyFont="1" applyFill="1" applyBorder="1" applyAlignment="1">
      <alignment vertical="center" shrinkToFit="1"/>
    </xf>
    <xf numFmtId="0" fontId="24" fillId="2" borderId="4" xfId="1" applyFont="1" applyFill="1" applyBorder="1" applyAlignment="1">
      <alignment horizontal="center" vertical="center" shrinkToFit="1"/>
    </xf>
    <xf numFmtId="176" fontId="24" fillId="2" borderId="4" xfId="1" applyNumberFormat="1" applyFont="1" applyFill="1" applyBorder="1" applyAlignment="1">
      <alignment horizontal="center" vertical="center" shrinkToFit="1"/>
    </xf>
    <xf numFmtId="0" fontId="24" fillId="2" borderId="8" xfId="1" applyFont="1" applyFill="1" applyBorder="1" applyAlignment="1">
      <alignment vertical="center"/>
    </xf>
    <xf numFmtId="0" fontId="24" fillId="2" borderId="8" xfId="1" applyFont="1" applyFill="1" applyBorder="1" applyAlignment="1">
      <alignment vertical="center" shrinkToFit="1"/>
    </xf>
    <xf numFmtId="0" fontId="24" fillId="2" borderId="28" xfId="1" applyFont="1" applyFill="1" applyBorder="1" applyAlignment="1">
      <alignment vertical="center" textRotation="255" shrinkToFit="1"/>
    </xf>
    <xf numFmtId="0" fontId="24" fillId="2" borderId="5" xfId="1" applyFont="1" applyFill="1" applyBorder="1" applyAlignment="1">
      <alignment vertical="center" shrinkToFit="1"/>
    </xf>
    <xf numFmtId="0" fontId="24" fillId="2" borderId="0" xfId="1" applyFont="1" applyFill="1" applyBorder="1" applyAlignment="1">
      <alignment vertical="center" shrinkToFit="1"/>
    </xf>
    <xf numFmtId="0" fontId="24" fillId="2" borderId="35" xfId="1" applyFont="1" applyFill="1" applyBorder="1" applyAlignment="1">
      <alignment vertical="center" shrinkToFit="1"/>
    </xf>
    <xf numFmtId="0" fontId="24" fillId="2" borderId="2" xfId="1" applyFont="1" applyFill="1" applyBorder="1" applyAlignment="1">
      <alignment vertical="center" textRotation="255" shrinkToFit="1"/>
    </xf>
    <xf numFmtId="176" fontId="24" fillId="2" borderId="10" xfId="1" applyNumberFormat="1" applyFont="1" applyFill="1" applyBorder="1" applyAlignment="1">
      <alignment horizontal="center" vertical="center" shrinkToFit="1"/>
    </xf>
    <xf numFmtId="176" fontId="24" fillId="2" borderId="0" xfId="1" applyNumberFormat="1" applyFont="1" applyFill="1" applyBorder="1" applyAlignment="1">
      <alignment horizontal="center" vertical="center" shrinkToFit="1"/>
    </xf>
    <xf numFmtId="0" fontId="24" fillId="2" borderId="1" xfId="1" applyFont="1" applyFill="1" applyBorder="1" applyAlignment="1">
      <alignment vertical="center" textRotation="255" shrinkToFit="1"/>
    </xf>
    <xf numFmtId="0" fontId="24" fillId="2" borderId="1" xfId="0" applyFont="1" applyFill="1" applyBorder="1" applyAlignment="1">
      <alignment vertical="center" shrinkToFit="1"/>
    </xf>
    <xf numFmtId="0" fontId="24" fillId="2" borderId="11" xfId="1" applyFont="1" applyFill="1" applyBorder="1" applyAlignment="1">
      <alignment horizontal="center" vertical="center" textRotation="255" shrinkToFit="1"/>
    </xf>
    <xf numFmtId="0" fontId="24" fillId="2" borderId="11" xfId="1" applyFont="1" applyFill="1" applyBorder="1" applyAlignment="1">
      <alignment vertical="center" textRotation="255" shrinkToFit="1"/>
    </xf>
    <xf numFmtId="0" fontId="24" fillId="2" borderId="0" xfId="0" applyNumberFormat="1" applyFont="1" applyFill="1" applyAlignment="1">
      <alignment vertical="center" shrinkToFit="1"/>
    </xf>
    <xf numFmtId="0" fontId="24" fillId="2" borderId="7" xfId="0" applyFont="1" applyFill="1" applyBorder="1" applyAlignment="1">
      <alignment vertical="center" shrinkToFit="1"/>
    </xf>
    <xf numFmtId="0" fontId="24" fillId="2" borderId="1" xfId="1" applyFont="1" applyFill="1" applyBorder="1" applyAlignment="1">
      <alignment horizontal="center" vertical="top" textRotation="255" shrinkToFit="1"/>
    </xf>
    <xf numFmtId="0" fontId="24" fillId="2" borderId="0" xfId="0" applyFont="1" applyFill="1" applyBorder="1">
      <alignment vertical="center"/>
    </xf>
    <xf numFmtId="0" fontId="24" fillId="2" borderId="0" xfId="1" applyFont="1" applyFill="1" applyBorder="1" applyAlignment="1">
      <alignment horizontal="center" vertical="center" textRotation="255" shrinkToFit="1"/>
    </xf>
    <xf numFmtId="0" fontId="24" fillId="2" borderId="0" xfId="1" applyFont="1" applyFill="1" applyBorder="1" applyAlignment="1">
      <alignment horizontal="center" vertical="center" shrinkToFit="1"/>
    </xf>
    <xf numFmtId="0" fontId="24" fillId="2" borderId="124" xfId="0" applyFont="1" applyFill="1" applyBorder="1" applyAlignment="1">
      <alignment vertical="center" shrinkToFit="1"/>
    </xf>
    <xf numFmtId="0" fontId="24" fillId="2" borderId="123" xfId="0" applyFont="1" applyFill="1" applyBorder="1" applyAlignment="1">
      <alignment vertical="center" shrinkToFit="1"/>
    </xf>
    <xf numFmtId="0" fontId="24" fillId="2" borderId="124" xfId="1" applyFont="1" applyFill="1" applyBorder="1" applyAlignment="1">
      <alignment vertical="center" shrinkToFit="1"/>
    </xf>
    <xf numFmtId="0" fontId="24" fillId="2" borderId="138" xfId="0" applyFont="1" applyFill="1" applyBorder="1" applyAlignment="1">
      <alignment vertical="center" shrinkToFit="1"/>
    </xf>
    <xf numFmtId="0" fontId="24" fillId="2" borderId="99" xfId="1" applyFont="1" applyFill="1" applyBorder="1" applyAlignment="1">
      <alignment vertical="center" shrinkToFit="1"/>
    </xf>
    <xf numFmtId="0" fontId="24" fillId="2" borderId="33" xfId="1" applyFont="1" applyFill="1" applyBorder="1" applyAlignment="1">
      <alignment vertical="center" shrinkToFit="1"/>
    </xf>
    <xf numFmtId="0" fontId="24" fillId="2" borderId="101" xfId="1" applyFont="1" applyFill="1" applyBorder="1" applyAlignment="1">
      <alignment vertical="center" shrinkToFit="1"/>
    </xf>
    <xf numFmtId="0" fontId="28" fillId="2" borderId="0" xfId="0" applyFont="1" applyFill="1" applyBorder="1" applyAlignment="1">
      <alignment vertical="center" shrinkToFit="1"/>
    </xf>
    <xf numFmtId="0" fontId="28" fillId="2" borderId="0" xfId="1" applyFont="1" applyFill="1" applyBorder="1" applyAlignment="1">
      <alignment vertical="center" shrinkToFit="1"/>
    </xf>
    <xf numFmtId="0" fontId="28" fillId="2" borderId="14" xfId="1" applyFont="1" applyFill="1" applyBorder="1" applyAlignment="1">
      <alignment vertical="center" shrinkToFit="1"/>
    </xf>
    <xf numFmtId="0" fontId="24" fillId="2" borderId="139" xfId="0" applyFont="1" applyFill="1" applyBorder="1" applyAlignment="1">
      <alignment vertical="center" shrinkToFit="1"/>
    </xf>
    <xf numFmtId="0" fontId="24" fillId="2" borderId="35" xfId="1" applyFont="1" applyFill="1" applyBorder="1" applyAlignment="1">
      <alignment horizontal="center" vertical="center" shrinkToFit="1"/>
    </xf>
    <xf numFmtId="176" fontId="24" fillId="2" borderId="0" xfId="1" applyNumberFormat="1" applyFont="1" applyFill="1" applyBorder="1" applyAlignment="1">
      <alignment horizontal="right" vertical="center" shrinkToFit="1"/>
    </xf>
    <xf numFmtId="0" fontId="24" fillId="2" borderId="21" xfId="0" applyFont="1" applyFill="1" applyBorder="1" applyAlignment="1">
      <alignment vertical="center" shrinkToFit="1"/>
    </xf>
    <xf numFmtId="0" fontId="24" fillId="2" borderId="8" xfId="1" applyFont="1" applyFill="1" applyBorder="1" applyAlignment="1">
      <alignment horizontal="center" vertical="center" shrinkToFit="1"/>
    </xf>
    <xf numFmtId="0" fontId="28" fillId="2" borderId="9" xfId="1" applyFont="1" applyFill="1" applyBorder="1" applyAlignment="1">
      <alignment vertical="center" shrinkToFit="1"/>
    </xf>
    <xf numFmtId="0" fontId="24" fillId="2" borderId="9" xfId="1" applyFont="1" applyFill="1" applyBorder="1" applyAlignment="1">
      <alignment vertical="center" shrinkToFit="1"/>
    </xf>
    <xf numFmtId="0" fontId="24" fillId="2" borderId="9" xfId="1" applyFont="1" applyFill="1" applyBorder="1" applyAlignment="1">
      <alignment horizontal="center" vertical="center" shrinkToFit="1"/>
    </xf>
    <xf numFmtId="0" fontId="24" fillId="2" borderId="7" xfId="1" applyFont="1" applyFill="1" applyBorder="1" applyAlignment="1">
      <alignment vertical="center" shrinkToFit="1"/>
    </xf>
    <xf numFmtId="0" fontId="24" fillId="2" borderId="27" xfId="1" applyFont="1" applyFill="1" applyBorder="1" applyAlignment="1">
      <alignment vertical="center" shrinkToFit="1"/>
    </xf>
    <xf numFmtId="0" fontId="24" fillId="2" borderId="203" xfId="0" applyFont="1" applyFill="1" applyBorder="1" applyAlignment="1">
      <alignment vertical="center" shrinkToFit="1"/>
    </xf>
    <xf numFmtId="0" fontId="24" fillId="2" borderId="126" xfId="0" applyFont="1" applyFill="1" applyBorder="1" applyAlignment="1">
      <alignment vertical="center" shrinkToFit="1"/>
    </xf>
    <xf numFmtId="0" fontId="24" fillId="2" borderId="140" xfId="0" applyFont="1" applyFill="1" applyBorder="1" applyAlignment="1">
      <alignment vertical="center" shrinkToFit="1"/>
    </xf>
    <xf numFmtId="0" fontId="24" fillId="2" borderId="142" xfId="0" applyFont="1" applyFill="1" applyBorder="1" applyAlignment="1">
      <alignment vertical="center" shrinkToFit="1"/>
    </xf>
    <xf numFmtId="0" fontId="24" fillId="2" borderId="123" xfId="1" applyFont="1" applyFill="1" applyBorder="1" applyAlignment="1">
      <alignment vertical="center" shrinkToFit="1"/>
    </xf>
    <xf numFmtId="0" fontId="24" fillId="2" borderId="126" xfId="1" applyFont="1" applyFill="1" applyBorder="1" applyAlignment="1">
      <alignment vertical="center" shrinkToFit="1"/>
    </xf>
    <xf numFmtId="0" fontId="24" fillId="2" borderId="139" xfId="1" applyFont="1" applyFill="1" applyBorder="1" applyAlignment="1">
      <alignment vertical="center" shrinkToFit="1"/>
    </xf>
    <xf numFmtId="0" fontId="24" fillId="2" borderId="140" xfId="1" applyFont="1" applyFill="1" applyBorder="1" applyAlignment="1">
      <alignment vertical="center" shrinkToFit="1"/>
    </xf>
    <xf numFmtId="0" fontId="24" fillId="2" borderId="138" xfId="1" applyFont="1" applyFill="1" applyBorder="1" applyAlignment="1">
      <alignment vertical="center" shrinkToFit="1"/>
    </xf>
    <xf numFmtId="0" fontId="24" fillId="2" borderId="205" xfId="0" applyFont="1" applyFill="1" applyBorder="1" applyAlignment="1">
      <alignment vertical="center" shrinkToFit="1"/>
    </xf>
    <xf numFmtId="0" fontId="24" fillId="2" borderId="73" xfId="0" applyFont="1" applyFill="1" applyBorder="1" applyAlignment="1">
      <alignment vertical="center" shrinkToFit="1"/>
    </xf>
    <xf numFmtId="0" fontId="31" fillId="2" borderId="0" xfId="0" applyFont="1" applyFill="1" applyAlignme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3" fontId="15" fillId="0" borderId="0" xfId="6" applyNumberFormat="1" applyFont="1" applyAlignment="1">
      <alignment vertical="center"/>
    </xf>
    <xf numFmtId="0" fontId="14" fillId="0" borderId="0" xfId="1" applyFont="1"/>
    <xf numFmtId="3" fontId="10" fillId="0" borderId="0" xfId="6" applyNumberFormat="1" applyFont="1" applyAlignment="1">
      <alignment vertical="center" wrapText="1"/>
    </xf>
    <xf numFmtId="0" fontId="35" fillId="0" borderId="0" xfId="0" applyFont="1">
      <alignment vertical="center"/>
    </xf>
    <xf numFmtId="0" fontId="0" fillId="0" borderId="3" xfId="0" applyBorder="1">
      <alignment vertical="center"/>
    </xf>
    <xf numFmtId="0" fontId="0" fillId="0" borderId="4" xfId="0" applyBorder="1">
      <alignment vertical="center"/>
    </xf>
    <xf numFmtId="0" fontId="0" fillId="0" borderId="29"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6" xfId="0" applyBorder="1" applyAlignment="1">
      <alignment horizontal="right" vertical="center"/>
    </xf>
    <xf numFmtId="0" fontId="0" fillId="0" borderId="7" xfId="0" applyBorder="1">
      <alignment vertical="center"/>
    </xf>
    <xf numFmtId="0" fontId="0" fillId="0" borderId="8" xfId="0" applyBorder="1">
      <alignment vertical="center"/>
    </xf>
    <xf numFmtId="0" fontId="0" fillId="0" borderId="13" xfId="0" quotePrefix="1" applyBorder="1" applyAlignment="1">
      <alignment horizontal="right" vertical="center"/>
    </xf>
    <xf numFmtId="176" fontId="24" fillId="2" borderId="72" xfId="1" applyNumberFormat="1" applyFont="1" applyFill="1" applyBorder="1" applyAlignment="1">
      <alignment vertical="center" shrinkToFit="1"/>
    </xf>
    <xf numFmtId="176" fontId="24" fillId="2" borderId="71" xfId="1" applyNumberFormat="1" applyFont="1" applyFill="1" applyBorder="1" applyAlignment="1">
      <alignment vertical="center" shrinkToFit="1"/>
    </xf>
    <xf numFmtId="176" fontId="24" fillId="2" borderId="72" xfId="1" applyNumberFormat="1" applyFont="1" applyFill="1" applyBorder="1" applyAlignment="1">
      <alignment horizontal="center" vertical="center" shrinkToFit="1"/>
    </xf>
    <xf numFmtId="176" fontId="24" fillId="2" borderId="70" xfId="1" applyNumberFormat="1" applyFont="1" applyFill="1" applyBorder="1" applyAlignment="1">
      <alignment horizontal="center" vertical="center" shrinkToFit="1"/>
    </xf>
    <xf numFmtId="176" fontId="24" fillId="2" borderId="71" xfId="1" applyNumberFormat="1" applyFont="1" applyFill="1" applyBorder="1" applyAlignment="1">
      <alignment horizontal="center" vertical="center" shrinkToFit="1"/>
    </xf>
    <xf numFmtId="0" fontId="24" fillId="2" borderId="69" xfId="1" applyFont="1" applyFill="1" applyBorder="1" applyAlignment="1">
      <alignment vertical="center" shrinkToFit="1"/>
    </xf>
    <xf numFmtId="0" fontId="24" fillId="2" borderId="70" xfId="1" applyFont="1" applyFill="1" applyBorder="1" applyAlignment="1">
      <alignment vertical="center" shrinkToFit="1"/>
    </xf>
    <xf numFmtId="0" fontId="24" fillId="2" borderId="71" xfId="1" applyFont="1" applyFill="1" applyBorder="1" applyAlignment="1">
      <alignment vertical="center" shrinkToFit="1"/>
    </xf>
    <xf numFmtId="176" fontId="24" fillId="2" borderId="75" xfId="1" applyNumberFormat="1" applyFont="1" applyFill="1" applyBorder="1" applyAlignment="1">
      <alignment horizontal="center" vertical="center" shrinkToFit="1"/>
    </xf>
    <xf numFmtId="176" fontId="24" fillId="2" borderId="76" xfId="1" applyNumberFormat="1" applyFont="1" applyFill="1" applyBorder="1" applyAlignment="1">
      <alignment horizontal="center" vertical="center" shrinkToFit="1"/>
    </xf>
    <xf numFmtId="176" fontId="24" fillId="2" borderId="77" xfId="1" applyNumberFormat="1" applyFont="1" applyFill="1" applyBorder="1" applyAlignment="1">
      <alignment horizontal="center" vertical="center" shrinkToFit="1"/>
    </xf>
    <xf numFmtId="0" fontId="24" fillId="3" borderId="75" xfId="1" applyFont="1" applyFill="1" applyBorder="1" applyAlignment="1">
      <alignment horizontal="center" vertical="center" shrinkToFit="1"/>
    </xf>
    <xf numFmtId="0" fontId="24" fillId="3" borderId="77" xfId="1" applyFont="1" applyFill="1" applyBorder="1" applyAlignment="1">
      <alignment horizontal="center" vertical="center" shrinkToFit="1"/>
    </xf>
    <xf numFmtId="178" fontId="24" fillId="3" borderId="3" xfId="1" applyNumberFormat="1" applyFont="1" applyFill="1" applyBorder="1" applyAlignment="1">
      <alignment horizontal="center" vertical="center" shrinkToFit="1"/>
    </xf>
    <xf numFmtId="178" fontId="24" fillId="3" borderId="66" xfId="1" applyNumberFormat="1" applyFont="1" applyFill="1" applyBorder="1" applyAlignment="1">
      <alignment horizontal="center" vertical="center" shrinkToFit="1"/>
    </xf>
    <xf numFmtId="176" fontId="24" fillId="2" borderId="15" xfId="1" applyNumberFormat="1" applyFont="1" applyFill="1" applyBorder="1" applyAlignment="1">
      <alignment horizontal="center" vertical="center" shrinkToFit="1"/>
    </xf>
    <xf numFmtId="176" fontId="24" fillId="2" borderId="16" xfId="1" applyNumberFormat="1" applyFont="1" applyFill="1" applyBorder="1" applyAlignment="1">
      <alignment horizontal="center" vertical="center" shrinkToFit="1"/>
    </xf>
    <xf numFmtId="176" fontId="24" fillId="2" borderId="17" xfId="1" applyNumberFormat="1" applyFont="1" applyFill="1" applyBorder="1" applyAlignment="1">
      <alignment horizontal="center" vertical="center" shrinkToFit="1"/>
    </xf>
    <xf numFmtId="176" fontId="24" fillId="2" borderId="18" xfId="1" applyNumberFormat="1" applyFont="1" applyFill="1" applyBorder="1" applyAlignment="1">
      <alignment horizontal="center" vertical="center" shrinkToFit="1"/>
    </xf>
    <xf numFmtId="176" fontId="24" fillId="2" borderId="20" xfId="1" applyNumberFormat="1" applyFont="1" applyFill="1" applyBorder="1" applyAlignment="1">
      <alignment horizontal="center" vertical="center" shrinkToFit="1"/>
    </xf>
    <xf numFmtId="176" fontId="24" fillId="2" borderId="21" xfId="1" applyNumberFormat="1" applyFont="1" applyFill="1" applyBorder="1" applyAlignment="1">
      <alignment horizontal="center" vertical="center" shrinkToFit="1"/>
    </xf>
    <xf numFmtId="176" fontId="24" fillId="2" borderId="0" xfId="1" applyNumberFormat="1" applyFont="1" applyFill="1" applyBorder="1" applyAlignment="1">
      <alignment horizontal="center" vertical="center" shrinkToFit="1"/>
    </xf>
    <xf numFmtId="176" fontId="24" fillId="2" borderId="35" xfId="1" applyNumberFormat="1" applyFont="1" applyFill="1" applyBorder="1" applyAlignment="1">
      <alignment horizontal="center" vertical="center" shrinkToFit="1"/>
    </xf>
    <xf numFmtId="176" fontId="24" fillId="2" borderId="49" xfId="1" applyNumberFormat="1" applyFont="1" applyFill="1" applyBorder="1" applyAlignment="1">
      <alignment horizontal="center" vertical="center" shrinkToFit="1"/>
    </xf>
    <xf numFmtId="176" fontId="24" fillId="2" borderId="14" xfId="1" applyNumberFormat="1" applyFont="1" applyFill="1" applyBorder="1" applyAlignment="1">
      <alignment horizontal="center" vertical="center" shrinkToFit="1"/>
    </xf>
    <xf numFmtId="176" fontId="24" fillId="2" borderId="50" xfId="1" applyNumberFormat="1" applyFont="1" applyFill="1" applyBorder="1" applyAlignment="1">
      <alignment horizontal="center" vertical="center" shrinkToFit="1"/>
    </xf>
    <xf numFmtId="0" fontId="24" fillId="2" borderId="15" xfId="1" applyFont="1" applyFill="1" applyBorder="1" applyAlignment="1">
      <alignment horizontal="center" vertical="center" shrinkToFit="1"/>
    </xf>
    <xf numFmtId="0" fontId="24" fillId="2" borderId="214" xfId="1" applyFont="1" applyFill="1" applyBorder="1" applyAlignment="1">
      <alignment horizontal="center" vertical="center" shrinkToFit="1"/>
    </xf>
    <xf numFmtId="178" fontId="24" fillId="3" borderId="12" xfId="1" applyNumberFormat="1" applyFont="1" applyFill="1" applyBorder="1" applyAlignment="1">
      <alignment horizontal="center" vertical="center" shrinkToFit="1"/>
    </xf>
    <xf numFmtId="178" fontId="24" fillId="3" borderId="213" xfId="1" applyNumberFormat="1" applyFont="1" applyFill="1" applyBorder="1" applyAlignment="1">
      <alignment horizontal="center" vertical="center" shrinkToFit="1"/>
    </xf>
    <xf numFmtId="177" fontId="24" fillId="2" borderId="4" xfId="0" applyNumberFormat="1" applyFont="1" applyFill="1" applyBorder="1" applyAlignment="1">
      <alignment horizontal="center" vertical="center"/>
    </xf>
    <xf numFmtId="177" fontId="24" fillId="3" borderId="8" xfId="0" applyNumberFormat="1" applyFont="1" applyFill="1" applyBorder="1" applyAlignment="1">
      <alignment horizontal="center" vertical="center"/>
    </xf>
    <xf numFmtId="177" fontId="24" fillId="2" borderId="3" xfId="0" applyNumberFormat="1" applyFont="1" applyFill="1" applyBorder="1" applyAlignment="1">
      <alignment horizontal="center" vertical="center" shrinkToFit="1"/>
    </xf>
    <xf numFmtId="177" fontId="24" fillId="2" borderId="4" xfId="0" applyNumberFormat="1" applyFont="1" applyFill="1" applyBorder="1" applyAlignment="1">
      <alignment horizontal="center" vertical="center" shrinkToFit="1"/>
    </xf>
    <xf numFmtId="177" fontId="24" fillId="2" borderId="7" xfId="0" applyNumberFormat="1" applyFont="1" applyFill="1" applyBorder="1" applyAlignment="1">
      <alignment horizontal="center" vertical="center" shrinkToFit="1"/>
    </xf>
    <xf numFmtId="177" fontId="24" fillId="2" borderId="8" xfId="0" applyNumberFormat="1" applyFont="1" applyFill="1" applyBorder="1" applyAlignment="1">
      <alignment horizontal="center" vertical="center" shrinkToFit="1"/>
    </xf>
    <xf numFmtId="0" fontId="24" fillId="2" borderId="24" xfId="1" applyFont="1" applyFill="1" applyBorder="1" applyAlignment="1">
      <alignment horizontal="left" vertical="center" shrinkToFit="1"/>
    </xf>
    <xf numFmtId="0" fontId="24" fillId="2" borderId="18" xfId="1" applyFont="1" applyFill="1" applyBorder="1" applyAlignment="1">
      <alignment horizontal="left" vertical="center" shrinkToFit="1"/>
    </xf>
    <xf numFmtId="0" fontId="24" fillId="2" borderId="20" xfId="1" applyFont="1" applyFill="1" applyBorder="1" applyAlignment="1">
      <alignment horizontal="left" vertical="center" shrinkToFit="1"/>
    </xf>
    <xf numFmtId="0" fontId="24" fillId="2" borderId="85" xfId="1" applyFont="1" applyFill="1" applyBorder="1" applyAlignment="1">
      <alignment horizontal="center" vertical="center" shrinkToFit="1"/>
    </xf>
    <xf numFmtId="0" fontId="24" fillId="2" borderId="86" xfId="1" applyFont="1" applyFill="1" applyBorder="1" applyAlignment="1">
      <alignment horizontal="center" vertical="center" shrinkToFit="1"/>
    </xf>
    <xf numFmtId="176" fontId="24" fillId="2" borderId="40" xfId="1" applyNumberFormat="1" applyFont="1" applyFill="1" applyBorder="1" applyAlignment="1">
      <alignment horizontal="center" vertical="center" shrinkToFit="1"/>
    </xf>
    <xf numFmtId="176" fontId="24" fillId="2" borderId="78" xfId="1" applyNumberFormat="1" applyFont="1" applyFill="1" applyBorder="1" applyAlignment="1">
      <alignment horizontal="center" vertical="center" shrinkToFit="1"/>
    </xf>
    <xf numFmtId="176" fontId="24" fillId="2" borderId="42" xfId="1" applyNumberFormat="1" applyFont="1" applyFill="1" applyBorder="1" applyAlignment="1">
      <alignment horizontal="center" vertical="center" shrinkToFit="1"/>
    </xf>
    <xf numFmtId="176" fontId="24" fillId="2" borderId="90" xfId="1" applyNumberFormat="1" applyFont="1" applyFill="1" applyBorder="1" applyAlignment="1">
      <alignment horizontal="center" vertical="center" shrinkToFit="1"/>
    </xf>
    <xf numFmtId="177" fontId="27" fillId="2" borderId="4" xfId="0" applyNumberFormat="1" applyFont="1" applyFill="1" applyBorder="1" applyAlignment="1">
      <alignment horizontal="center" vertical="center"/>
    </xf>
    <xf numFmtId="177" fontId="27" fillId="2" borderId="29" xfId="0" applyNumberFormat="1" applyFont="1" applyFill="1" applyBorder="1" applyAlignment="1">
      <alignment horizontal="center" vertical="center"/>
    </xf>
    <xf numFmtId="177" fontId="24" fillId="3" borderId="13" xfId="0" applyNumberFormat="1" applyFont="1" applyFill="1" applyBorder="1" applyAlignment="1">
      <alignment horizontal="center" vertical="center"/>
    </xf>
    <xf numFmtId="176" fontId="24" fillId="2" borderId="75" xfId="1" applyNumberFormat="1" applyFont="1" applyFill="1" applyBorder="1" applyAlignment="1">
      <alignment vertical="center" shrinkToFit="1"/>
    </xf>
    <xf numFmtId="176" fontId="24" fillId="2" borderId="77" xfId="1" applyNumberFormat="1" applyFont="1" applyFill="1" applyBorder="1" applyAlignment="1">
      <alignment vertical="center" shrinkToFit="1"/>
    </xf>
    <xf numFmtId="0" fontId="24" fillId="2" borderId="106" xfId="1" applyFont="1" applyFill="1" applyBorder="1" applyAlignment="1">
      <alignment vertical="center" shrinkToFit="1"/>
    </xf>
    <xf numFmtId="0" fontId="24" fillId="2" borderId="99" xfId="1" applyFont="1" applyFill="1" applyBorder="1" applyAlignment="1">
      <alignment vertical="center" shrinkToFit="1"/>
    </xf>
    <xf numFmtId="0" fontId="24" fillId="2" borderId="84" xfId="1" applyFont="1" applyFill="1" applyBorder="1" applyAlignment="1">
      <alignment vertical="center" shrinkToFit="1"/>
    </xf>
    <xf numFmtId="0" fontId="24" fillId="2" borderId="127" xfId="1" applyFont="1" applyFill="1" applyBorder="1" applyAlignment="1">
      <alignment vertical="center" shrinkToFit="1"/>
    </xf>
    <xf numFmtId="0" fontId="24" fillId="2" borderId="76" xfId="1" applyFont="1" applyFill="1" applyBorder="1" applyAlignment="1">
      <alignment vertical="center" shrinkToFit="1"/>
    </xf>
    <xf numFmtId="0" fontId="24" fillId="2" borderId="77" xfId="1" applyFont="1" applyFill="1" applyBorder="1" applyAlignment="1">
      <alignment vertical="center" shrinkToFit="1"/>
    </xf>
    <xf numFmtId="180" fontId="24" fillId="2" borderId="83" xfId="1" applyNumberFormat="1" applyFont="1" applyFill="1" applyBorder="1" applyAlignment="1">
      <alignment horizontal="center" vertical="center" shrinkToFit="1"/>
    </xf>
    <xf numFmtId="180" fontId="24" fillId="2" borderId="84" xfId="1" applyNumberFormat="1" applyFont="1" applyFill="1" applyBorder="1" applyAlignment="1">
      <alignment horizontal="center" vertical="center" shrinkToFit="1"/>
    </xf>
    <xf numFmtId="0" fontId="24" fillId="2" borderId="17" xfId="1" applyFont="1" applyFill="1" applyBorder="1" applyAlignment="1">
      <alignment vertical="center" shrinkToFit="1"/>
    </xf>
    <xf numFmtId="0" fontId="24" fillId="2" borderId="18" xfId="1" applyFont="1" applyFill="1" applyBorder="1" applyAlignment="1">
      <alignment vertical="center" shrinkToFit="1"/>
    </xf>
    <xf numFmtId="0" fontId="24" fillId="2" borderId="20" xfId="1" applyFont="1" applyFill="1" applyBorder="1" applyAlignment="1">
      <alignment vertical="center" shrinkToFit="1"/>
    </xf>
    <xf numFmtId="0" fontId="24" fillId="2" borderId="83" xfId="1" applyFont="1" applyFill="1" applyBorder="1" applyAlignment="1">
      <alignment vertical="center" shrinkToFit="1"/>
    </xf>
    <xf numFmtId="0" fontId="24" fillId="2" borderId="32" xfId="1" applyFont="1" applyFill="1" applyBorder="1" applyAlignment="1">
      <alignment vertical="center" shrinkToFit="1"/>
    </xf>
    <xf numFmtId="0" fontId="24" fillId="2" borderId="33" xfId="1" applyFont="1" applyFill="1" applyBorder="1" applyAlignment="1">
      <alignment vertical="center" shrinkToFit="1"/>
    </xf>
    <xf numFmtId="0" fontId="24" fillId="2" borderId="57" xfId="1" applyFont="1" applyFill="1" applyBorder="1" applyAlignment="1">
      <alignment vertical="center" shrinkToFit="1"/>
    </xf>
    <xf numFmtId="0" fontId="24" fillId="2" borderId="151" xfId="1" applyFont="1" applyFill="1" applyBorder="1" applyAlignment="1">
      <alignment horizontal="center" vertical="center" textRotation="255" shrinkToFit="1"/>
    </xf>
    <xf numFmtId="0" fontId="24" fillId="2" borderId="108" xfId="1" applyFont="1" applyFill="1" applyBorder="1" applyAlignment="1">
      <alignment horizontal="center" vertical="center" textRotation="255" shrinkToFit="1"/>
    </xf>
    <xf numFmtId="0" fontId="24" fillId="2" borderId="197" xfId="1" applyFont="1" applyFill="1" applyBorder="1" applyAlignment="1">
      <alignment horizontal="center" vertical="center" textRotation="255" shrinkToFit="1"/>
    </xf>
    <xf numFmtId="0" fontId="27" fillId="2" borderId="17" xfId="1" applyFont="1" applyFill="1" applyBorder="1" applyAlignment="1">
      <alignment vertical="center" wrapText="1" shrinkToFit="1"/>
    </xf>
    <xf numFmtId="0" fontId="27" fillId="2" borderId="18" xfId="1" applyFont="1" applyFill="1" applyBorder="1" applyAlignment="1">
      <alignment vertical="center" wrapText="1" shrinkToFit="1"/>
    </xf>
    <xf numFmtId="0" fontId="27" fillId="2" borderId="20" xfId="1" applyFont="1" applyFill="1" applyBorder="1" applyAlignment="1">
      <alignment vertical="center" wrapText="1" shrinkToFit="1"/>
    </xf>
    <xf numFmtId="0" fontId="27" fillId="2" borderId="75" xfId="1" applyFont="1" applyFill="1" applyBorder="1" applyAlignment="1">
      <alignment vertical="center" wrapText="1" shrinkToFit="1"/>
    </xf>
    <xf numFmtId="0" fontId="27" fillId="2" borderId="76" xfId="1" applyFont="1" applyFill="1" applyBorder="1" applyAlignment="1">
      <alignment vertical="center" wrapText="1" shrinkToFit="1"/>
    </xf>
    <xf numFmtId="0" fontId="27" fillId="2" borderId="77" xfId="1" applyFont="1" applyFill="1" applyBorder="1" applyAlignment="1">
      <alignment vertical="center" wrapText="1" shrinkToFit="1"/>
    </xf>
    <xf numFmtId="0" fontId="24" fillId="2" borderId="100" xfId="1" applyFont="1" applyFill="1" applyBorder="1" applyAlignment="1">
      <alignment vertical="center" shrinkToFit="1"/>
    </xf>
    <xf numFmtId="0" fontId="30" fillId="2" borderId="17" xfId="1" applyFont="1" applyFill="1" applyBorder="1" applyAlignment="1">
      <alignment vertical="center" wrapText="1" shrinkToFit="1"/>
    </xf>
    <xf numFmtId="0" fontId="30" fillId="2" borderId="18" xfId="1" applyFont="1" applyFill="1" applyBorder="1" applyAlignment="1">
      <alignment vertical="center" wrapText="1" shrinkToFit="1"/>
    </xf>
    <xf numFmtId="0" fontId="30" fillId="2" borderId="20" xfId="1" applyFont="1" applyFill="1" applyBorder="1" applyAlignment="1">
      <alignment vertical="center" wrapText="1" shrinkToFit="1"/>
    </xf>
    <xf numFmtId="0" fontId="30" fillId="2" borderId="39" xfId="1" applyFont="1" applyFill="1" applyBorder="1" applyAlignment="1">
      <alignment vertical="center" wrapText="1" shrinkToFit="1"/>
    </xf>
    <xf numFmtId="0" fontId="30" fillId="2" borderId="104" xfId="1" applyFont="1" applyFill="1" applyBorder="1" applyAlignment="1">
      <alignment vertical="center" wrapText="1" shrinkToFit="1"/>
    </xf>
    <xf numFmtId="0" fontId="30" fillId="2" borderId="103" xfId="1" applyFont="1" applyFill="1" applyBorder="1" applyAlignment="1">
      <alignment vertical="center" wrapText="1" shrinkToFit="1"/>
    </xf>
    <xf numFmtId="0" fontId="24" fillId="2" borderId="141" xfId="1" applyFont="1" applyFill="1" applyBorder="1" applyAlignment="1">
      <alignment vertical="center" shrinkToFit="1"/>
    </xf>
    <xf numFmtId="0" fontId="24" fillId="2" borderId="144" xfId="1" applyFont="1" applyFill="1" applyBorder="1" applyAlignment="1">
      <alignment vertical="center" shrinkToFit="1"/>
    </xf>
    <xf numFmtId="0" fontId="24" fillId="2" borderId="192" xfId="1" applyFont="1" applyFill="1" applyBorder="1" applyAlignment="1">
      <alignment vertical="center" shrinkToFit="1"/>
    </xf>
    <xf numFmtId="0" fontId="27" fillId="2" borderId="98" xfId="1" applyFont="1" applyFill="1" applyBorder="1" applyAlignment="1">
      <alignment vertical="center" wrapText="1" shrinkToFit="1"/>
    </xf>
    <xf numFmtId="0" fontId="27" fillId="2" borderId="4" xfId="1" applyFont="1" applyFill="1" applyBorder="1" applyAlignment="1">
      <alignment vertical="center" wrapText="1" shrinkToFit="1"/>
    </xf>
    <xf numFmtId="0" fontId="27" fillId="2" borderId="66" xfId="1" applyFont="1" applyFill="1" applyBorder="1" applyAlignment="1">
      <alignment vertical="center" wrapText="1" shrinkToFit="1"/>
    </xf>
    <xf numFmtId="0" fontId="24" fillId="2" borderId="21" xfId="1" applyFont="1" applyFill="1" applyBorder="1" applyAlignment="1">
      <alignment vertical="center" shrinkToFit="1"/>
    </xf>
    <xf numFmtId="0" fontId="24" fillId="2" borderId="0" xfId="1" applyFont="1" applyFill="1" applyBorder="1" applyAlignment="1">
      <alignment vertical="center" shrinkToFit="1"/>
    </xf>
    <xf numFmtId="0" fontId="24" fillId="2" borderId="35" xfId="1" applyFont="1" applyFill="1" applyBorder="1" applyAlignment="1">
      <alignment vertical="center" shrinkToFit="1"/>
    </xf>
    <xf numFmtId="0" fontId="24" fillId="2" borderId="130" xfId="1" applyFont="1" applyFill="1" applyBorder="1" applyAlignment="1">
      <alignment vertical="center" shrinkToFit="1"/>
    </xf>
    <xf numFmtId="0" fontId="30" fillId="2" borderId="98" xfId="1" applyFont="1" applyFill="1" applyBorder="1" applyAlignment="1">
      <alignment vertical="center" wrapText="1" shrinkToFit="1"/>
    </xf>
    <xf numFmtId="0" fontId="30" fillId="2" borderId="4" xfId="1" applyFont="1" applyFill="1" applyBorder="1" applyAlignment="1">
      <alignment vertical="center" wrapText="1" shrinkToFit="1"/>
    </xf>
    <xf numFmtId="0" fontId="30" fillId="2" borderId="66" xfId="1" applyFont="1" applyFill="1" applyBorder="1" applyAlignment="1">
      <alignment vertical="center" wrapText="1" shrinkToFit="1"/>
    </xf>
    <xf numFmtId="0" fontId="30" fillId="2" borderId="75" xfId="1" applyFont="1" applyFill="1" applyBorder="1" applyAlignment="1">
      <alignment vertical="center" wrapText="1" shrinkToFit="1"/>
    </xf>
    <xf numFmtId="0" fontId="30" fillId="2" borderId="76" xfId="1" applyFont="1" applyFill="1" applyBorder="1" applyAlignment="1">
      <alignment vertical="center" wrapText="1" shrinkToFit="1"/>
    </xf>
    <xf numFmtId="0" fontId="30" fillId="2" borderId="77" xfId="1" applyFont="1" applyFill="1" applyBorder="1" applyAlignment="1">
      <alignment vertical="center" wrapText="1" shrinkToFit="1"/>
    </xf>
    <xf numFmtId="0" fontId="24" fillId="2" borderId="102" xfId="1" applyFont="1" applyFill="1" applyBorder="1" applyAlignment="1">
      <alignment vertical="center" shrinkToFit="1"/>
    </xf>
    <xf numFmtId="0" fontId="24" fillId="2" borderId="52" xfId="1" applyFont="1" applyFill="1" applyBorder="1" applyAlignment="1">
      <alignment vertical="center" shrinkToFit="1"/>
    </xf>
    <xf numFmtId="0" fontId="24" fillId="2" borderId="91" xfId="1" applyFont="1" applyFill="1" applyBorder="1" applyAlignment="1">
      <alignment vertical="center" shrinkToFit="1"/>
    </xf>
    <xf numFmtId="0" fontId="24" fillId="2" borderId="98" xfId="1" applyFont="1" applyFill="1" applyBorder="1" applyAlignment="1">
      <alignment vertical="center" shrinkToFit="1"/>
    </xf>
    <xf numFmtId="0" fontId="24" fillId="2" borderId="4" xfId="1" applyFont="1" applyFill="1" applyBorder="1" applyAlignment="1">
      <alignment vertical="center" shrinkToFit="1"/>
    </xf>
    <xf numFmtId="0" fontId="24" fillId="2" borderId="66" xfId="1" applyFont="1" applyFill="1" applyBorder="1" applyAlignment="1">
      <alignment vertical="center" shrinkToFit="1"/>
    </xf>
    <xf numFmtId="0" fontId="24" fillId="2" borderId="17" xfId="1" applyFont="1" applyFill="1" applyBorder="1" applyAlignment="1">
      <alignment horizontal="center" vertical="center" wrapText="1" shrinkToFit="1"/>
    </xf>
    <xf numFmtId="0" fontId="24" fillId="2" borderId="18" xfId="1" applyFont="1" applyFill="1" applyBorder="1" applyAlignment="1">
      <alignment horizontal="center" vertical="center" wrapText="1" shrinkToFit="1"/>
    </xf>
    <xf numFmtId="0" fontId="24" fillId="2" borderId="20" xfId="1" applyFont="1" applyFill="1" applyBorder="1" applyAlignment="1">
      <alignment horizontal="center" vertical="center" wrapText="1" shrinkToFit="1"/>
    </xf>
    <xf numFmtId="0" fontId="24" fillId="2" borderId="39" xfId="1" applyFont="1" applyFill="1" applyBorder="1" applyAlignment="1">
      <alignment horizontal="center" vertical="center" wrapText="1" shrinkToFit="1"/>
    </xf>
    <xf numFmtId="0" fontId="24" fillId="2" borderId="104" xfId="1" applyFont="1" applyFill="1" applyBorder="1" applyAlignment="1">
      <alignment horizontal="center" vertical="center" wrapText="1" shrinkToFit="1"/>
    </xf>
    <xf numFmtId="0" fontId="24" fillId="2" borderId="103" xfId="1" applyFont="1" applyFill="1" applyBorder="1" applyAlignment="1">
      <alignment horizontal="center" vertical="center" wrapText="1" shrinkToFit="1"/>
    </xf>
    <xf numFmtId="176" fontId="24" fillId="2" borderId="108" xfId="1" applyNumberFormat="1" applyFont="1" applyFill="1" applyBorder="1" applyAlignment="1">
      <alignment horizontal="right" vertical="center" shrinkToFit="1"/>
    </xf>
    <xf numFmtId="176" fontId="24" fillId="2" borderId="148" xfId="1" applyNumberFormat="1" applyFont="1" applyFill="1" applyBorder="1" applyAlignment="1">
      <alignment horizontal="right" vertical="center" shrinkToFit="1"/>
    </xf>
    <xf numFmtId="0" fontId="24" fillId="2" borderId="74" xfId="1" applyFont="1" applyFill="1" applyBorder="1" applyAlignment="1">
      <alignment vertical="center" shrinkToFit="1"/>
    </xf>
    <xf numFmtId="0" fontId="24" fillId="2" borderId="14" xfId="1" applyFont="1" applyFill="1" applyBorder="1" applyAlignment="1">
      <alignment vertical="center" shrinkToFit="1"/>
    </xf>
    <xf numFmtId="0" fontId="24" fillId="2" borderId="50" xfId="1" applyFont="1" applyFill="1" applyBorder="1" applyAlignment="1">
      <alignment vertical="center" shrinkToFit="1"/>
    </xf>
    <xf numFmtId="0" fontId="24" fillId="2" borderId="68" xfId="0" applyFont="1" applyFill="1" applyBorder="1" applyAlignment="1">
      <alignment vertical="center" shrinkToFit="1"/>
    </xf>
    <xf numFmtId="0" fontId="24" fillId="2" borderId="204" xfId="0" applyFont="1" applyFill="1" applyBorder="1" applyAlignment="1">
      <alignment vertical="center" shrinkToFit="1"/>
    </xf>
    <xf numFmtId="0" fontId="24" fillId="2" borderId="202" xfId="0" applyFont="1" applyFill="1" applyBorder="1" applyAlignment="1">
      <alignment vertical="center" shrinkToFit="1"/>
    </xf>
    <xf numFmtId="0" fontId="24" fillId="2" borderId="17" xfId="1" applyFont="1" applyFill="1" applyBorder="1" applyAlignment="1">
      <alignment vertical="center" wrapText="1" shrinkToFit="1"/>
    </xf>
    <xf numFmtId="0" fontId="24" fillId="2" borderId="18" xfId="1" applyFont="1" applyFill="1" applyBorder="1" applyAlignment="1">
      <alignment vertical="center" wrapText="1" shrinkToFit="1"/>
    </xf>
    <xf numFmtId="0" fontId="24" fillId="2" borderId="20" xfId="1" applyFont="1" applyFill="1" applyBorder="1" applyAlignment="1">
      <alignment vertical="center" wrapText="1" shrinkToFit="1"/>
    </xf>
    <xf numFmtId="0" fontId="24" fillId="2" borderId="21" xfId="1" applyFont="1" applyFill="1" applyBorder="1" applyAlignment="1">
      <alignment vertical="center" wrapText="1" shrinkToFit="1"/>
    </xf>
    <xf numFmtId="0" fontId="24" fillId="2" borderId="0" xfId="1" applyFont="1" applyFill="1" applyBorder="1" applyAlignment="1">
      <alignment vertical="center" wrapText="1" shrinkToFit="1"/>
    </xf>
    <xf numFmtId="0" fontId="24" fillId="2" borderId="35" xfId="1" applyFont="1" applyFill="1" applyBorder="1" applyAlignment="1">
      <alignment vertical="center" wrapText="1" shrinkToFit="1"/>
    </xf>
    <xf numFmtId="0" fontId="24" fillId="2" borderId="75" xfId="1" applyFont="1" applyFill="1" applyBorder="1" applyAlignment="1">
      <alignment vertical="center" wrapText="1" shrinkToFit="1"/>
    </xf>
    <xf numFmtId="0" fontId="24" fillId="2" borderId="76" xfId="1" applyFont="1" applyFill="1" applyBorder="1" applyAlignment="1">
      <alignment vertical="center" wrapText="1" shrinkToFit="1"/>
    </xf>
    <xf numFmtId="0" fontId="24" fillId="2" borderId="77" xfId="1" applyFont="1" applyFill="1" applyBorder="1" applyAlignment="1">
      <alignment vertical="center" wrapText="1" shrinkToFit="1"/>
    </xf>
    <xf numFmtId="0" fontId="24" fillId="2" borderId="104" xfId="1" applyFont="1" applyFill="1" applyBorder="1" applyAlignment="1">
      <alignment vertical="center" wrapText="1" shrinkToFit="1"/>
    </xf>
    <xf numFmtId="0" fontId="24" fillId="2" borderId="103" xfId="1" applyFont="1" applyFill="1" applyBorder="1" applyAlignment="1">
      <alignment vertical="center" wrapText="1" shrinkToFit="1"/>
    </xf>
    <xf numFmtId="0" fontId="24" fillId="2" borderId="4" xfId="1" applyFont="1" applyFill="1" applyBorder="1" applyAlignment="1">
      <alignment vertical="center" wrapText="1" shrinkToFit="1"/>
    </xf>
    <xf numFmtId="0" fontId="24" fillId="2" borderId="66" xfId="1" applyFont="1" applyFill="1" applyBorder="1" applyAlignment="1">
      <alignment vertical="center" wrapText="1" shrinkToFit="1"/>
    </xf>
    <xf numFmtId="196" fontId="24" fillId="2" borderId="146" xfId="0" applyNumberFormat="1" applyFont="1" applyFill="1" applyBorder="1" applyAlignment="1">
      <alignment horizontal="right" vertical="center" shrinkToFit="1"/>
    </xf>
    <xf numFmtId="196" fontId="24" fillId="2" borderId="158" xfId="0" applyNumberFormat="1" applyFont="1" applyFill="1" applyBorder="1" applyAlignment="1">
      <alignment horizontal="right" vertical="center" shrinkToFit="1"/>
    </xf>
    <xf numFmtId="0" fontId="24" fillId="2" borderId="75" xfId="1" applyFont="1" applyFill="1" applyBorder="1" applyAlignment="1">
      <alignment horizontal="center" vertical="center" wrapText="1" shrinkToFit="1"/>
    </xf>
    <xf numFmtId="0" fontId="24" fillId="2" borderId="76" xfId="1" applyFont="1" applyFill="1" applyBorder="1" applyAlignment="1">
      <alignment horizontal="center" vertical="center" wrapText="1" shrinkToFit="1"/>
    </xf>
    <xf numFmtId="0" fontId="24" fillId="2" borderId="77" xfId="1" applyFont="1" applyFill="1" applyBorder="1" applyAlignment="1">
      <alignment horizontal="center" vertical="center" wrapText="1" shrinkToFit="1"/>
    </xf>
    <xf numFmtId="176" fontId="24" fillId="2" borderId="153" xfId="1" applyNumberFormat="1" applyFont="1" applyFill="1" applyBorder="1" applyAlignment="1">
      <alignment horizontal="right" vertical="center" shrinkToFit="1"/>
    </xf>
    <xf numFmtId="176" fontId="24" fillId="2" borderId="161" xfId="1" applyNumberFormat="1" applyFont="1" applyFill="1" applyBorder="1" applyAlignment="1">
      <alignment horizontal="right" vertical="center" shrinkToFit="1"/>
    </xf>
    <xf numFmtId="176" fontId="24" fillId="2" borderId="151" xfId="1" applyNumberFormat="1" applyFont="1" applyFill="1" applyBorder="1" applyAlignment="1">
      <alignment horizontal="right" vertical="center" shrinkToFit="1"/>
    </xf>
    <xf numFmtId="176" fontId="24" fillId="2" borderId="207" xfId="1" applyNumberFormat="1" applyFont="1" applyFill="1" applyBorder="1" applyAlignment="1">
      <alignment horizontal="right" vertical="center" shrinkToFit="1"/>
    </xf>
    <xf numFmtId="176" fontId="24" fillId="2" borderId="146" xfId="1" applyNumberFormat="1" applyFont="1" applyFill="1" applyBorder="1" applyAlignment="1">
      <alignment horizontal="right" vertical="center" shrinkToFit="1"/>
    </xf>
    <xf numFmtId="176" fontId="24" fillId="2" borderId="159" xfId="1" applyNumberFormat="1" applyFont="1" applyFill="1" applyBorder="1" applyAlignment="1">
      <alignment horizontal="center" vertical="center" shrinkToFit="1"/>
    </xf>
    <xf numFmtId="176" fontId="24" fillId="2" borderId="155" xfId="1" applyNumberFormat="1" applyFont="1" applyFill="1" applyBorder="1" applyAlignment="1">
      <alignment horizontal="center" vertical="center" shrinkToFit="1"/>
    </xf>
    <xf numFmtId="176" fontId="24" fillId="2" borderId="164" xfId="1" applyNumberFormat="1" applyFont="1" applyFill="1" applyBorder="1" applyAlignment="1">
      <alignment horizontal="center" vertical="center" shrinkToFit="1"/>
    </xf>
    <xf numFmtId="176" fontId="24" fillId="2" borderId="145" xfId="1" applyNumberFormat="1" applyFont="1" applyFill="1" applyBorder="1" applyAlignment="1">
      <alignment horizontal="right" vertical="center" shrinkToFit="1"/>
    </xf>
    <xf numFmtId="176" fontId="24" fillId="2" borderId="163" xfId="1" applyNumberFormat="1" applyFont="1" applyFill="1" applyBorder="1" applyAlignment="1">
      <alignment horizontal="right" vertical="center" shrinkToFit="1"/>
    </xf>
    <xf numFmtId="0" fontId="24" fillId="2" borderId="98" xfId="1" applyFont="1" applyFill="1" applyBorder="1" applyAlignment="1">
      <alignment horizontal="center" vertical="center" wrapText="1" shrinkToFit="1"/>
    </xf>
    <xf numFmtId="0" fontId="24" fillId="2" borderId="4" xfId="1" applyFont="1" applyFill="1" applyBorder="1" applyAlignment="1">
      <alignment horizontal="center" vertical="center" wrapText="1" shrinkToFit="1"/>
    </xf>
    <xf numFmtId="0" fontId="24" fillId="2" borderId="66" xfId="1" applyFont="1" applyFill="1" applyBorder="1" applyAlignment="1">
      <alignment horizontal="center" vertical="center" wrapText="1" shrinkToFit="1"/>
    </xf>
    <xf numFmtId="0" fontId="24" fillId="2" borderId="21" xfId="1" applyFont="1" applyFill="1" applyBorder="1" applyAlignment="1">
      <alignment horizontal="center" vertical="center" wrapText="1" shrinkToFit="1"/>
    </xf>
    <xf numFmtId="0" fontId="24" fillId="2" borderId="0" xfId="1" applyFont="1" applyFill="1" applyBorder="1" applyAlignment="1">
      <alignment horizontal="center" vertical="center" wrapText="1" shrinkToFit="1"/>
    </xf>
    <xf numFmtId="0" fontId="24" fillId="2" borderId="35" xfId="1" applyFont="1" applyFill="1" applyBorder="1" applyAlignment="1">
      <alignment horizontal="center" vertical="center" wrapText="1" shrinkToFit="1"/>
    </xf>
    <xf numFmtId="0" fontId="24" fillId="2" borderId="98" xfId="1" applyNumberFormat="1" applyFont="1" applyFill="1" applyBorder="1" applyAlignment="1">
      <alignment horizontal="center" vertical="center" shrinkToFit="1"/>
    </xf>
    <xf numFmtId="0" fontId="24" fillId="2" borderId="66" xfId="1" applyNumberFormat="1" applyFont="1" applyFill="1" applyBorder="1" applyAlignment="1">
      <alignment horizontal="center" vertical="center" shrinkToFit="1"/>
    </xf>
    <xf numFmtId="0" fontId="24" fillId="2" borderId="75" xfId="1" applyNumberFormat="1" applyFont="1" applyFill="1" applyBorder="1" applyAlignment="1">
      <alignment horizontal="center" vertical="center" shrinkToFit="1"/>
    </xf>
    <xf numFmtId="0" fontId="24" fillId="2" borderId="77" xfId="1" applyNumberFormat="1" applyFont="1" applyFill="1" applyBorder="1" applyAlignment="1">
      <alignment horizontal="center" vertical="center" shrinkToFit="1"/>
    </xf>
    <xf numFmtId="181" fontId="24" fillId="2" borderId="160" xfId="0" applyNumberFormat="1" applyFont="1" applyFill="1" applyBorder="1" applyAlignment="1">
      <alignment horizontal="center" vertical="center" shrinkToFit="1"/>
    </xf>
    <xf numFmtId="181" fontId="24" fillId="2" borderId="155" xfId="0" applyNumberFormat="1" applyFont="1" applyFill="1" applyBorder="1" applyAlignment="1">
      <alignment horizontal="center" vertical="center" shrinkToFit="1"/>
    </xf>
    <xf numFmtId="181" fontId="24" fillId="2" borderId="162" xfId="0" applyNumberFormat="1" applyFont="1" applyFill="1" applyBorder="1" applyAlignment="1">
      <alignment horizontal="center" vertical="center" shrinkToFit="1"/>
    </xf>
    <xf numFmtId="0" fontId="24" fillId="2" borderId="83" xfId="1" applyNumberFormat="1" applyFont="1" applyFill="1" applyBorder="1" applyAlignment="1">
      <alignment horizontal="center" vertical="center" shrinkToFit="1"/>
    </xf>
    <xf numFmtId="0" fontId="24" fillId="2" borderId="84" xfId="1" applyNumberFormat="1" applyFont="1" applyFill="1" applyBorder="1" applyAlignment="1">
      <alignment horizontal="center" vertical="center" shrinkToFit="1"/>
    </xf>
    <xf numFmtId="0" fontId="24" fillId="2" borderId="21" xfId="1" applyNumberFormat="1" applyFont="1" applyFill="1" applyBorder="1" applyAlignment="1">
      <alignment horizontal="center" vertical="center" shrinkToFit="1"/>
    </xf>
    <xf numFmtId="0" fontId="24" fillId="2" borderId="35" xfId="1" applyNumberFormat="1" applyFont="1" applyFill="1" applyBorder="1" applyAlignment="1">
      <alignment horizontal="center" vertical="center" shrinkToFit="1"/>
    </xf>
    <xf numFmtId="196" fontId="24" fillId="2" borderId="147" xfId="0" applyNumberFormat="1" applyFont="1" applyFill="1" applyBorder="1" applyAlignment="1">
      <alignment horizontal="right" vertical="center" shrinkToFit="1"/>
    </xf>
    <xf numFmtId="0" fontId="24" fillId="2" borderId="190" xfId="1" applyFont="1" applyFill="1" applyBorder="1" applyAlignment="1">
      <alignment vertical="center" shrinkToFit="1"/>
    </xf>
    <xf numFmtId="0" fontId="24" fillId="2" borderId="8" xfId="1" applyFont="1" applyFill="1" applyBorder="1" applyAlignment="1">
      <alignment vertical="center" shrinkToFit="1"/>
    </xf>
    <xf numFmtId="0" fontId="24" fillId="2" borderId="27" xfId="1" applyFont="1" applyFill="1" applyBorder="1" applyAlignment="1">
      <alignment vertical="center" shrinkToFit="1"/>
    </xf>
    <xf numFmtId="0" fontId="24" fillId="2" borderId="17" xfId="1" applyNumberFormat="1" applyFont="1" applyFill="1" applyBorder="1" applyAlignment="1">
      <alignment horizontal="center" vertical="center" shrinkToFit="1"/>
    </xf>
    <xf numFmtId="0" fontId="24" fillId="2" borderId="20" xfId="1" applyNumberFormat="1" applyFont="1" applyFill="1" applyBorder="1" applyAlignment="1">
      <alignment horizontal="center" vertical="center" shrinkToFit="1"/>
    </xf>
    <xf numFmtId="181" fontId="24" fillId="2" borderId="159" xfId="0" applyNumberFormat="1" applyFont="1" applyFill="1" applyBorder="1" applyAlignment="1">
      <alignment horizontal="center" vertical="center" shrinkToFit="1"/>
    </xf>
    <xf numFmtId="0" fontId="24" fillId="2" borderId="72" xfId="1" applyNumberFormat="1" applyFont="1" applyFill="1" applyBorder="1" applyAlignment="1">
      <alignment horizontal="center" vertical="center" shrinkToFit="1"/>
    </xf>
    <xf numFmtId="0" fontId="24" fillId="2" borderId="71" xfId="1" applyNumberFormat="1" applyFont="1" applyFill="1" applyBorder="1" applyAlignment="1">
      <alignment horizontal="center" vertical="center" shrinkToFit="1"/>
    </xf>
    <xf numFmtId="176" fontId="24" fillId="0" borderId="157" xfId="1" applyNumberFormat="1" applyFont="1" applyFill="1" applyBorder="1" applyAlignment="1">
      <alignment horizontal="right" vertical="center" shrinkToFit="1"/>
    </xf>
    <xf numFmtId="176" fontId="24" fillId="2" borderId="157" xfId="1" applyNumberFormat="1" applyFont="1" applyFill="1" applyBorder="1" applyAlignment="1">
      <alignment horizontal="right" vertical="center" shrinkToFit="1"/>
    </xf>
    <xf numFmtId="0" fontId="24" fillId="2" borderId="49" xfId="1" applyNumberFormat="1" applyFont="1" applyFill="1" applyBorder="1" applyAlignment="1">
      <alignment horizontal="center" vertical="center" shrinkToFit="1"/>
    </xf>
    <xf numFmtId="0" fontId="24" fillId="2" borderId="50" xfId="1" applyNumberFormat="1" applyFont="1" applyFill="1" applyBorder="1" applyAlignment="1">
      <alignment horizontal="center" vertical="center" shrinkToFit="1"/>
    </xf>
    <xf numFmtId="176" fontId="24" fillId="2" borderId="154" xfId="1" applyNumberFormat="1" applyFont="1" applyFill="1" applyBorder="1" applyAlignment="1">
      <alignment horizontal="center" vertical="center" shrinkToFit="1"/>
    </xf>
    <xf numFmtId="176" fontId="24" fillId="2" borderId="156" xfId="1" applyNumberFormat="1" applyFont="1" applyFill="1" applyBorder="1" applyAlignment="1">
      <alignment horizontal="center" vertical="center" shrinkToFit="1"/>
    </xf>
    <xf numFmtId="176" fontId="24" fillId="2" borderId="152" xfId="1" applyNumberFormat="1" applyFont="1" applyFill="1" applyBorder="1" applyAlignment="1">
      <alignment horizontal="right" vertical="center" shrinkToFit="1"/>
    </xf>
    <xf numFmtId="176" fontId="24" fillId="2" borderId="107" xfId="1" applyNumberFormat="1" applyFont="1" applyFill="1" applyBorder="1" applyAlignment="1">
      <alignment horizontal="right" vertical="center" shrinkToFit="1"/>
    </xf>
    <xf numFmtId="176" fontId="24" fillId="2" borderId="53" xfId="1" applyNumberFormat="1" applyFont="1" applyFill="1" applyBorder="1" applyAlignment="1">
      <alignment horizontal="right" vertical="center" shrinkToFit="1"/>
    </xf>
    <xf numFmtId="176" fontId="24" fillId="2" borderId="55" xfId="1" applyNumberFormat="1" applyFont="1" applyFill="1" applyBorder="1" applyAlignment="1">
      <alignment horizontal="right" vertical="center" shrinkToFit="1"/>
    </xf>
    <xf numFmtId="176" fontId="24" fillId="2" borderId="21" xfId="1" applyNumberFormat="1" applyFont="1" applyFill="1" applyBorder="1" applyAlignment="1">
      <alignment horizontal="right" vertical="center" shrinkToFit="1"/>
    </xf>
    <xf numFmtId="176" fontId="24" fillId="2" borderId="35" xfId="1" applyNumberFormat="1" applyFont="1" applyFill="1" applyBorder="1" applyAlignment="1">
      <alignment horizontal="right" vertical="center" shrinkToFit="1"/>
    </xf>
    <xf numFmtId="176" fontId="24" fillId="2" borderId="72" xfId="1" applyNumberFormat="1" applyFont="1" applyFill="1" applyBorder="1" applyAlignment="1">
      <alignment horizontal="right" vertical="center" shrinkToFit="1"/>
    </xf>
    <xf numFmtId="176" fontId="24" fillId="2" borderId="71" xfId="1" applyNumberFormat="1" applyFont="1" applyFill="1" applyBorder="1" applyAlignment="1">
      <alignment horizontal="right" vertical="center" shrinkToFit="1"/>
    </xf>
    <xf numFmtId="176" fontId="24" fillId="2" borderId="101" xfId="1" applyNumberFormat="1" applyFont="1" applyFill="1" applyBorder="1" applyAlignment="1">
      <alignment horizontal="right" vertical="center" shrinkToFit="1"/>
    </xf>
    <xf numFmtId="176" fontId="24" fillId="2" borderId="91" xfId="1" applyNumberFormat="1" applyFont="1" applyFill="1" applyBorder="1" applyAlignment="1">
      <alignment horizontal="right" vertical="center" shrinkToFit="1"/>
    </xf>
    <xf numFmtId="0" fontId="24" fillId="2" borderId="110" xfId="1" applyFont="1" applyFill="1" applyBorder="1" applyAlignment="1">
      <alignment vertical="center" shrinkToFit="1"/>
    </xf>
    <xf numFmtId="0" fontId="24" fillId="2" borderId="111" xfId="1" applyFont="1" applyFill="1" applyBorder="1" applyAlignment="1">
      <alignment vertical="center" shrinkToFit="1"/>
    </xf>
    <xf numFmtId="0" fontId="24" fillId="2" borderId="66" xfId="1" applyFont="1" applyFill="1" applyBorder="1" applyAlignment="1">
      <alignment horizontal="center" vertical="center" textRotation="255" shrinkToFit="1"/>
    </xf>
    <xf numFmtId="0" fontId="24" fillId="2" borderId="35" xfId="1" applyFont="1" applyFill="1" applyBorder="1" applyAlignment="1">
      <alignment horizontal="center" vertical="center" textRotation="255" shrinkToFit="1"/>
    </xf>
    <xf numFmtId="0" fontId="24" fillId="2" borderId="27" xfId="1" applyFont="1" applyFill="1" applyBorder="1" applyAlignment="1">
      <alignment horizontal="center" vertical="center" textRotation="255" shrinkToFit="1"/>
    </xf>
    <xf numFmtId="0" fontId="24" fillId="2" borderId="151" xfId="1" applyFont="1" applyFill="1" applyBorder="1" applyAlignment="1">
      <alignment horizontal="center" vertical="center" textRotation="255" wrapText="1" shrinkToFit="1"/>
    </xf>
    <xf numFmtId="0" fontId="24" fillId="2" borderId="108" xfId="1" applyFont="1" applyFill="1" applyBorder="1" applyAlignment="1">
      <alignment horizontal="center" vertical="center" textRotation="255" wrapText="1" shrinkToFit="1"/>
    </xf>
    <xf numFmtId="0" fontId="24" fillId="2" borderId="197" xfId="1" applyFont="1" applyFill="1" applyBorder="1" applyAlignment="1">
      <alignment horizontal="center" vertical="center" textRotation="255" wrapText="1" shrinkToFit="1"/>
    </xf>
    <xf numFmtId="0" fontId="24" fillId="2" borderId="124" xfId="1" applyFont="1" applyFill="1" applyBorder="1" applyAlignment="1">
      <alignment vertical="center" shrinkToFit="1"/>
    </xf>
    <xf numFmtId="0" fontId="24" fillId="2" borderId="17" xfId="1" applyFont="1" applyFill="1" applyBorder="1" applyAlignment="1">
      <alignment vertical="center"/>
    </xf>
    <xf numFmtId="0" fontId="24" fillId="2" borderId="18" xfId="1" applyFont="1" applyFill="1" applyBorder="1" applyAlignment="1">
      <alignment vertical="center"/>
    </xf>
    <xf numFmtId="0" fontId="24" fillId="2" borderId="20" xfId="1" applyFont="1" applyFill="1" applyBorder="1" applyAlignment="1">
      <alignment vertical="center"/>
    </xf>
    <xf numFmtId="0" fontId="24" fillId="2" borderId="109" xfId="1" applyFont="1" applyFill="1" applyBorder="1" applyAlignment="1">
      <alignment vertical="center" shrinkToFit="1"/>
    </xf>
    <xf numFmtId="0" fontId="24" fillId="2" borderId="72" xfId="1" applyFont="1" applyFill="1" applyBorder="1" applyAlignment="1">
      <alignment vertical="center" shrinkToFit="1"/>
    </xf>
    <xf numFmtId="0" fontId="24" fillId="2" borderId="56" xfId="1" applyNumberFormat="1" applyFont="1" applyFill="1" applyBorder="1" applyAlignment="1">
      <alignment horizontal="center" vertical="center" shrinkToFit="1"/>
    </xf>
    <xf numFmtId="0" fontId="24" fillId="2" borderId="57" xfId="1" applyNumberFormat="1" applyFont="1" applyFill="1" applyBorder="1" applyAlignment="1">
      <alignment horizontal="center" vertical="center" shrinkToFit="1"/>
    </xf>
    <xf numFmtId="0" fontId="24" fillId="2" borderId="53" xfId="1" applyNumberFormat="1" applyFont="1" applyFill="1" applyBorder="1" applyAlignment="1">
      <alignment horizontal="center" vertical="center" shrinkToFit="1"/>
    </xf>
    <xf numFmtId="0" fontId="24" fillId="2" borderId="55" xfId="1" applyNumberFormat="1" applyFont="1" applyFill="1" applyBorder="1" applyAlignment="1">
      <alignment horizontal="center" vertical="center" shrinkToFit="1"/>
    </xf>
    <xf numFmtId="0" fontId="24" fillId="2" borderId="53" xfId="1" applyFont="1" applyFill="1" applyBorder="1" applyAlignment="1">
      <alignment vertical="center" shrinkToFit="1"/>
    </xf>
    <xf numFmtId="0" fontId="24" fillId="2" borderId="54" xfId="1" applyFont="1" applyFill="1" applyBorder="1" applyAlignment="1">
      <alignment vertical="center" shrinkToFit="1"/>
    </xf>
    <xf numFmtId="0" fontId="24" fillId="2" borderId="55" xfId="1" applyFont="1" applyFill="1" applyBorder="1" applyAlignment="1">
      <alignment vertical="center" shrinkToFit="1"/>
    </xf>
    <xf numFmtId="0" fontId="24" fillId="2" borderId="56" xfId="1" applyFont="1" applyFill="1" applyBorder="1" applyAlignment="1">
      <alignment vertical="center" shrinkToFit="1"/>
    </xf>
    <xf numFmtId="0" fontId="24" fillId="2" borderId="51" xfId="1" applyFont="1" applyFill="1" applyBorder="1" applyAlignment="1">
      <alignment vertical="center" shrinkToFit="1"/>
    </xf>
    <xf numFmtId="176" fontId="24" fillId="2" borderId="64" xfId="1" applyNumberFormat="1" applyFont="1" applyFill="1" applyBorder="1" applyAlignment="1">
      <alignment horizontal="center" vertical="center" shrinkToFit="1"/>
    </xf>
    <xf numFmtId="176" fontId="24" fillId="2" borderId="58" xfId="1" applyNumberFormat="1" applyFont="1" applyFill="1" applyBorder="1" applyAlignment="1">
      <alignment horizontal="center" vertical="center" shrinkToFit="1"/>
    </xf>
    <xf numFmtId="176" fontId="24" fillId="2" borderId="65" xfId="1" applyNumberFormat="1" applyFont="1" applyFill="1" applyBorder="1" applyAlignment="1">
      <alignment horizontal="center" vertical="center" shrinkToFit="1"/>
    </xf>
    <xf numFmtId="176" fontId="24" fillId="2" borderId="41" xfId="1" applyNumberFormat="1" applyFont="1" applyFill="1" applyBorder="1" applyAlignment="1">
      <alignment horizontal="center" vertical="center" shrinkToFit="1"/>
    </xf>
    <xf numFmtId="176" fontId="24" fillId="2" borderId="43" xfId="1" applyNumberFormat="1" applyFont="1" applyFill="1" applyBorder="1" applyAlignment="1">
      <alignment horizontal="center" vertical="center" shrinkToFit="1"/>
    </xf>
    <xf numFmtId="176" fontId="24" fillId="2" borderId="56" xfId="1" applyNumberFormat="1" applyFont="1" applyFill="1" applyBorder="1" applyAlignment="1">
      <alignment horizontal="right" vertical="center" shrinkToFit="1"/>
    </xf>
    <xf numFmtId="176" fontId="24" fillId="2" borderId="57" xfId="1" applyNumberFormat="1" applyFont="1" applyFill="1" applyBorder="1" applyAlignment="1">
      <alignment horizontal="right" vertical="center" shrinkToFit="1"/>
    </xf>
    <xf numFmtId="178" fontId="24" fillId="2" borderId="17" xfId="1" applyNumberFormat="1" applyFont="1" applyFill="1" applyBorder="1" applyAlignment="1">
      <alignment horizontal="right" vertical="center" shrinkToFit="1"/>
    </xf>
    <xf numFmtId="178" fontId="24" fillId="2" borderId="20" xfId="1" applyNumberFormat="1" applyFont="1" applyFill="1" applyBorder="1" applyAlignment="1">
      <alignment horizontal="right" vertical="center" shrinkToFit="1"/>
    </xf>
    <xf numFmtId="178" fontId="24" fillId="2" borderId="83" xfId="1" applyNumberFormat="1" applyFont="1" applyFill="1" applyBorder="1" applyAlignment="1">
      <alignment horizontal="right" vertical="center" shrinkToFit="1"/>
    </xf>
    <xf numFmtId="178" fontId="24" fillId="2" borderId="84" xfId="1" applyNumberFormat="1" applyFont="1" applyFill="1" applyBorder="1" applyAlignment="1">
      <alignment horizontal="right" vertical="center" shrinkToFit="1"/>
    </xf>
    <xf numFmtId="178" fontId="24" fillId="2" borderId="56" xfId="1" applyNumberFormat="1" applyFont="1" applyFill="1" applyBorder="1" applyAlignment="1">
      <alignment horizontal="right" vertical="center" shrinkToFit="1"/>
    </xf>
    <xf numFmtId="178" fontId="24" fillId="2" borderId="57" xfId="1" applyNumberFormat="1" applyFont="1" applyFill="1" applyBorder="1" applyAlignment="1">
      <alignment horizontal="right" vertical="center" shrinkToFit="1"/>
    </xf>
    <xf numFmtId="176" fontId="24" fillId="2" borderId="83" xfId="1" applyNumberFormat="1" applyFont="1" applyFill="1" applyBorder="1" applyAlignment="1">
      <alignment horizontal="right" vertical="center" shrinkToFit="1"/>
    </xf>
    <xf numFmtId="176" fontId="24" fillId="2" borderId="84" xfId="1" applyNumberFormat="1" applyFont="1" applyFill="1" applyBorder="1" applyAlignment="1">
      <alignment horizontal="right" vertical="center" shrinkToFit="1"/>
    </xf>
    <xf numFmtId="176" fontId="24" fillId="2" borderId="56" xfId="1" applyNumberFormat="1" applyFont="1" applyFill="1" applyBorder="1" applyAlignment="1">
      <alignment vertical="center" shrinkToFit="1"/>
    </xf>
    <xf numFmtId="176" fontId="24" fillId="2" borderId="57" xfId="1" applyNumberFormat="1" applyFont="1" applyFill="1" applyBorder="1" applyAlignment="1">
      <alignment vertical="center" shrinkToFit="1"/>
    </xf>
    <xf numFmtId="178" fontId="24" fillId="2" borderId="72" xfId="1" applyNumberFormat="1" applyFont="1" applyFill="1" applyBorder="1" applyAlignment="1">
      <alignment horizontal="right" vertical="center" shrinkToFit="1"/>
    </xf>
    <xf numFmtId="178" fontId="24" fillId="2" borderId="71" xfId="1" applyNumberFormat="1" applyFont="1" applyFill="1" applyBorder="1" applyAlignment="1">
      <alignment horizontal="right" vertical="center" shrinkToFit="1"/>
    </xf>
    <xf numFmtId="0" fontId="24" fillId="2" borderId="49" xfId="1" applyFont="1" applyFill="1" applyBorder="1" applyAlignment="1">
      <alignment vertical="center" shrinkToFit="1"/>
    </xf>
    <xf numFmtId="176" fontId="24" fillId="2" borderId="87" xfId="1" applyNumberFormat="1" applyFont="1" applyFill="1" applyBorder="1" applyAlignment="1">
      <alignment horizontal="center" vertical="center" shrinkToFit="1"/>
    </xf>
    <xf numFmtId="176" fontId="24" fillId="2" borderId="88" xfId="1" applyNumberFormat="1" applyFont="1" applyFill="1" applyBorder="1" applyAlignment="1">
      <alignment horizontal="center" vertical="center" shrinkToFit="1"/>
    </xf>
    <xf numFmtId="176" fontId="24" fillId="2" borderId="89" xfId="1" applyNumberFormat="1" applyFont="1" applyFill="1" applyBorder="1" applyAlignment="1">
      <alignment horizontal="center" vertical="center" shrinkToFit="1"/>
    </xf>
    <xf numFmtId="0" fontId="24" fillId="2" borderId="18" xfId="1" applyFont="1" applyFill="1" applyBorder="1" applyAlignment="1">
      <alignment horizontal="center" vertical="center" shrinkToFit="1"/>
    </xf>
    <xf numFmtId="0" fontId="24" fillId="2" borderId="17" xfId="1" applyFont="1" applyFill="1" applyBorder="1" applyAlignment="1">
      <alignment horizontal="center" vertical="center" shrinkToFit="1"/>
    </xf>
    <xf numFmtId="0" fontId="24" fillId="2" borderId="20" xfId="1" applyFont="1" applyFill="1" applyBorder="1" applyAlignment="1">
      <alignment horizontal="center" vertical="center" shrinkToFit="1"/>
    </xf>
    <xf numFmtId="180" fontId="24" fillId="2" borderId="72" xfId="1" applyNumberFormat="1" applyFont="1" applyFill="1" applyBorder="1" applyAlignment="1">
      <alignment horizontal="center" vertical="center" shrinkToFit="1"/>
    </xf>
    <xf numFmtId="180" fontId="24" fillId="2" borderId="71" xfId="1" applyNumberFormat="1" applyFont="1" applyFill="1" applyBorder="1" applyAlignment="1">
      <alignment horizontal="center" vertical="center" shrinkToFit="1"/>
    </xf>
    <xf numFmtId="0" fontId="24" fillId="2" borderId="125" xfId="1" applyFont="1" applyFill="1" applyBorder="1" applyAlignment="1">
      <alignment vertical="center" shrinkToFit="1"/>
    </xf>
    <xf numFmtId="180" fontId="24" fillId="2" borderId="92" xfId="1" applyNumberFormat="1" applyFont="1" applyFill="1" applyBorder="1" applyAlignment="1">
      <alignment horizontal="center" vertical="center" shrinkToFit="1"/>
    </xf>
    <xf numFmtId="180" fontId="24" fillId="2" borderId="27" xfId="1" applyNumberFormat="1" applyFont="1" applyFill="1" applyBorder="1" applyAlignment="1">
      <alignment horizontal="center" vertical="center" shrinkToFit="1"/>
    </xf>
    <xf numFmtId="176" fontId="24" fillId="2" borderId="101" xfId="1" applyNumberFormat="1" applyFont="1" applyFill="1" applyBorder="1" applyAlignment="1">
      <alignment horizontal="center" vertical="center" shrinkToFit="1"/>
    </xf>
    <xf numFmtId="176" fontId="24" fillId="2" borderId="52" xfId="1" applyNumberFormat="1" applyFont="1" applyFill="1" applyBorder="1" applyAlignment="1">
      <alignment horizontal="center" vertical="center" shrinkToFit="1"/>
    </xf>
    <xf numFmtId="176" fontId="24" fillId="2" borderId="91" xfId="1" applyNumberFormat="1" applyFont="1" applyFill="1" applyBorder="1" applyAlignment="1">
      <alignment horizontal="center" vertical="center" shrinkToFit="1"/>
    </xf>
    <xf numFmtId="176" fontId="24" fillId="2" borderId="101" xfId="1" applyNumberFormat="1" applyFont="1" applyFill="1" applyBorder="1" applyAlignment="1">
      <alignment vertical="center" shrinkToFit="1"/>
    </xf>
    <xf numFmtId="176" fontId="24" fillId="2" borderId="91" xfId="1" applyNumberFormat="1" applyFont="1" applyFill="1" applyBorder="1" applyAlignment="1">
      <alignment vertical="center" shrinkToFit="1"/>
    </xf>
    <xf numFmtId="0" fontId="24" fillId="2" borderId="40" xfId="1" applyFont="1" applyFill="1" applyBorder="1" applyAlignment="1">
      <alignment horizontal="center" vertical="center" shrinkToFit="1"/>
    </xf>
    <xf numFmtId="0" fontId="24" fillId="2" borderId="78" xfId="1" applyFont="1" applyFill="1" applyBorder="1" applyAlignment="1">
      <alignment horizontal="center" vertical="center" shrinkToFit="1"/>
    </xf>
    <xf numFmtId="0" fontId="24" fillId="2" borderId="42" xfId="1" applyFont="1" applyFill="1" applyBorder="1" applyAlignment="1">
      <alignment horizontal="center" vertical="center" shrinkToFit="1"/>
    </xf>
    <xf numFmtId="0" fontId="24" fillId="2" borderId="90" xfId="1" applyFont="1" applyFill="1" applyBorder="1" applyAlignment="1">
      <alignment horizontal="center" vertical="center" shrinkToFit="1"/>
    </xf>
    <xf numFmtId="176" fontId="24" fillId="2" borderId="56" xfId="1" applyNumberFormat="1" applyFont="1" applyFill="1" applyBorder="1" applyAlignment="1">
      <alignment horizontal="center" vertical="center" shrinkToFit="1"/>
    </xf>
    <xf numFmtId="176" fontId="24" fillId="2" borderId="33" xfId="1" applyNumberFormat="1" applyFont="1" applyFill="1" applyBorder="1" applyAlignment="1">
      <alignment horizontal="center" vertical="center" shrinkToFit="1"/>
    </xf>
    <xf numFmtId="176" fontId="24" fillId="2" borderId="57" xfId="1" applyNumberFormat="1" applyFont="1" applyFill="1" applyBorder="1" applyAlignment="1">
      <alignment horizontal="center" vertical="center" shrinkToFit="1"/>
    </xf>
    <xf numFmtId="0" fontId="24" fillId="2" borderId="53" xfId="1" applyFont="1" applyFill="1" applyBorder="1" applyAlignment="1">
      <alignment horizontal="center" vertical="center" shrinkToFit="1"/>
    </xf>
    <xf numFmtId="0" fontId="24" fillId="2" borderId="55" xfId="1" applyFont="1" applyFill="1" applyBorder="1" applyAlignment="1">
      <alignment horizontal="center" vertical="center" shrinkToFit="1"/>
    </xf>
    <xf numFmtId="176" fontId="24" fillId="2" borderId="21" xfId="1" applyNumberFormat="1" applyFont="1" applyFill="1" applyBorder="1" applyAlignment="1">
      <alignment vertical="center" shrinkToFit="1"/>
    </xf>
    <xf numFmtId="176" fontId="24" fillId="2" borderId="35" xfId="1" applyNumberFormat="1" applyFont="1" applyFill="1" applyBorder="1" applyAlignment="1">
      <alignment vertical="center" shrinkToFit="1"/>
    </xf>
    <xf numFmtId="176" fontId="24" fillId="2" borderId="82" xfId="1" applyNumberFormat="1" applyFont="1" applyFill="1" applyBorder="1" applyAlignment="1">
      <alignment horizontal="center" vertical="center" shrinkToFit="1"/>
    </xf>
    <xf numFmtId="176" fontId="24" fillId="2" borderId="31" xfId="1" applyNumberFormat="1" applyFont="1" applyFill="1" applyBorder="1" applyAlignment="1">
      <alignment horizontal="center" vertical="center" shrinkToFit="1"/>
    </xf>
    <xf numFmtId="176" fontId="24" fillId="2" borderId="34" xfId="1" applyNumberFormat="1" applyFont="1" applyFill="1" applyBorder="1" applyAlignment="1">
      <alignment horizontal="center" vertical="center" shrinkToFit="1"/>
    </xf>
    <xf numFmtId="176" fontId="24" fillId="2" borderId="109" xfId="1" applyNumberFormat="1" applyFont="1" applyFill="1" applyBorder="1" applyAlignment="1">
      <alignment horizontal="right" vertical="center" shrinkToFit="1"/>
    </xf>
    <xf numFmtId="176" fontId="24" fillId="2" borderId="111" xfId="1" applyNumberFormat="1" applyFont="1" applyFill="1" applyBorder="1" applyAlignment="1">
      <alignment horizontal="right" vertical="center" shrinkToFit="1"/>
    </xf>
    <xf numFmtId="176" fontId="24" fillId="2" borderId="147" xfId="1" applyNumberFormat="1" applyFont="1" applyFill="1" applyBorder="1" applyAlignment="1">
      <alignment horizontal="right" vertical="center" shrinkToFit="1"/>
    </xf>
    <xf numFmtId="0" fontId="24" fillId="2" borderId="22" xfId="1" applyFont="1" applyFill="1" applyBorder="1" applyAlignment="1">
      <alignment horizontal="center" vertical="center" shrinkToFit="1"/>
    </xf>
    <xf numFmtId="0" fontId="24" fillId="2" borderId="63" xfId="1" applyFont="1" applyFill="1" applyBorder="1" applyAlignment="1">
      <alignment horizontal="center" vertical="center" shrinkToFit="1"/>
    </xf>
    <xf numFmtId="0" fontId="24" fillId="3" borderId="17" xfId="1" applyFont="1" applyFill="1" applyBorder="1" applyAlignment="1">
      <alignment horizontal="center" vertical="center" shrinkToFit="1"/>
    </xf>
    <xf numFmtId="0" fontId="24" fillId="3" borderId="20" xfId="1" applyFont="1" applyFill="1" applyBorder="1" applyAlignment="1">
      <alignment horizontal="center" vertical="center" shrinkToFit="1"/>
    </xf>
    <xf numFmtId="183" fontId="24" fillId="2" borderId="149" xfId="1" applyNumberFormat="1" applyFont="1" applyFill="1" applyBorder="1" applyAlignment="1">
      <alignment horizontal="center" vertical="center" shrinkToFit="1"/>
    </xf>
    <xf numFmtId="183" fontId="24" fillId="2" borderId="150" xfId="1" applyNumberFormat="1" applyFont="1" applyFill="1" applyBorder="1" applyAlignment="1">
      <alignment horizontal="center" vertical="center" shrinkToFit="1"/>
    </xf>
    <xf numFmtId="183" fontId="24" fillId="2" borderId="40" xfId="1" applyNumberFormat="1" applyFont="1" applyFill="1" applyBorder="1" applyAlignment="1">
      <alignment horizontal="center" vertical="center" shrinkToFit="1"/>
    </xf>
    <xf numFmtId="183" fontId="24" fillId="2" borderId="78" xfId="1" applyNumberFormat="1" applyFont="1" applyFill="1" applyBorder="1" applyAlignment="1">
      <alignment horizontal="center" vertical="center" shrinkToFit="1"/>
    </xf>
    <xf numFmtId="183" fontId="24" fillId="2" borderId="67" xfId="1" applyNumberFormat="1" applyFont="1" applyFill="1" applyBorder="1" applyAlignment="1">
      <alignment horizontal="center" vertical="center" shrinkToFit="1"/>
    </xf>
    <xf numFmtId="183" fontId="24" fillId="2" borderId="195" xfId="1" applyNumberFormat="1" applyFont="1" applyFill="1" applyBorder="1" applyAlignment="1">
      <alignment horizontal="center" vertical="center" shrinkToFit="1"/>
    </xf>
    <xf numFmtId="180" fontId="24" fillId="2" borderId="49" xfId="1" applyNumberFormat="1" applyFont="1" applyFill="1" applyBorder="1" applyAlignment="1">
      <alignment horizontal="center" vertical="center" shrinkToFit="1"/>
    </xf>
    <xf numFmtId="180" fontId="24" fillId="2" borderId="50" xfId="1" applyNumberFormat="1" applyFont="1" applyFill="1" applyBorder="1" applyAlignment="1">
      <alignment horizontal="center" vertical="center" shrinkToFit="1"/>
    </xf>
    <xf numFmtId="0" fontId="29" fillId="2" borderId="11" xfId="1" applyFont="1" applyFill="1" applyBorder="1" applyAlignment="1">
      <alignment vertical="center" shrinkToFit="1"/>
    </xf>
    <xf numFmtId="176" fontId="29" fillId="2" borderId="11" xfId="1" applyNumberFormat="1" applyFont="1" applyFill="1" applyBorder="1" applyAlignment="1">
      <alignment horizontal="right" vertical="center" shrinkToFit="1"/>
    </xf>
    <xf numFmtId="0" fontId="26" fillId="3" borderId="3" xfId="0" applyFont="1" applyFill="1" applyBorder="1" applyAlignment="1">
      <alignment vertical="center" shrinkToFit="1"/>
    </xf>
    <xf numFmtId="0" fontId="26" fillId="3" borderId="4" xfId="0" applyFont="1" applyFill="1" applyBorder="1" applyAlignment="1">
      <alignment vertical="center" shrinkToFit="1"/>
    </xf>
    <xf numFmtId="0" fontId="26" fillId="3" borderId="29" xfId="0" applyFont="1" applyFill="1" applyBorder="1" applyAlignment="1">
      <alignment vertical="center" shrinkToFit="1"/>
    </xf>
    <xf numFmtId="0" fontId="26" fillId="3" borderId="5" xfId="0" applyFont="1" applyFill="1" applyBorder="1" applyAlignment="1">
      <alignment vertical="center" shrinkToFit="1"/>
    </xf>
    <xf numFmtId="0" fontId="26" fillId="3" borderId="0" xfId="0" applyFont="1" applyFill="1" applyBorder="1" applyAlignment="1">
      <alignment vertical="center" shrinkToFit="1"/>
    </xf>
    <xf numFmtId="0" fontId="26" fillId="3" borderId="6" xfId="0" applyFont="1" applyFill="1" applyBorder="1" applyAlignment="1">
      <alignment vertical="center" shrinkToFit="1"/>
    </xf>
    <xf numFmtId="0" fontId="26" fillId="3" borderId="7" xfId="0" applyFont="1" applyFill="1" applyBorder="1" applyAlignment="1">
      <alignment vertical="center" shrinkToFit="1"/>
    </xf>
    <xf numFmtId="0" fontId="26" fillId="3" borderId="8" xfId="0" applyFont="1" applyFill="1" applyBorder="1" applyAlignment="1">
      <alignment vertical="center" shrinkToFit="1"/>
    </xf>
    <xf numFmtId="0" fontId="26" fillId="3" borderId="13" xfId="0" applyFont="1" applyFill="1" applyBorder="1" applyAlignment="1">
      <alignment vertical="center" shrinkToFit="1"/>
    </xf>
    <xf numFmtId="0" fontId="24" fillId="2" borderId="3" xfId="1" applyFont="1" applyFill="1" applyBorder="1" applyAlignment="1">
      <alignment vertical="center" shrinkToFit="1"/>
    </xf>
    <xf numFmtId="0" fontId="24" fillId="2" borderId="29" xfId="1" applyFont="1" applyFill="1" applyBorder="1" applyAlignment="1">
      <alignment vertical="center" shrinkToFit="1"/>
    </xf>
    <xf numFmtId="176" fontId="24" fillId="3" borderId="1" xfId="1" applyNumberFormat="1" applyFont="1" applyFill="1" applyBorder="1" applyAlignment="1">
      <alignment horizontal="right" vertical="center" shrinkToFit="1"/>
    </xf>
    <xf numFmtId="176" fontId="24" fillId="2" borderId="17" xfId="1" applyNumberFormat="1" applyFont="1" applyFill="1" applyBorder="1" applyAlignment="1">
      <alignment horizontal="right" vertical="center" shrinkToFit="1"/>
    </xf>
    <xf numFmtId="176" fontId="24" fillId="2" borderId="20" xfId="1" applyNumberFormat="1" applyFont="1" applyFill="1" applyBorder="1" applyAlignment="1">
      <alignment horizontal="right" vertical="center" shrinkToFit="1"/>
    </xf>
    <xf numFmtId="0" fontId="24" fillId="2" borderId="24" xfId="1" applyFont="1" applyFill="1" applyBorder="1" applyAlignment="1">
      <alignment vertical="center" shrinkToFit="1"/>
    </xf>
    <xf numFmtId="0" fontId="24" fillId="2" borderId="12" xfId="0" applyFont="1" applyFill="1" applyBorder="1" applyAlignment="1">
      <alignment vertical="center" shrinkToFit="1"/>
    </xf>
    <xf numFmtId="0" fontId="24" fillId="2" borderId="9" xfId="0" applyFont="1" applyFill="1" applyBorder="1" applyAlignment="1">
      <alignment vertical="center" shrinkToFit="1"/>
    </xf>
    <xf numFmtId="0" fontId="24" fillId="2" borderId="10" xfId="0" applyFont="1" applyFill="1" applyBorder="1" applyAlignment="1">
      <alignment vertical="center" shrinkToFit="1"/>
    </xf>
    <xf numFmtId="176" fontId="24" fillId="3" borderId="11" xfId="1" applyNumberFormat="1" applyFont="1" applyFill="1" applyBorder="1" applyAlignment="1">
      <alignment horizontal="right" vertical="center" shrinkToFit="1"/>
    </xf>
    <xf numFmtId="176" fontId="24" fillId="2" borderId="36" xfId="1" applyNumberFormat="1" applyFont="1" applyFill="1" applyBorder="1" applyAlignment="1">
      <alignment horizontal="center" vertical="center" shrinkToFit="1"/>
    </xf>
    <xf numFmtId="176" fontId="24" fillId="2" borderId="38" xfId="1" applyNumberFormat="1" applyFont="1" applyFill="1" applyBorder="1" applyAlignment="1">
      <alignment horizontal="center" vertical="center" shrinkToFit="1"/>
    </xf>
    <xf numFmtId="0" fontId="24" fillId="2" borderId="8" xfId="1" applyFont="1" applyFill="1" applyBorder="1" applyAlignment="1">
      <alignment horizontal="center" vertical="center" shrinkToFit="1"/>
    </xf>
    <xf numFmtId="176" fontId="24" fillId="2" borderId="131" xfId="1" applyNumberFormat="1" applyFont="1" applyFill="1" applyBorder="1" applyAlignment="1">
      <alignment horizontal="center" vertical="center" shrinkToFit="1"/>
    </xf>
    <xf numFmtId="176" fontId="24" fillId="2" borderId="132" xfId="1" applyNumberFormat="1" applyFont="1" applyFill="1" applyBorder="1" applyAlignment="1">
      <alignment horizontal="center" vertical="center" shrinkToFit="1"/>
    </xf>
    <xf numFmtId="176" fontId="24" fillId="2" borderId="133" xfId="1" applyNumberFormat="1" applyFont="1" applyFill="1" applyBorder="1" applyAlignment="1">
      <alignment horizontal="center" vertical="center" shrinkToFit="1"/>
    </xf>
    <xf numFmtId="176" fontId="24" fillId="2" borderId="7" xfId="1" applyNumberFormat="1" applyFont="1" applyFill="1" applyBorder="1" applyAlignment="1">
      <alignment horizontal="center" vertical="center" shrinkToFit="1"/>
    </xf>
    <xf numFmtId="176" fontId="24" fillId="2" borderId="13" xfId="1" applyNumberFormat="1" applyFont="1" applyFill="1" applyBorder="1" applyAlignment="1">
      <alignment horizontal="center" vertical="center" shrinkToFit="1"/>
    </xf>
    <xf numFmtId="176" fontId="24" fillId="2" borderId="27" xfId="1" applyNumberFormat="1" applyFont="1" applyFill="1" applyBorder="1" applyAlignment="1">
      <alignment horizontal="center" vertical="center" shrinkToFit="1"/>
    </xf>
    <xf numFmtId="176" fontId="24" fillId="2" borderId="72" xfId="4" applyNumberFormat="1" applyFont="1" applyFill="1" applyBorder="1" applyAlignment="1">
      <alignment vertical="center" shrinkToFit="1"/>
    </xf>
    <xf numFmtId="176" fontId="24" fillId="2" borderId="71" xfId="4" applyNumberFormat="1" applyFont="1" applyFill="1" applyBorder="1" applyAlignment="1">
      <alignment vertical="center" shrinkToFit="1"/>
    </xf>
    <xf numFmtId="0" fontId="24" fillId="2" borderId="191" xfId="1" applyFont="1" applyFill="1" applyBorder="1" applyAlignment="1">
      <alignment vertical="center" shrinkToFit="1"/>
    </xf>
    <xf numFmtId="0" fontId="24" fillId="2" borderId="54" xfId="1" applyFont="1" applyFill="1" applyBorder="1" applyAlignment="1">
      <alignment horizontal="center" vertical="center" shrinkToFit="1"/>
    </xf>
    <xf numFmtId="199" fontId="24" fillId="2" borderId="54" xfId="1" applyNumberFormat="1" applyFont="1" applyFill="1" applyBorder="1" applyAlignment="1">
      <alignment horizontal="center" vertical="center" shrinkToFit="1"/>
    </xf>
    <xf numFmtId="199" fontId="24" fillId="2" borderId="55" xfId="1" applyNumberFormat="1" applyFont="1" applyFill="1" applyBorder="1" applyAlignment="1">
      <alignment horizontal="center" vertical="center" shrinkToFit="1"/>
    </xf>
    <xf numFmtId="0" fontId="24" fillId="2" borderId="212" xfId="1" applyFont="1" applyFill="1" applyBorder="1" applyAlignment="1">
      <alignment horizontal="center" vertical="center" shrinkToFit="1"/>
    </xf>
    <xf numFmtId="0" fontId="24" fillId="2" borderId="213" xfId="1" applyFont="1" applyFill="1" applyBorder="1" applyAlignment="1">
      <alignment horizontal="center" vertical="center" shrinkToFit="1"/>
    </xf>
    <xf numFmtId="176" fontId="24" fillId="2" borderId="22" xfId="1" applyNumberFormat="1" applyFont="1" applyFill="1" applyBorder="1" applyAlignment="1">
      <alignment vertical="center" shrinkToFit="1"/>
    </xf>
    <xf numFmtId="176" fontId="24" fillId="2" borderId="63" xfId="1" applyNumberFormat="1" applyFont="1" applyFill="1" applyBorder="1" applyAlignment="1">
      <alignment vertical="center" shrinkToFit="1"/>
    </xf>
    <xf numFmtId="176" fontId="24" fillId="2" borderId="22" xfId="1" applyNumberFormat="1" applyFont="1" applyFill="1" applyBorder="1" applyAlignment="1">
      <alignment horizontal="center" vertical="center" shrinkToFit="1"/>
    </xf>
    <xf numFmtId="176" fontId="24" fillId="2" borderId="23" xfId="1" applyNumberFormat="1" applyFont="1" applyFill="1" applyBorder="1" applyAlignment="1">
      <alignment horizontal="center" vertical="center" shrinkToFit="1"/>
    </xf>
    <xf numFmtId="176" fontId="24" fillId="2" borderId="63" xfId="1" applyNumberFormat="1" applyFont="1" applyFill="1" applyBorder="1" applyAlignment="1">
      <alignment horizontal="center" vertical="center" shrinkToFit="1"/>
    </xf>
    <xf numFmtId="183" fontId="24" fillId="2" borderId="137" xfId="1" applyNumberFormat="1" applyFont="1" applyFill="1" applyBorder="1" applyAlignment="1">
      <alignment vertical="center" shrinkToFit="1"/>
    </xf>
    <xf numFmtId="183" fontId="24" fillId="2" borderId="38" xfId="1" applyNumberFormat="1" applyFont="1" applyFill="1" applyBorder="1" applyAlignment="1">
      <alignment vertical="center" shrinkToFit="1"/>
    </xf>
    <xf numFmtId="0" fontId="26" fillId="2" borderId="98" xfId="1" applyFont="1" applyFill="1" applyBorder="1" applyAlignment="1">
      <alignment vertical="center" wrapText="1" shrinkToFit="1"/>
    </xf>
    <xf numFmtId="0" fontId="26" fillId="2" borderId="4" xfId="1" applyFont="1" applyFill="1" applyBorder="1" applyAlignment="1">
      <alignment vertical="center" wrapText="1" shrinkToFit="1"/>
    </xf>
    <xf numFmtId="0" fontId="26" fillId="2" borderId="75" xfId="1" applyFont="1" applyFill="1" applyBorder="1" applyAlignment="1">
      <alignment vertical="center" wrapText="1" shrinkToFit="1"/>
    </xf>
    <xf numFmtId="0" fontId="26" fillId="2" borderId="76" xfId="1" applyFont="1" applyFill="1" applyBorder="1" applyAlignment="1">
      <alignment vertical="center" wrapText="1" shrinkToFit="1"/>
    </xf>
    <xf numFmtId="0" fontId="24" fillId="2" borderId="128" xfId="1" applyFont="1" applyFill="1" applyBorder="1" applyAlignment="1">
      <alignment vertical="center" shrinkToFit="1"/>
    </xf>
    <xf numFmtId="0" fontId="24" fillId="2" borderId="129" xfId="1" applyFont="1" applyFill="1" applyBorder="1" applyAlignment="1">
      <alignment vertical="center" shrinkToFit="1"/>
    </xf>
    <xf numFmtId="0" fontId="24" fillId="2" borderId="17" xfId="0" applyFont="1" applyFill="1" applyBorder="1" applyAlignment="1">
      <alignment horizontal="center" vertical="center" shrinkToFit="1"/>
    </xf>
    <xf numFmtId="0" fontId="24" fillId="2" borderId="92" xfId="0" applyFont="1" applyFill="1" applyBorder="1" applyAlignment="1">
      <alignment horizontal="center" vertical="center" shrinkToFit="1"/>
    </xf>
    <xf numFmtId="0" fontId="24" fillId="2" borderId="92" xfId="1" applyFont="1" applyFill="1" applyBorder="1" applyAlignment="1">
      <alignment vertical="center" shrinkToFit="1"/>
    </xf>
    <xf numFmtId="0" fontId="24" fillId="2" borderId="64" xfId="0" applyFont="1" applyFill="1" applyBorder="1" applyAlignment="1">
      <alignment horizontal="center" vertical="center" shrinkToFit="1"/>
    </xf>
    <xf numFmtId="0" fontId="24" fillId="2" borderId="65" xfId="0" applyFont="1" applyFill="1" applyBorder="1" applyAlignment="1">
      <alignment horizontal="center" vertical="center" shrinkToFit="1"/>
    </xf>
    <xf numFmtId="0" fontId="24" fillId="2" borderId="42" xfId="0" applyFont="1" applyFill="1" applyBorder="1" applyAlignment="1">
      <alignment horizontal="center" vertical="center" shrinkToFit="1"/>
    </xf>
    <xf numFmtId="0" fontId="24" fillId="2" borderId="90" xfId="0" applyFont="1" applyFill="1" applyBorder="1" applyAlignment="1">
      <alignment horizontal="center" vertical="center" shrinkToFit="1"/>
    </xf>
    <xf numFmtId="0" fontId="24" fillId="2" borderId="53" xfId="0" applyFont="1" applyFill="1" applyBorder="1" applyAlignment="1">
      <alignment horizontal="center" vertical="center" shrinkToFit="1"/>
    </xf>
    <xf numFmtId="0" fontId="24" fillId="2" borderId="55" xfId="0" applyFont="1" applyFill="1" applyBorder="1" applyAlignment="1">
      <alignment horizontal="center" vertical="center" shrinkToFit="1"/>
    </xf>
    <xf numFmtId="0" fontId="24" fillId="2" borderId="59" xfId="0" applyFont="1" applyFill="1" applyBorder="1" applyAlignment="1">
      <alignment horizontal="center" vertical="center" shrinkToFit="1"/>
    </xf>
    <xf numFmtId="0" fontId="24" fillId="2" borderId="116" xfId="0" applyFont="1" applyFill="1" applyBorder="1" applyAlignment="1">
      <alignment horizontal="center" vertical="center" shrinkToFit="1"/>
    </xf>
    <xf numFmtId="176" fontId="24" fillId="2" borderId="37" xfId="1" applyNumberFormat="1" applyFont="1" applyFill="1" applyBorder="1" applyAlignment="1">
      <alignment horizontal="center" vertical="center" shrinkToFit="1"/>
    </xf>
    <xf numFmtId="176" fontId="24" fillId="2" borderId="44" xfId="1" applyNumberFormat="1" applyFont="1" applyFill="1" applyBorder="1" applyAlignment="1">
      <alignment horizontal="center" vertical="center" shrinkToFit="1"/>
    </xf>
    <xf numFmtId="176" fontId="24" fillId="2" borderId="53" xfId="1" applyNumberFormat="1" applyFont="1" applyFill="1" applyBorder="1" applyAlignment="1">
      <alignment horizontal="center" vertical="center" shrinkToFit="1"/>
    </xf>
    <xf numFmtId="176" fontId="24" fillId="2" borderId="54" xfId="1" applyNumberFormat="1" applyFont="1" applyFill="1" applyBorder="1" applyAlignment="1">
      <alignment horizontal="center" vertical="center" shrinkToFit="1"/>
    </xf>
    <xf numFmtId="176" fontId="24" fillId="2" borderId="55" xfId="1" applyNumberFormat="1" applyFont="1" applyFill="1" applyBorder="1" applyAlignment="1">
      <alignment horizontal="center" vertical="center" shrinkToFit="1"/>
    </xf>
    <xf numFmtId="0" fontId="24" fillId="2" borderId="19" xfId="1" applyFont="1" applyFill="1" applyBorder="1" applyAlignment="1">
      <alignment horizontal="center" vertical="center" shrinkToFit="1"/>
    </xf>
    <xf numFmtId="0" fontId="24" fillId="2" borderId="16" xfId="1" applyFont="1" applyFill="1" applyBorder="1" applyAlignment="1">
      <alignment horizontal="center" vertical="center" shrinkToFit="1"/>
    </xf>
    <xf numFmtId="0" fontId="24" fillId="2" borderId="9" xfId="1" applyFont="1" applyFill="1" applyBorder="1" applyAlignment="1">
      <alignment horizontal="center" vertical="center" shrinkToFit="1"/>
    </xf>
    <xf numFmtId="176" fontId="24" fillId="2" borderId="101" xfId="4" applyNumberFormat="1" applyFont="1" applyFill="1" applyBorder="1" applyAlignment="1">
      <alignment vertical="center" shrinkToFit="1"/>
    </xf>
    <xf numFmtId="176" fontId="24" fillId="2" borderId="91" xfId="4" applyNumberFormat="1" applyFont="1" applyFill="1" applyBorder="1" applyAlignment="1">
      <alignment vertical="center" shrinkToFit="1"/>
    </xf>
    <xf numFmtId="176" fontId="24" fillId="2" borderId="79" xfId="1" applyNumberFormat="1" applyFont="1" applyFill="1" applyBorder="1" applyAlignment="1">
      <alignment horizontal="center" vertical="center" shrinkToFit="1"/>
    </xf>
    <xf numFmtId="176" fontId="24" fillId="2" borderId="80" xfId="1" applyNumberFormat="1" applyFont="1" applyFill="1" applyBorder="1" applyAlignment="1">
      <alignment horizontal="center" vertical="center" shrinkToFit="1"/>
    </xf>
    <xf numFmtId="176" fontId="24" fillId="2" borderId="81" xfId="1" applyNumberFormat="1" applyFont="1" applyFill="1" applyBorder="1" applyAlignment="1">
      <alignment horizontal="center" vertical="center" shrinkToFit="1"/>
    </xf>
    <xf numFmtId="176" fontId="24" fillId="2" borderId="49" xfId="1" applyNumberFormat="1" applyFont="1" applyFill="1" applyBorder="1" applyAlignment="1">
      <alignment vertical="center" shrinkToFit="1"/>
    </xf>
    <xf numFmtId="176" fontId="24" fillId="2" borderId="50" xfId="1" applyNumberFormat="1" applyFont="1" applyFill="1" applyBorder="1" applyAlignment="1">
      <alignment vertical="center" shrinkToFit="1"/>
    </xf>
    <xf numFmtId="176" fontId="24" fillId="2" borderId="193" xfId="1" applyNumberFormat="1" applyFont="1" applyFill="1" applyBorder="1" applyAlignment="1">
      <alignment horizontal="center" vertical="center" shrinkToFit="1"/>
    </xf>
    <xf numFmtId="176" fontId="24" fillId="2" borderId="194" xfId="1" applyNumberFormat="1" applyFont="1" applyFill="1" applyBorder="1" applyAlignment="1">
      <alignment horizontal="center" vertical="center" shrinkToFit="1"/>
    </xf>
    <xf numFmtId="176" fontId="24" fillId="2" borderId="67" xfId="1" applyNumberFormat="1" applyFont="1" applyFill="1" applyBorder="1" applyAlignment="1">
      <alignment horizontal="center" vertical="center" shrinkToFit="1"/>
    </xf>
    <xf numFmtId="176" fontId="24" fillId="2" borderId="25" xfId="1" applyNumberFormat="1" applyFont="1" applyFill="1" applyBorder="1" applyAlignment="1">
      <alignment horizontal="center" vertical="center" shrinkToFit="1"/>
    </xf>
    <xf numFmtId="176" fontId="24" fillId="2" borderId="45" xfId="1" applyNumberFormat="1" applyFont="1" applyFill="1" applyBorder="1" applyAlignment="1">
      <alignment horizontal="center" vertical="center" shrinkToFit="1"/>
    </xf>
    <xf numFmtId="176" fontId="24" fillId="2" borderId="46" xfId="1" applyNumberFormat="1" applyFont="1" applyFill="1" applyBorder="1" applyAlignment="1">
      <alignment horizontal="center" vertical="center" shrinkToFit="1"/>
    </xf>
    <xf numFmtId="176" fontId="24" fillId="2" borderId="122" xfId="1" applyNumberFormat="1" applyFont="1" applyFill="1" applyBorder="1" applyAlignment="1">
      <alignment horizontal="center" vertical="center" shrinkToFit="1"/>
    </xf>
    <xf numFmtId="176" fontId="24" fillId="2" borderId="47" xfId="1" applyNumberFormat="1" applyFont="1" applyFill="1" applyBorder="1" applyAlignment="1">
      <alignment horizontal="center" vertical="center" shrinkToFit="1"/>
    </xf>
    <xf numFmtId="176" fontId="24" fillId="2" borderId="48" xfId="1" applyNumberFormat="1" applyFont="1" applyFill="1" applyBorder="1" applyAlignment="1">
      <alignment horizontal="center" vertical="center" shrinkToFit="1"/>
    </xf>
    <xf numFmtId="176" fontId="24" fillId="2" borderId="105" xfId="1" applyNumberFormat="1" applyFont="1" applyFill="1" applyBorder="1" applyAlignment="1">
      <alignment horizontal="center" vertical="center" shrinkToFit="1"/>
    </xf>
    <xf numFmtId="176" fontId="24" fillId="2" borderId="60" xfId="1" applyNumberFormat="1" applyFont="1" applyFill="1" applyBorder="1" applyAlignment="1">
      <alignment horizontal="center" vertical="center" shrinkToFit="1"/>
    </xf>
    <xf numFmtId="176" fontId="24" fillId="2" borderId="61" xfId="1" applyNumberFormat="1" applyFont="1" applyFill="1" applyBorder="1" applyAlignment="1">
      <alignment horizontal="center" vertical="center" shrinkToFit="1"/>
    </xf>
    <xf numFmtId="176" fontId="24" fillId="2" borderId="62" xfId="1" applyNumberFormat="1" applyFont="1" applyFill="1" applyBorder="1" applyAlignment="1">
      <alignment horizontal="center" vertical="center" shrinkToFit="1"/>
    </xf>
    <xf numFmtId="0" fontId="24" fillId="2" borderId="68" xfId="1" applyFont="1" applyFill="1" applyBorder="1" applyAlignment="1">
      <alignment vertical="center" shrinkToFit="1"/>
    </xf>
    <xf numFmtId="0" fontId="24" fillId="2" borderId="73" xfId="1" applyFont="1" applyFill="1" applyBorder="1" applyAlignment="1">
      <alignment vertical="center" shrinkToFit="1"/>
    </xf>
    <xf numFmtId="0" fontId="26" fillId="2" borderId="17" xfId="1" applyFont="1" applyFill="1" applyBorder="1" applyAlignment="1">
      <alignment vertical="center" wrapText="1" shrinkToFit="1"/>
    </xf>
    <xf numFmtId="0" fontId="26" fillId="2" borderId="18" xfId="1" applyFont="1" applyFill="1" applyBorder="1" applyAlignment="1">
      <alignment vertical="center" wrapText="1" shrinkToFit="1"/>
    </xf>
    <xf numFmtId="0" fontId="27" fillId="2" borderId="39" xfId="1" applyFont="1" applyFill="1" applyBorder="1" applyAlignment="1">
      <alignment vertical="center" wrapText="1" shrinkToFit="1"/>
    </xf>
    <xf numFmtId="0" fontId="27" fillId="2" borderId="104" xfId="1" applyFont="1" applyFill="1" applyBorder="1" applyAlignment="1">
      <alignment vertical="center" wrapText="1" shrinkToFit="1"/>
    </xf>
    <xf numFmtId="0" fontId="24" fillId="2" borderId="3" xfId="1" applyFont="1" applyFill="1" applyBorder="1" applyAlignment="1">
      <alignment vertical="center" wrapText="1" shrinkToFit="1"/>
    </xf>
    <xf numFmtId="0" fontId="24" fillId="2" borderId="5" xfId="1" applyFont="1" applyFill="1" applyBorder="1" applyAlignment="1">
      <alignment vertical="center" wrapText="1" shrinkToFit="1"/>
    </xf>
    <xf numFmtId="196" fontId="24" fillId="2" borderId="53" xfId="0" applyNumberFormat="1" applyFont="1" applyFill="1" applyBorder="1" applyAlignment="1">
      <alignment horizontal="right" vertical="center" shrinkToFit="1"/>
    </xf>
    <xf numFmtId="196" fontId="24" fillId="2" borderId="55" xfId="0" applyNumberFormat="1" applyFont="1" applyFill="1" applyBorder="1" applyAlignment="1">
      <alignment horizontal="right" vertical="center" shrinkToFit="1"/>
    </xf>
    <xf numFmtId="196" fontId="24" fillId="2" borderId="72" xfId="0" applyNumberFormat="1" applyFont="1" applyFill="1" applyBorder="1" applyAlignment="1">
      <alignment horizontal="right" vertical="center" shrinkToFit="1"/>
    </xf>
    <xf numFmtId="196" fontId="24" fillId="2" borderId="71" xfId="0" applyNumberFormat="1" applyFont="1" applyFill="1" applyBorder="1" applyAlignment="1">
      <alignment horizontal="right" vertical="center" shrinkToFit="1"/>
    </xf>
    <xf numFmtId="0" fontId="24" fillId="2" borderId="143" xfId="1" applyFont="1" applyFill="1" applyBorder="1" applyAlignment="1">
      <alignment vertical="center" shrinkToFit="1"/>
    </xf>
    <xf numFmtId="0" fontId="24" fillId="2" borderId="39" xfId="1" applyFont="1" applyFill="1" applyBorder="1" applyAlignment="1">
      <alignment vertical="center" wrapText="1" shrinkToFit="1"/>
    </xf>
    <xf numFmtId="176" fontId="24" fillId="2" borderId="206" xfId="1" applyNumberFormat="1" applyFont="1" applyFill="1" applyBorder="1" applyAlignment="1">
      <alignment horizontal="right" vertical="center" shrinkToFit="1"/>
    </xf>
    <xf numFmtId="176" fontId="24" fillId="2" borderId="129" xfId="1" applyNumberFormat="1" applyFont="1" applyFill="1" applyBorder="1" applyAlignment="1">
      <alignment horizontal="right" vertical="center" shrinkToFit="1"/>
    </xf>
    <xf numFmtId="0" fontId="24" fillId="2" borderId="75" xfId="1" applyFont="1" applyFill="1" applyBorder="1" applyAlignment="1">
      <alignment vertical="center" shrinkToFit="1"/>
    </xf>
    <xf numFmtId="176" fontId="24" fillId="2" borderId="75" xfId="1" applyNumberFormat="1" applyFont="1" applyFill="1" applyBorder="1" applyAlignment="1">
      <alignment horizontal="right" vertical="center" shrinkToFit="1"/>
    </xf>
    <xf numFmtId="176" fontId="24" fillId="2" borderId="77" xfId="1" applyNumberFormat="1" applyFont="1" applyFill="1" applyBorder="1" applyAlignment="1">
      <alignment horizontal="right" vertical="center" shrinkToFit="1"/>
    </xf>
    <xf numFmtId="178" fontId="24" fillId="2" borderId="53" xfId="1" applyNumberFormat="1" applyFont="1" applyFill="1" applyBorder="1" applyAlignment="1">
      <alignment horizontal="right" vertical="center" shrinkToFit="1"/>
    </xf>
    <xf numFmtId="178" fontId="24" fillId="2" borderId="55" xfId="1" applyNumberFormat="1" applyFont="1" applyFill="1" applyBorder="1" applyAlignment="1">
      <alignment horizontal="right" vertical="center" shrinkToFit="1"/>
    </xf>
    <xf numFmtId="176" fontId="24" fillId="2" borderId="195" xfId="1" applyNumberFormat="1" applyFont="1" applyFill="1" applyBorder="1" applyAlignment="1">
      <alignment horizontal="center" vertical="center" shrinkToFit="1"/>
    </xf>
    <xf numFmtId="0" fontId="24" fillId="2" borderId="12" xfId="1" applyFont="1" applyFill="1" applyBorder="1" applyAlignment="1">
      <alignment vertical="center" shrinkToFit="1"/>
    </xf>
    <xf numFmtId="0" fontId="24" fillId="2" borderId="9" xfId="1" applyFont="1" applyFill="1" applyBorder="1" applyAlignment="1">
      <alignment vertical="center" shrinkToFit="1"/>
    </xf>
    <xf numFmtId="0" fontId="24" fillId="2" borderId="213" xfId="1" applyFont="1" applyFill="1" applyBorder="1" applyAlignment="1">
      <alignment vertical="center" shrinkToFit="1"/>
    </xf>
    <xf numFmtId="0" fontId="24" fillId="3" borderId="22" xfId="1" applyFont="1" applyFill="1" applyBorder="1" applyAlignment="1">
      <alignment horizontal="center" vertical="center" shrinkToFit="1"/>
    </xf>
    <xf numFmtId="0" fontId="24" fillId="3" borderId="23" xfId="1" applyFont="1" applyFill="1" applyBorder="1" applyAlignment="1">
      <alignment horizontal="center" vertical="center" shrinkToFit="1"/>
    </xf>
    <xf numFmtId="0" fontId="24" fillId="3" borderId="63" xfId="1" applyFont="1" applyFill="1" applyBorder="1" applyAlignment="1">
      <alignment horizontal="center" vertical="center" shrinkToFit="1"/>
    </xf>
    <xf numFmtId="176" fontId="24" fillId="2" borderId="53" xfId="1" applyNumberFormat="1" applyFont="1" applyFill="1" applyBorder="1" applyAlignment="1">
      <alignment vertical="center" shrinkToFit="1"/>
    </xf>
    <xf numFmtId="176" fontId="24" fillId="2" borderId="55" xfId="1" applyNumberFormat="1" applyFont="1" applyFill="1" applyBorder="1" applyAlignment="1">
      <alignment vertical="center" shrinkToFit="1"/>
    </xf>
    <xf numFmtId="0" fontId="24" fillId="2" borderId="98" xfId="1" applyFont="1" applyFill="1" applyBorder="1" applyAlignment="1">
      <alignment vertical="center" wrapText="1" shrinkToFit="1"/>
    </xf>
    <xf numFmtId="0" fontId="24" fillId="2" borderId="96" xfId="1" applyFont="1" applyFill="1" applyBorder="1" applyAlignment="1">
      <alignment vertical="center" shrinkToFit="1"/>
    </xf>
    <xf numFmtId="0" fontId="24" fillId="2" borderId="19" xfId="1" applyFont="1" applyFill="1" applyBorder="1" applyAlignment="1">
      <alignment vertical="center" shrinkToFit="1"/>
    </xf>
    <xf numFmtId="0" fontId="24" fillId="2" borderId="16" xfId="1" applyFont="1" applyFill="1" applyBorder="1" applyAlignment="1">
      <alignment vertical="center" shrinkToFit="1"/>
    </xf>
    <xf numFmtId="176" fontId="24" fillId="3" borderId="15" xfId="1" applyNumberFormat="1" applyFont="1" applyFill="1" applyBorder="1" applyAlignment="1">
      <alignment horizontal="center" vertical="center" shrinkToFit="1"/>
    </xf>
    <xf numFmtId="176" fontId="24" fillId="3" borderId="19" xfId="1" applyNumberFormat="1" applyFont="1" applyFill="1" applyBorder="1" applyAlignment="1">
      <alignment horizontal="center" vertical="center" shrinkToFit="1"/>
    </xf>
    <xf numFmtId="176" fontId="24" fillId="2" borderId="19" xfId="1" applyNumberFormat="1" applyFont="1" applyFill="1" applyBorder="1" applyAlignment="1">
      <alignment horizontal="center" vertical="center" shrinkToFit="1"/>
    </xf>
    <xf numFmtId="0" fontId="24" fillId="3" borderId="15" xfId="1" applyFont="1" applyFill="1" applyBorder="1" applyAlignment="1">
      <alignment horizontal="center" vertical="center" shrinkToFit="1"/>
    </xf>
    <xf numFmtId="0" fontId="24" fillId="3" borderId="19" xfId="1" applyFont="1" applyFill="1" applyBorder="1" applyAlignment="1">
      <alignment horizontal="center" vertical="center" shrinkToFit="1"/>
    </xf>
    <xf numFmtId="0" fontId="24" fillId="3" borderId="16" xfId="1" applyFont="1" applyFill="1" applyBorder="1" applyAlignment="1">
      <alignment horizontal="center" vertical="center" shrinkToFit="1"/>
    </xf>
    <xf numFmtId="176" fontId="24" fillId="2" borderId="15" xfId="1" applyNumberFormat="1" applyFont="1" applyFill="1" applyBorder="1" applyAlignment="1">
      <alignment vertical="center" shrinkToFit="1"/>
    </xf>
    <xf numFmtId="176" fontId="24" fillId="2" borderId="16" xfId="1" applyNumberFormat="1" applyFont="1" applyFill="1" applyBorder="1" applyAlignment="1">
      <alignment vertical="center" shrinkToFit="1"/>
    </xf>
    <xf numFmtId="0" fontId="24" fillId="2" borderId="87" xfId="1" applyFont="1" applyFill="1" applyBorder="1" applyAlignment="1">
      <alignment horizontal="center" vertical="center" shrinkToFit="1"/>
    </xf>
    <xf numFmtId="0" fontId="24" fillId="2" borderId="88" xfId="1" applyFont="1" applyFill="1" applyBorder="1" applyAlignment="1">
      <alignment horizontal="center" vertical="center" shrinkToFit="1"/>
    </xf>
    <xf numFmtId="0" fontId="24" fillId="2" borderId="89" xfId="1" applyFont="1" applyFill="1" applyBorder="1" applyAlignment="1">
      <alignment horizontal="center" vertical="center" shrinkToFit="1"/>
    </xf>
    <xf numFmtId="0" fontId="24" fillId="2" borderId="67" xfId="1" applyFont="1" applyFill="1" applyBorder="1" applyAlignment="1">
      <alignment horizontal="center" vertical="center" shrinkToFit="1"/>
    </xf>
    <xf numFmtId="0" fontId="24" fillId="2" borderId="25" xfId="1" applyFont="1" applyFill="1" applyBorder="1" applyAlignment="1">
      <alignment horizontal="center" vertical="center" shrinkToFit="1"/>
    </xf>
    <xf numFmtId="0" fontId="24" fillId="2" borderId="195" xfId="1" applyFont="1" applyFill="1" applyBorder="1" applyAlignment="1">
      <alignment horizontal="center" vertical="center" shrinkToFit="1"/>
    </xf>
    <xf numFmtId="0" fontId="24" fillId="3" borderId="30" xfId="1" applyFont="1" applyFill="1" applyBorder="1" applyAlignment="1">
      <alignment horizontal="center" vertical="center" shrinkToFit="1"/>
    </xf>
    <xf numFmtId="0" fontId="24" fillId="3" borderId="97" xfId="1" applyFont="1" applyFill="1" applyBorder="1" applyAlignment="1">
      <alignment horizontal="center" vertical="center" shrinkToFit="1"/>
    </xf>
    <xf numFmtId="0" fontId="24" fillId="2" borderId="1" xfId="1" applyFont="1" applyFill="1" applyBorder="1" applyAlignment="1">
      <alignment horizontal="center" vertical="center" textRotation="255" shrinkToFit="1"/>
    </xf>
    <xf numFmtId="0" fontId="24" fillId="2" borderId="2" xfId="1" applyFont="1" applyFill="1" applyBorder="1" applyAlignment="1">
      <alignment horizontal="center" vertical="center" textRotation="255" shrinkToFit="1"/>
    </xf>
    <xf numFmtId="0" fontId="24" fillId="2" borderId="26" xfId="1" applyFont="1" applyFill="1" applyBorder="1" applyAlignment="1">
      <alignment vertical="center" shrinkToFit="1"/>
    </xf>
    <xf numFmtId="0" fontId="24" fillId="3" borderId="49" xfId="1" applyFont="1" applyFill="1" applyBorder="1" applyAlignment="1">
      <alignment horizontal="center" vertical="center" shrinkToFit="1"/>
    </xf>
    <xf numFmtId="0" fontId="24" fillId="3" borderId="14" xfId="1" applyFont="1" applyFill="1" applyBorder="1" applyAlignment="1">
      <alignment horizontal="center" vertical="center" shrinkToFit="1"/>
    </xf>
    <xf numFmtId="0" fontId="24" fillId="3" borderId="50" xfId="1" applyFont="1" applyFill="1" applyBorder="1" applyAlignment="1">
      <alignment horizontal="center" vertical="center" shrinkToFit="1"/>
    </xf>
    <xf numFmtId="0" fontId="24" fillId="2" borderId="11" xfId="1" applyFont="1" applyFill="1" applyBorder="1" applyAlignment="1">
      <alignment horizontal="center" vertical="center" textRotation="255" shrinkToFit="1"/>
    </xf>
    <xf numFmtId="0" fontId="24" fillId="2" borderId="5" xfId="1" applyFont="1" applyFill="1" applyBorder="1" applyAlignment="1">
      <alignment vertical="center" shrinkToFit="1"/>
    </xf>
    <xf numFmtId="178" fontId="24" fillId="3" borderId="53" xfId="1" applyNumberFormat="1" applyFont="1" applyFill="1" applyBorder="1" applyAlignment="1">
      <alignment horizontal="center" vertical="center" shrinkToFit="1"/>
    </xf>
    <xf numFmtId="178" fontId="24" fillId="3" borderId="55" xfId="1" applyNumberFormat="1" applyFont="1" applyFill="1" applyBorder="1" applyAlignment="1">
      <alignment horizontal="center" vertical="center" shrinkToFit="1"/>
    </xf>
    <xf numFmtId="0" fontId="24" fillId="2" borderId="49" xfId="1" applyFont="1" applyFill="1" applyBorder="1" applyAlignment="1">
      <alignment horizontal="center" vertical="center" shrinkToFit="1"/>
    </xf>
    <xf numFmtId="0" fontId="24" fillId="2" borderId="14" xfId="1" applyFont="1" applyFill="1" applyBorder="1" applyAlignment="1">
      <alignment horizontal="center" vertical="center" shrinkToFit="1"/>
    </xf>
    <xf numFmtId="178" fontId="24" fillId="3" borderId="92" xfId="1" applyNumberFormat="1" applyFont="1" applyFill="1" applyBorder="1" applyAlignment="1">
      <alignment horizontal="center" vertical="center" shrinkToFit="1"/>
    </xf>
    <xf numFmtId="178" fontId="24" fillId="3" borderId="27" xfId="1" applyNumberFormat="1" applyFont="1" applyFill="1" applyBorder="1" applyAlignment="1">
      <alignment horizontal="center" vertical="center" shrinkToFit="1"/>
    </xf>
    <xf numFmtId="176" fontId="24" fillId="2" borderId="93" xfId="1" applyNumberFormat="1" applyFont="1" applyFill="1" applyBorder="1" applyAlignment="1">
      <alignment horizontal="center" vertical="center" shrinkToFit="1"/>
    </xf>
    <xf numFmtId="176" fontId="24" fillId="2" borderId="94" xfId="1" applyNumberFormat="1" applyFont="1" applyFill="1" applyBorder="1" applyAlignment="1">
      <alignment horizontal="center" vertical="center" shrinkToFit="1"/>
    </xf>
    <xf numFmtId="176" fontId="24" fillId="2" borderId="95" xfId="1" applyNumberFormat="1" applyFont="1" applyFill="1" applyBorder="1" applyAlignment="1">
      <alignment horizontal="center" vertical="center" shrinkToFit="1"/>
    </xf>
    <xf numFmtId="0" fontId="24" fillId="2" borderId="1" xfId="1" applyFont="1" applyFill="1" applyBorder="1" applyAlignment="1">
      <alignment horizontal="center" vertical="top" textRotation="255" shrinkToFit="1"/>
    </xf>
    <xf numFmtId="0" fontId="24" fillId="2" borderId="28" xfId="1" applyFont="1" applyFill="1" applyBorder="1" applyAlignment="1">
      <alignment horizontal="center" vertical="top" textRotation="255" shrinkToFit="1"/>
    </xf>
    <xf numFmtId="0" fontId="24" fillId="2" borderId="2" xfId="1" applyFont="1" applyFill="1" applyBorder="1" applyAlignment="1">
      <alignment horizontal="center" vertical="top" textRotation="255" shrinkToFit="1"/>
    </xf>
    <xf numFmtId="0" fontId="24" fillId="2" borderId="5" xfId="1" applyFont="1" applyFill="1" applyBorder="1" applyAlignment="1">
      <alignment horizontal="left" vertical="center" shrinkToFit="1"/>
    </xf>
    <xf numFmtId="0" fontId="24" fillId="2" borderId="0" xfId="1" applyFont="1" applyFill="1" applyBorder="1" applyAlignment="1">
      <alignment horizontal="left" vertical="center" shrinkToFit="1"/>
    </xf>
    <xf numFmtId="0" fontId="24" fillId="2" borderId="35" xfId="1" applyFont="1" applyFill="1" applyBorder="1" applyAlignment="1">
      <alignment horizontal="left" vertical="center" shrinkToFit="1"/>
    </xf>
    <xf numFmtId="0" fontId="24" fillId="2" borderId="26" xfId="1" applyFont="1" applyFill="1" applyBorder="1" applyAlignment="1">
      <alignment horizontal="left" vertical="center" shrinkToFit="1"/>
    </xf>
    <xf numFmtId="0" fontId="24" fillId="2" borderId="14" xfId="1" applyFont="1" applyFill="1" applyBorder="1" applyAlignment="1">
      <alignment horizontal="left" vertical="center" shrinkToFit="1"/>
    </xf>
    <xf numFmtId="0" fontId="24" fillId="2" borderId="50" xfId="1" applyFont="1" applyFill="1" applyBorder="1" applyAlignment="1">
      <alignment horizontal="left" vertical="center" shrinkToFit="1"/>
    </xf>
    <xf numFmtId="0" fontId="24" fillId="3" borderId="18" xfId="1" applyFont="1" applyFill="1" applyBorder="1" applyAlignment="1">
      <alignment horizontal="center" vertical="center" shrinkToFit="1"/>
    </xf>
    <xf numFmtId="0" fontId="24" fillId="3" borderId="109" xfId="1" applyFont="1" applyFill="1" applyBorder="1" applyAlignment="1">
      <alignment horizontal="center" vertical="center" shrinkToFit="1"/>
    </xf>
    <xf numFmtId="0" fontId="24" fillId="3" borderId="110" xfId="1" applyFont="1" applyFill="1" applyBorder="1" applyAlignment="1">
      <alignment horizontal="center" vertical="center" shrinkToFit="1"/>
    </xf>
    <xf numFmtId="0" fontId="24" fillId="3" borderId="111" xfId="1" applyFont="1" applyFill="1" applyBorder="1" applyAlignment="1">
      <alignment horizontal="center" vertical="center" shrinkToFit="1"/>
    </xf>
    <xf numFmtId="182" fontId="24" fillId="2" borderId="109" xfId="1" applyNumberFormat="1" applyFont="1" applyFill="1" applyBorder="1" applyAlignment="1">
      <alignment vertical="center" shrinkToFit="1"/>
    </xf>
    <xf numFmtId="182" fontId="24" fillId="2" borderId="111" xfId="1" applyNumberFormat="1" applyFont="1" applyFill="1" applyBorder="1" applyAlignment="1">
      <alignment vertical="center" shrinkToFit="1"/>
    </xf>
    <xf numFmtId="182" fontId="24" fillId="2" borderId="119" xfId="1" applyNumberFormat="1" applyFont="1" applyFill="1" applyBorder="1" applyAlignment="1">
      <alignment horizontal="center" vertical="center" shrinkToFit="1"/>
    </xf>
    <xf numFmtId="182" fontId="24" fillId="2" borderId="120" xfId="1" applyNumberFormat="1" applyFont="1" applyFill="1" applyBorder="1" applyAlignment="1">
      <alignment horizontal="center" vertical="center" shrinkToFit="1"/>
    </xf>
    <xf numFmtId="182" fontId="24" fillId="2" borderId="121" xfId="1" applyNumberFormat="1" applyFont="1" applyFill="1" applyBorder="1" applyAlignment="1">
      <alignment horizontal="center" vertical="center" shrinkToFit="1"/>
    </xf>
    <xf numFmtId="0" fontId="24" fillId="2" borderId="85" xfId="1" applyFont="1" applyFill="1" applyBorder="1" applyAlignment="1">
      <alignment vertical="center" shrinkToFit="1"/>
    </xf>
    <xf numFmtId="0" fontId="24" fillId="2" borderId="86" xfId="1" applyFont="1" applyFill="1" applyBorder="1" applyAlignment="1">
      <alignment vertical="center" shrinkToFit="1"/>
    </xf>
    <xf numFmtId="180" fontId="24" fillId="2" borderId="21" xfId="1" applyNumberFormat="1" applyFont="1" applyFill="1" applyBorder="1" applyAlignment="1">
      <alignment horizontal="center" vertical="center" shrinkToFit="1"/>
    </xf>
    <xf numFmtId="180" fontId="24" fillId="2" borderId="35" xfId="1" applyNumberFormat="1" applyFont="1" applyFill="1" applyBorder="1" applyAlignment="1">
      <alignment horizontal="center" vertical="center" shrinkToFit="1"/>
    </xf>
    <xf numFmtId="0" fontId="24" fillId="3" borderId="98" xfId="1" applyFont="1" applyFill="1" applyBorder="1" applyAlignment="1">
      <alignment horizontal="center" vertical="center" shrinkToFit="1"/>
    </xf>
    <xf numFmtId="0" fontId="24" fillId="3" borderId="4" xfId="1" applyFont="1" applyFill="1" applyBorder="1" applyAlignment="1">
      <alignment horizontal="center" vertical="center" shrinkToFit="1"/>
    </xf>
    <xf numFmtId="0" fontId="24" fillId="3" borderId="66" xfId="1" applyFont="1" applyFill="1" applyBorder="1" applyAlignment="1">
      <alignment horizontal="center" vertical="center" shrinkToFit="1"/>
    </xf>
    <xf numFmtId="182" fontId="24" fillId="2" borderId="48" xfId="1" applyNumberFormat="1" applyFont="1" applyFill="1" applyBorder="1" applyAlignment="1">
      <alignment horizontal="center" vertical="center" shrinkToFit="1"/>
    </xf>
    <xf numFmtId="182" fontId="24" fillId="2" borderId="105" xfId="1" applyNumberFormat="1" applyFont="1" applyFill="1" applyBorder="1" applyAlignment="1">
      <alignment horizontal="center" vertical="center" shrinkToFit="1"/>
    </xf>
    <xf numFmtId="182" fontId="24" fillId="2" borderId="198" xfId="1" applyNumberFormat="1" applyFont="1" applyFill="1" applyBorder="1" applyAlignment="1">
      <alignment horizontal="center" vertical="center" shrinkToFit="1"/>
    </xf>
    <xf numFmtId="182" fontId="24" fillId="2" borderId="199" xfId="1" applyNumberFormat="1" applyFont="1" applyFill="1" applyBorder="1" applyAlignment="1">
      <alignment horizontal="center" vertical="center" shrinkToFit="1"/>
    </xf>
    <xf numFmtId="0" fontId="24" fillId="2" borderId="37" xfId="1" applyFont="1" applyFill="1" applyBorder="1" applyAlignment="1">
      <alignment vertical="center" shrinkToFit="1"/>
    </xf>
    <xf numFmtId="0" fontId="24" fillId="2" borderId="38" xfId="1" applyFont="1" applyFill="1" applyBorder="1" applyAlignment="1">
      <alignment vertical="center" shrinkToFit="1"/>
    </xf>
    <xf numFmtId="0" fontId="24" fillId="2" borderId="64" xfId="1" applyFont="1" applyFill="1" applyBorder="1" applyAlignment="1">
      <alignment horizontal="center" vertical="center" shrinkToFit="1"/>
    </xf>
    <xf numFmtId="0" fontId="24" fillId="2" borderId="58" xfId="1" applyFont="1" applyFill="1" applyBorder="1" applyAlignment="1">
      <alignment horizontal="center" vertical="center" shrinkToFit="1"/>
    </xf>
    <xf numFmtId="0" fontId="24" fillId="2" borderId="65" xfId="1" applyFont="1" applyFill="1" applyBorder="1" applyAlignment="1">
      <alignment horizontal="center" vertical="center" shrinkToFit="1"/>
    </xf>
    <xf numFmtId="0" fontId="24" fillId="2" borderId="41" xfId="1" applyFont="1" applyFill="1" applyBorder="1" applyAlignment="1">
      <alignment horizontal="center" vertical="center" shrinkToFit="1"/>
    </xf>
    <xf numFmtId="0" fontId="24" fillId="2" borderId="3" xfId="1" applyFont="1" applyFill="1" applyBorder="1" applyAlignment="1">
      <alignment horizontal="center" vertical="center" shrinkToFit="1"/>
    </xf>
    <xf numFmtId="0" fontId="24" fillId="2" borderId="4" xfId="1" applyFont="1" applyFill="1" applyBorder="1" applyAlignment="1">
      <alignment horizontal="center" vertical="center" shrinkToFit="1"/>
    </xf>
    <xf numFmtId="0" fontId="24" fillId="2" borderId="66" xfId="1" applyFont="1" applyFill="1" applyBorder="1" applyAlignment="1">
      <alignment horizontal="center" vertical="center" shrinkToFit="1"/>
    </xf>
    <xf numFmtId="0" fontId="24" fillId="2" borderId="5" xfId="1" applyFont="1" applyFill="1" applyBorder="1" applyAlignment="1">
      <alignment horizontal="center" vertical="center" shrinkToFit="1"/>
    </xf>
    <xf numFmtId="0" fontId="24" fillId="2" borderId="0" xfId="1" applyFont="1" applyFill="1" applyBorder="1" applyAlignment="1">
      <alignment horizontal="center" vertical="center" shrinkToFit="1"/>
    </xf>
    <xf numFmtId="0" fontId="24" fillId="2" borderId="35" xfId="1" applyFont="1" applyFill="1" applyBorder="1" applyAlignment="1">
      <alignment horizontal="center" vertical="center" shrinkToFit="1"/>
    </xf>
    <xf numFmtId="183" fontId="24" fillId="2" borderId="98" xfId="1" applyNumberFormat="1" applyFont="1" applyFill="1" applyBorder="1" applyAlignment="1">
      <alignment vertical="center" shrinkToFit="1"/>
    </xf>
    <xf numFmtId="183" fontId="24" fillId="2" borderId="66" xfId="1" applyNumberFormat="1" applyFont="1" applyFill="1" applyBorder="1" applyAlignment="1">
      <alignment vertical="center" shrinkToFit="1"/>
    </xf>
    <xf numFmtId="0" fontId="24" fillId="2" borderId="72" xfId="1" applyFont="1" applyFill="1" applyBorder="1" applyAlignment="1">
      <alignment horizontal="center" vertical="center" shrinkToFit="1"/>
    </xf>
    <xf numFmtId="0" fontId="24" fillId="2" borderId="71" xfId="1" applyFont="1" applyFill="1" applyBorder="1" applyAlignment="1">
      <alignment horizontal="center" vertical="center" shrinkToFit="1"/>
    </xf>
    <xf numFmtId="176" fontId="24" fillId="2" borderId="134" xfId="1" applyNumberFormat="1" applyFont="1" applyFill="1" applyBorder="1" applyAlignment="1">
      <alignment horizontal="center" vertical="center" shrinkToFit="1"/>
    </xf>
    <xf numFmtId="176" fontId="24" fillId="2" borderId="135" xfId="1" applyNumberFormat="1" applyFont="1" applyFill="1" applyBorder="1" applyAlignment="1">
      <alignment horizontal="center" vertical="center" shrinkToFit="1"/>
    </xf>
    <xf numFmtId="176" fontId="24" fillId="2" borderId="136" xfId="1" applyNumberFormat="1" applyFont="1" applyFill="1" applyBorder="1" applyAlignment="1">
      <alignment horizontal="center" vertical="center" shrinkToFit="1"/>
    </xf>
    <xf numFmtId="0" fontId="24" fillId="3" borderId="56" xfId="1" applyFont="1" applyFill="1" applyBorder="1" applyAlignment="1">
      <alignment horizontal="center" vertical="center" shrinkToFit="1"/>
    </xf>
    <xf numFmtId="0" fontId="24" fillId="3" borderId="57" xfId="1" applyFont="1" applyFill="1" applyBorder="1" applyAlignment="1">
      <alignment horizontal="center" vertical="center" shrinkToFit="1"/>
    </xf>
    <xf numFmtId="176" fontId="24" fillId="2" borderId="83" xfId="1" applyNumberFormat="1" applyFont="1" applyFill="1" applyBorder="1" applyAlignment="1">
      <alignment vertical="center" shrinkToFit="1"/>
    </xf>
    <xf numFmtId="176" fontId="24" fillId="2" borderId="84" xfId="1" applyNumberFormat="1" applyFont="1" applyFill="1" applyBorder="1" applyAlignment="1">
      <alignment vertical="center" shrinkToFit="1"/>
    </xf>
    <xf numFmtId="0" fontId="24" fillId="2" borderId="193" xfId="1" applyFont="1" applyFill="1" applyBorder="1" applyAlignment="1">
      <alignment horizontal="center" vertical="center" shrinkToFit="1"/>
    </xf>
    <xf numFmtId="0" fontId="24" fillId="2" borderId="194" xfId="1" applyFont="1" applyFill="1" applyBorder="1" applyAlignment="1">
      <alignment horizontal="center" vertical="center" shrinkToFit="1"/>
    </xf>
    <xf numFmtId="0" fontId="24" fillId="2" borderId="43" xfId="1" applyFont="1" applyFill="1" applyBorder="1" applyAlignment="1">
      <alignment horizontal="center" vertical="center" shrinkToFit="1"/>
    </xf>
    <xf numFmtId="176" fontId="24" fillId="2" borderId="112" xfId="1" applyNumberFormat="1" applyFont="1" applyFill="1" applyBorder="1" applyAlignment="1">
      <alignment horizontal="center" vertical="center" shrinkToFit="1"/>
    </xf>
    <xf numFmtId="176" fontId="24" fillId="2" borderId="113" xfId="1" applyNumberFormat="1" applyFont="1" applyFill="1" applyBorder="1" applyAlignment="1">
      <alignment horizontal="center" vertical="center" shrinkToFit="1"/>
    </xf>
    <xf numFmtId="176" fontId="24" fillId="2" borderId="26" xfId="1" applyNumberFormat="1" applyFont="1" applyFill="1" applyBorder="1" applyAlignment="1">
      <alignment horizontal="center" vertical="center" shrinkToFit="1"/>
    </xf>
    <xf numFmtId="176" fontId="24" fillId="2" borderId="109" xfId="1" applyNumberFormat="1" applyFont="1" applyFill="1" applyBorder="1" applyAlignment="1">
      <alignment vertical="center" shrinkToFit="1"/>
    </xf>
    <xf numFmtId="176" fontId="24" fillId="2" borderId="111" xfId="1" applyNumberFormat="1" applyFont="1" applyFill="1" applyBorder="1" applyAlignment="1">
      <alignment vertical="center" shrinkToFit="1"/>
    </xf>
    <xf numFmtId="0" fontId="24" fillId="3" borderId="3" xfId="1" applyFont="1" applyFill="1" applyBorder="1" applyAlignment="1">
      <alignment horizontal="center" vertical="center" shrinkToFit="1"/>
    </xf>
    <xf numFmtId="0" fontId="24" fillId="2" borderId="75" xfId="1" applyFont="1" applyFill="1" applyBorder="1" applyAlignment="1">
      <alignment horizontal="center" vertical="center" shrinkToFit="1"/>
    </xf>
    <xf numFmtId="0" fontId="24" fillId="2" borderId="77" xfId="1" applyFont="1" applyFill="1" applyBorder="1" applyAlignment="1">
      <alignment horizontal="center" vertical="center" shrinkToFit="1"/>
    </xf>
    <xf numFmtId="178" fontId="27" fillId="3" borderId="18" xfId="1" applyNumberFormat="1" applyFont="1" applyFill="1" applyBorder="1" applyAlignment="1">
      <alignment horizontal="center" vertical="center" wrapText="1" shrinkToFit="1"/>
    </xf>
    <xf numFmtId="178" fontId="27" fillId="3" borderId="20" xfId="1" applyNumberFormat="1" applyFont="1" applyFill="1" applyBorder="1" applyAlignment="1">
      <alignment horizontal="center" vertical="center" wrapText="1" shrinkToFit="1"/>
    </xf>
    <xf numFmtId="178" fontId="27" fillId="3" borderId="76" xfId="1" applyNumberFormat="1" applyFont="1" applyFill="1" applyBorder="1" applyAlignment="1">
      <alignment horizontal="center" vertical="center" wrapText="1" shrinkToFit="1"/>
    </xf>
    <xf numFmtId="178" fontId="27" fillId="3" borderId="77" xfId="1" applyNumberFormat="1" applyFont="1" applyFill="1" applyBorder="1" applyAlignment="1">
      <alignment horizontal="center" vertical="center" wrapText="1" shrinkToFit="1"/>
    </xf>
    <xf numFmtId="176" fontId="24" fillId="2" borderId="114" xfId="1" applyNumberFormat="1" applyFont="1" applyFill="1" applyBorder="1" applyAlignment="1">
      <alignment horizontal="center" vertical="center" shrinkToFit="1"/>
    </xf>
    <xf numFmtId="176" fontId="24" fillId="2" borderId="115" xfId="1" applyNumberFormat="1" applyFont="1" applyFill="1" applyBorder="1" applyAlignment="1">
      <alignment horizontal="center" vertical="center" shrinkToFit="1"/>
    </xf>
    <xf numFmtId="176" fontId="24" fillId="2" borderId="83" xfId="4" applyNumberFormat="1" applyFont="1" applyFill="1" applyBorder="1" applyAlignment="1">
      <alignment vertical="center" shrinkToFit="1"/>
    </xf>
    <xf numFmtId="176" fontId="24" fillId="2" borderId="84" xfId="4" applyNumberFormat="1" applyFont="1" applyFill="1" applyBorder="1" applyAlignment="1">
      <alignment vertical="center" shrinkToFit="1"/>
    </xf>
    <xf numFmtId="180" fontId="24" fillId="2" borderId="75" xfId="1" applyNumberFormat="1" applyFont="1" applyFill="1" applyBorder="1" applyAlignment="1">
      <alignment horizontal="center" vertical="center" shrinkToFit="1"/>
    </xf>
    <xf numFmtId="180" fontId="24" fillId="2" borderId="77" xfId="1" applyNumberFormat="1" applyFont="1" applyFill="1" applyBorder="1" applyAlignment="1">
      <alignment horizontal="center" vertical="center" shrinkToFit="1"/>
    </xf>
    <xf numFmtId="176" fontId="24" fillId="2" borderId="87" xfId="4" applyNumberFormat="1" applyFont="1" applyFill="1" applyBorder="1" applyAlignment="1">
      <alignment horizontal="center" vertical="center" shrinkToFit="1"/>
    </xf>
    <xf numFmtId="176" fontId="24" fillId="2" borderId="88" xfId="4" applyNumberFormat="1" applyFont="1" applyFill="1" applyBorder="1" applyAlignment="1">
      <alignment horizontal="center" vertical="center" shrinkToFit="1"/>
    </xf>
    <xf numFmtId="176" fontId="24" fillId="2" borderId="89" xfId="4" applyNumberFormat="1" applyFont="1" applyFill="1" applyBorder="1" applyAlignment="1">
      <alignment horizontal="center" vertical="center" shrinkToFit="1"/>
    </xf>
    <xf numFmtId="176" fontId="24" fillId="2" borderId="40" xfId="4" applyNumberFormat="1" applyFont="1" applyFill="1" applyBorder="1" applyAlignment="1">
      <alignment horizontal="center" vertical="center" shrinkToFit="1"/>
    </xf>
    <xf numFmtId="176" fontId="24" fillId="2" borderId="41" xfId="4" applyNumberFormat="1" applyFont="1" applyFill="1" applyBorder="1" applyAlignment="1">
      <alignment horizontal="center" vertical="center" shrinkToFit="1"/>
    </xf>
    <xf numFmtId="176" fontId="24" fillId="2" borderId="78" xfId="4" applyNumberFormat="1" applyFont="1" applyFill="1" applyBorder="1" applyAlignment="1">
      <alignment horizontal="center" vertical="center" shrinkToFit="1"/>
    </xf>
    <xf numFmtId="176" fontId="24" fillId="2" borderId="42" xfId="4" applyNumberFormat="1" applyFont="1" applyFill="1" applyBorder="1" applyAlignment="1">
      <alignment horizontal="center" vertical="center" shrinkToFit="1"/>
    </xf>
    <xf numFmtId="176" fontId="24" fillId="2" borderId="43" xfId="4" applyNumberFormat="1" applyFont="1" applyFill="1" applyBorder="1" applyAlignment="1">
      <alignment horizontal="center" vertical="center" shrinkToFit="1"/>
    </xf>
    <xf numFmtId="176" fontId="24" fillId="2" borderId="90" xfId="4" applyNumberFormat="1" applyFont="1" applyFill="1" applyBorder="1" applyAlignment="1">
      <alignment horizontal="center" vertical="center" shrinkToFit="1"/>
    </xf>
    <xf numFmtId="0" fontId="24" fillId="2" borderId="109" xfId="1" applyFont="1" applyFill="1" applyBorder="1" applyAlignment="1">
      <alignment horizontal="center" vertical="center" shrinkToFit="1"/>
    </xf>
    <xf numFmtId="0" fontId="24" fillId="2" borderId="117" xfId="1" applyFont="1" applyFill="1" applyBorder="1" applyAlignment="1">
      <alignment horizontal="center" vertical="center" shrinkToFit="1"/>
    </xf>
    <xf numFmtId="180" fontId="24" fillId="3" borderId="118" xfId="1" applyNumberFormat="1" applyFont="1" applyFill="1" applyBorder="1" applyAlignment="1">
      <alignment horizontal="center" vertical="center" shrinkToFit="1"/>
    </xf>
    <xf numFmtId="180" fontId="24" fillId="3" borderId="110" xfId="1" applyNumberFormat="1" applyFont="1" applyFill="1" applyBorder="1" applyAlignment="1">
      <alignment horizontal="center" vertical="center" shrinkToFit="1"/>
    </xf>
    <xf numFmtId="9" fontId="24" fillId="2" borderId="119" xfId="4" applyFont="1" applyFill="1" applyBorder="1" applyAlignment="1">
      <alignment horizontal="center" vertical="center" shrinkToFit="1"/>
    </xf>
    <xf numFmtId="9" fontId="24" fillId="2" borderId="120" xfId="4" applyFont="1" applyFill="1" applyBorder="1" applyAlignment="1">
      <alignment horizontal="center" vertical="center" shrinkToFit="1"/>
    </xf>
    <xf numFmtId="9" fontId="24" fillId="2" borderId="121" xfId="4" applyFont="1" applyFill="1" applyBorder="1" applyAlignment="1">
      <alignment horizontal="center" vertical="center" shrinkToFit="1"/>
    </xf>
    <xf numFmtId="0" fontId="24" fillId="2" borderId="11" xfId="0" applyFont="1" applyFill="1" applyBorder="1" applyAlignment="1">
      <alignment horizontal="center" vertical="center"/>
    </xf>
    <xf numFmtId="0" fontId="24" fillId="2" borderId="3" xfId="0" applyFont="1" applyFill="1" applyBorder="1" applyAlignment="1">
      <alignment horizontal="center" vertical="center" wrapText="1"/>
    </xf>
    <xf numFmtId="0" fontId="24" fillId="2" borderId="4"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0"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7"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29" xfId="0" applyFont="1" applyFill="1" applyBorder="1" applyAlignment="1">
      <alignment horizontal="center" vertical="center"/>
    </xf>
    <xf numFmtId="0" fontId="24" fillId="3" borderId="13"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24" fillId="4" borderId="11" xfId="0" applyFont="1" applyFill="1" applyBorder="1" applyAlignment="1">
      <alignment vertical="center"/>
    </xf>
    <xf numFmtId="0" fontId="24" fillId="3" borderId="0" xfId="0" applyFont="1" applyFill="1" applyBorder="1" applyAlignment="1">
      <alignment horizontal="center" vertical="center"/>
    </xf>
    <xf numFmtId="0" fontId="25" fillId="2" borderId="0" xfId="0" applyFont="1" applyFill="1" applyBorder="1" applyAlignment="1">
      <alignment horizontal="center" vertical="center"/>
    </xf>
    <xf numFmtId="0" fontId="24" fillId="3" borderId="8" xfId="0" applyFont="1" applyFill="1" applyBorder="1" applyAlignment="1">
      <alignment vertical="center"/>
    </xf>
    <xf numFmtId="0" fontId="24" fillId="3" borderId="9" xfId="0" applyFont="1" applyFill="1" applyBorder="1" applyAlignment="1">
      <alignment vertical="center"/>
    </xf>
    <xf numFmtId="0" fontId="24" fillId="2" borderId="0" xfId="0" applyFont="1" applyFill="1" applyBorder="1" applyAlignment="1">
      <alignment vertical="center" wrapText="1"/>
    </xf>
    <xf numFmtId="38" fontId="25" fillId="2" borderId="8" xfId="5" applyFont="1" applyFill="1" applyBorder="1" applyAlignment="1">
      <alignment horizontal="center" vertical="center"/>
    </xf>
    <xf numFmtId="38" fontId="24" fillId="2" borderId="8" xfId="5" applyFont="1" applyFill="1" applyBorder="1" applyAlignment="1">
      <alignment vertical="center"/>
    </xf>
    <xf numFmtId="38" fontId="24" fillId="4" borderId="9" xfId="5" applyFont="1" applyFill="1" applyBorder="1" applyAlignment="1">
      <alignment vertical="center"/>
    </xf>
    <xf numFmtId="0" fontId="24" fillId="2" borderId="0" xfId="0" applyFont="1" applyFill="1" applyBorder="1" applyAlignment="1">
      <alignment horizontal="distributed" vertical="center"/>
    </xf>
    <xf numFmtId="0" fontId="24" fillId="3" borderId="9" xfId="0" applyFont="1" applyFill="1" applyBorder="1" applyAlignment="1">
      <alignment horizontal="left" vertical="center"/>
    </xf>
    <xf numFmtId="0" fontId="24" fillId="0" borderId="9" xfId="0" applyFont="1" applyFill="1" applyBorder="1" applyAlignment="1">
      <alignment horizontal="center" vertical="center"/>
    </xf>
    <xf numFmtId="0" fontId="24" fillId="3" borderId="11" xfId="0" applyFont="1" applyFill="1" applyBorder="1" applyAlignment="1">
      <alignment vertical="center"/>
    </xf>
    <xf numFmtId="0" fontId="24" fillId="2" borderId="0" xfId="0" applyFont="1" applyFill="1" applyBorder="1" applyAlignment="1">
      <alignment vertical="center"/>
    </xf>
    <xf numFmtId="0" fontId="24" fillId="2" borderId="6" xfId="0" applyFont="1" applyFill="1" applyBorder="1" applyAlignment="1">
      <alignment vertical="center"/>
    </xf>
    <xf numFmtId="0" fontId="24" fillId="2" borderId="8" xfId="0" applyFont="1" applyFill="1" applyBorder="1" applyAlignment="1">
      <alignment vertical="center"/>
    </xf>
    <xf numFmtId="0" fontId="24" fillId="2" borderId="13" xfId="0" applyFont="1" applyFill="1" applyBorder="1" applyAlignment="1">
      <alignment vertical="center"/>
    </xf>
    <xf numFmtId="0" fontId="24" fillId="3" borderId="12"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10" xfId="0" applyFont="1" applyFill="1" applyBorder="1" applyAlignment="1">
      <alignment horizontal="center" vertical="center"/>
    </xf>
    <xf numFmtId="0" fontId="26" fillId="2" borderId="11" xfId="0" applyFont="1" applyFill="1" applyBorder="1" applyAlignment="1">
      <alignment horizontal="center" vertical="center" wrapText="1"/>
    </xf>
    <xf numFmtId="0" fontId="26" fillId="2" borderId="11" xfId="0" applyFont="1" applyFill="1" applyBorder="1" applyAlignment="1">
      <alignment horizontal="center" vertical="center"/>
    </xf>
    <xf numFmtId="0" fontId="31" fillId="4" borderId="12" xfId="0" applyFont="1" applyFill="1" applyBorder="1" applyAlignment="1">
      <alignment horizontal="center" vertical="center"/>
    </xf>
    <xf numFmtId="0" fontId="31" fillId="4" borderId="9" xfId="0" applyFont="1" applyFill="1" applyBorder="1" applyAlignment="1">
      <alignment horizontal="center" vertical="center"/>
    </xf>
    <xf numFmtId="0" fontId="31" fillId="4" borderId="10" xfId="0" applyFont="1" applyFill="1" applyBorder="1" applyAlignment="1">
      <alignment horizontal="center" vertical="center"/>
    </xf>
    <xf numFmtId="0" fontId="24" fillId="2" borderId="11" xfId="0" applyFont="1" applyFill="1" applyBorder="1" applyAlignment="1">
      <alignment vertical="center" shrinkToFit="1"/>
    </xf>
    <xf numFmtId="20" fontId="24" fillId="3" borderId="12" xfId="0" applyNumberFormat="1" applyFont="1" applyFill="1" applyBorder="1" applyAlignment="1">
      <alignment horizontal="center" vertical="center" shrinkToFit="1"/>
    </xf>
    <xf numFmtId="20" fontId="24" fillId="3" borderId="9" xfId="0" applyNumberFormat="1" applyFont="1" applyFill="1" applyBorder="1" applyAlignment="1">
      <alignment horizontal="center" vertical="center" shrinkToFit="1"/>
    </xf>
    <xf numFmtId="20" fontId="24" fillId="3" borderId="10" xfId="0" applyNumberFormat="1" applyFont="1" applyFill="1" applyBorder="1" applyAlignment="1">
      <alignment horizontal="center" vertical="center" shrinkToFit="1"/>
    </xf>
    <xf numFmtId="179" fontId="24" fillId="2" borderId="12" xfId="0" applyNumberFormat="1" applyFont="1" applyFill="1" applyBorder="1" applyAlignment="1">
      <alignment horizontal="center" vertical="center" shrinkToFit="1"/>
    </xf>
    <xf numFmtId="179" fontId="24" fillId="2" borderId="10" xfId="0" applyNumberFormat="1" applyFont="1" applyFill="1" applyBorder="1" applyAlignment="1">
      <alignment horizontal="center" vertical="center" shrinkToFit="1"/>
    </xf>
    <xf numFmtId="178" fontId="24" fillId="4" borderId="11" xfId="0" applyNumberFormat="1" applyFont="1" applyFill="1" applyBorder="1" applyAlignment="1">
      <alignment horizontal="left" vertical="center" shrinkToFit="1"/>
    </xf>
    <xf numFmtId="178" fontId="24" fillId="0" borderId="11" xfId="0" applyNumberFormat="1" applyFont="1" applyFill="1" applyBorder="1" applyAlignment="1">
      <alignment horizontal="left" vertical="center" shrinkToFit="1"/>
    </xf>
    <xf numFmtId="0" fontId="24" fillId="4" borderId="11" xfId="0" applyFont="1" applyFill="1" applyBorder="1" applyAlignment="1">
      <alignment horizontal="left" vertical="center" shrinkToFit="1"/>
    </xf>
    <xf numFmtId="177" fontId="24" fillId="3" borderId="12" xfId="0" applyNumberFormat="1" applyFont="1" applyFill="1" applyBorder="1" applyAlignment="1">
      <alignment horizontal="center" vertical="center" shrinkToFit="1"/>
    </xf>
    <xf numFmtId="177" fontId="24" fillId="3" borderId="10" xfId="0" applyNumberFormat="1" applyFont="1" applyFill="1" applyBorder="1" applyAlignment="1">
      <alignment horizontal="center" vertical="center" shrinkToFit="1"/>
    </xf>
    <xf numFmtId="0" fontId="24" fillId="0" borderId="12" xfId="0" applyFont="1" applyFill="1" applyBorder="1" applyAlignment="1">
      <alignment vertical="center"/>
    </xf>
    <xf numFmtId="0" fontId="24" fillId="0" borderId="9" xfId="0" applyFont="1" applyFill="1" applyBorder="1" applyAlignment="1">
      <alignment vertical="center"/>
    </xf>
    <xf numFmtId="0" fontId="24" fillId="0" borderId="10" xfId="0" applyFont="1" applyFill="1" applyBorder="1" applyAlignment="1">
      <alignment vertical="center"/>
    </xf>
    <xf numFmtId="177" fontId="24" fillId="3" borderId="2" xfId="0" applyNumberFormat="1" applyFont="1" applyFill="1" applyBorder="1" applyAlignment="1">
      <alignment horizontal="center" vertical="center" shrinkToFit="1"/>
    </xf>
    <xf numFmtId="49" fontId="24" fillId="2" borderId="11" xfId="0" applyNumberFormat="1" applyFont="1" applyFill="1" applyBorder="1" applyAlignment="1">
      <alignment horizontal="left" vertical="center" shrinkToFit="1"/>
    </xf>
    <xf numFmtId="0" fontId="24" fillId="2" borderId="11" xfId="0" applyNumberFormat="1" applyFont="1" applyFill="1" applyBorder="1" applyAlignment="1">
      <alignment horizontal="left" vertical="center" shrinkToFit="1"/>
    </xf>
    <xf numFmtId="0" fontId="24" fillId="3" borderId="12" xfId="0" applyFont="1" applyFill="1" applyBorder="1" applyAlignment="1">
      <alignment vertical="center"/>
    </xf>
    <xf numFmtId="0" fontId="24" fillId="3" borderId="10" xfId="0" applyFont="1" applyFill="1" applyBorder="1" applyAlignment="1">
      <alignment vertical="center"/>
    </xf>
    <xf numFmtId="0" fontId="24" fillId="2" borderId="28" xfId="1" applyFont="1" applyFill="1" applyBorder="1" applyAlignment="1">
      <alignment horizontal="center" vertical="center" textRotation="255" shrinkToFit="1"/>
    </xf>
    <xf numFmtId="0" fontId="24" fillId="2" borderId="196" xfId="1" applyFont="1" applyFill="1" applyBorder="1" applyAlignment="1">
      <alignment horizontal="center" vertical="center" shrinkToFit="1"/>
    </xf>
    <xf numFmtId="178" fontId="24" fillId="3" borderId="17" xfId="1" applyNumberFormat="1" applyFont="1" applyFill="1" applyBorder="1" applyAlignment="1">
      <alignment horizontal="center" vertical="center" shrinkToFit="1"/>
    </xf>
    <xf numFmtId="178" fontId="24" fillId="3" borderId="20" xfId="1" applyNumberFormat="1" applyFont="1" applyFill="1" applyBorder="1" applyAlignment="1">
      <alignment horizontal="center" vertical="center" shrinkToFit="1"/>
    </xf>
    <xf numFmtId="182" fontId="24" fillId="2" borderId="200" xfId="1" applyNumberFormat="1" applyFont="1" applyFill="1" applyBorder="1" applyAlignment="1">
      <alignment horizontal="center" vertical="center" shrinkToFit="1"/>
    </xf>
    <xf numFmtId="182" fontId="24" fillId="2" borderId="201" xfId="1" applyNumberFormat="1" applyFont="1" applyFill="1" applyBorder="1" applyAlignment="1">
      <alignment horizontal="center" vertical="center" shrinkToFit="1"/>
    </xf>
    <xf numFmtId="0" fontId="24" fillId="3" borderId="21" xfId="1" applyFont="1" applyFill="1" applyBorder="1" applyAlignment="1">
      <alignment horizontal="center" vertical="center" shrinkToFit="1"/>
    </xf>
    <xf numFmtId="0" fontId="24" fillId="3" borderId="0" xfId="1" applyFont="1" applyFill="1" applyBorder="1" applyAlignment="1">
      <alignment horizontal="center" vertical="center" shrinkToFit="1"/>
    </xf>
    <xf numFmtId="0" fontId="24" fillId="3" borderId="35" xfId="1" applyFont="1" applyFill="1" applyBorder="1" applyAlignment="1">
      <alignment horizontal="center" vertical="center" shrinkToFit="1"/>
    </xf>
    <xf numFmtId="176" fontId="24" fillId="2" borderId="39" xfId="1" applyNumberFormat="1" applyFont="1" applyFill="1" applyBorder="1" applyAlignment="1">
      <alignment horizontal="center" vertical="center" shrinkToFit="1"/>
    </xf>
    <xf numFmtId="176" fontId="24" fillId="2" borderId="104" xfId="1" applyNumberFormat="1" applyFont="1" applyFill="1" applyBorder="1" applyAlignment="1">
      <alignment horizontal="center" vertical="center" shrinkToFit="1"/>
    </xf>
    <xf numFmtId="176" fontId="24" fillId="2" borderId="103" xfId="1" applyNumberFormat="1" applyFont="1" applyFill="1" applyBorder="1" applyAlignment="1">
      <alignment horizontal="center" vertical="center" shrinkToFit="1"/>
    </xf>
    <xf numFmtId="0" fontId="24" fillId="2" borderId="93" xfId="1" applyFont="1" applyFill="1" applyBorder="1" applyAlignment="1">
      <alignment horizontal="center" vertical="center" shrinkToFit="1"/>
    </xf>
    <xf numFmtId="0" fontId="24" fillId="2" borderId="95" xfId="1" applyFont="1" applyFill="1" applyBorder="1" applyAlignment="1">
      <alignment horizontal="center" vertical="center" shrinkToFit="1"/>
    </xf>
    <xf numFmtId="0" fontId="24" fillId="2" borderId="23" xfId="1" applyFont="1" applyFill="1" applyBorder="1" applyAlignment="1">
      <alignment vertical="center" shrinkToFit="1"/>
    </xf>
    <xf numFmtId="0" fontId="24" fillId="2" borderId="63" xfId="1" applyFont="1" applyFill="1" applyBorder="1" applyAlignment="1">
      <alignment vertical="center" shrinkToFit="1"/>
    </xf>
    <xf numFmtId="0" fontId="24" fillId="2" borderId="17" xfId="1" applyFont="1" applyFill="1" applyBorder="1" applyAlignment="1">
      <alignment horizontal="center" vertical="center" textRotation="255" shrinkToFit="1"/>
    </xf>
    <xf numFmtId="0" fontId="24" fillId="2" borderId="49" xfId="1" applyFont="1" applyFill="1" applyBorder="1" applyAlignment="1">
      <alignment horizontal="center" vertical="center" textRotation="255" shrinkToFit="1"/>
    </xf>
    <xf numFmtId="178" fontId="24" fillId="2" borderId="87" xfId="1" applyNumberFormat="1" applyFont="1" applyFill="1" applyBorder="1" applyAlignment="1">
      <alignment horizontal="center" vertical="center" shrinkToFit="1"/>
    </xf>
    <xf numFmtId="178" fontId="24" fillId="2" borderId="88" xfId="1" applyNumberFormat="1" applyFont="1" applyFill="1" applyBorder="1" applyAlignment="1">
      <alignment horizontal="center" vertical="center" shrinkToFit="1"/>
    </xf>
    <xf numFmtId="178" fontId="24" fillId="2" borderId="89" xfId="1" applyNumberFormat="1" applyFont="1" applyFill="1" applyBorder="1" applyAlignment="1">
      <alignment horizontal="center" vertical="center" shrinkToFit="1"/>
    </xf>
    <xf numFmtId="178" fontId="24" fillId="2" borderId="67" xfId="1" applyNumberFormat="1" applyFont="1" applyFill="1" applyBorder="1" applyAlignment="1">
      <alignment horizontal="center" vertical="center" shrinkToFit="1"/>
    </xf>
    <xf numFmtId="178" fontId="24" fillId="2" borderId="25" xfId="1" applyNumberFormat="1" applyFont="1" applyFill="1" applyBorder="1" applyAlignment="1">
      <alignment horizontal="center" vertical="center" shrinkToFit="1"/>
    </xf>
    <xf numFmtId="178" fontId="24" fillId="2" borderId="195" xfId="1" applyNumberFormat="1" applyFont="1" applyFill="1" applyBorder="1" applyAlignment="1">
      <alignment horizontal="center" vertical="center" shrinkToFit="1"/>
    </xf>
    <xf numFmtId="183" fontId="24" fillId="2" borderId="64" xfId="1" applyNumberFormat="1" applyFont="1" applyFill="1" applyBorder="1" applyAlignment="1">
      <alignment horizontal="center" vertical="center" shrinkToFit="1"/>
    </xf>
    <xf numFmtId="183" fontId="24" fillId="2" borderId="65" xfId="1" applyNumberFormat="1" applyFont="1" applyFill="1" applyBorder="1" applyAlignment="1">
      <alignment horizontal="center" vertical="center" shrinkToFit="1"/>
    </xf>
    <xf numFmtId="183" fontId="24" fillId="2" borderId="42" xfId="1" applyNumberFormat="1" applyFont="1" applyFill="1" applyBorder="1" applyAlignment="1">
      <alignment horizontal="center" vertical="center" shrinkToFit="1"/>
    </xf>
    <xf numFmtId="183" fontId="24" fillId="2" borderId="90" xfId="1" applyNumberFormat="1" applyFont="1" applyFill="1" applyBorder="1" applyAlignment="1">
      <alignment horizontal="center" vertical="center" shrinkToFit="1"/>
    </xf>
    <xf numFmtId="0" fontId="4" fillId="3" borderId="12" xfId="3" applyFont="1" applyFill="1" applyBorder="1" applyAlignment="1">
      <alignment horizontal="center" vertical="center" shrinkToFit="1"/>
    </xf>
    <xf numFmtId="0" fontId="4" fillId="3" borderId="9" xfId="3" applyFont="1" applyFill="1" applyBorder="1" applyAlignment="1">
      <alignment horizontal="center" vertical="center" shrinkToFit="1"/>
    </xf>
    <xf numFmtId="0" fontId="4" fillId="3" borderId="10" xfId="3" applyFont="1" applyFill="1" applyBorder="1" applyAlignment="1">
      <alignment horizontal="center" vertical="center" shrinkToFit="1"/>
    </xf>
    <xf numFmtId="3" fontId="4" fillId="3" borderId="12" xfId="3" applyNumberFormat="1" applyFont="1" applyFill="1" applyBorder="1" applyAlignment="1">
      <alignment horizontal="center" vertical="center" shrinkToFit="1"/>
    </xf>
    <xf numFmtId="3" fontId="4" fillId="3" borderId="9" xfId="3" applyNumberFormat="1" applyFont="1" applyFill="1" applyBorder="1" applyAlignment="1">
      <alignment horizontal="center" vertical="center" shrinkToFit="1"/>
    </xf>
    <xf numFmtId="0" fontId="20" fillId="3" borderId="12" xfId="3" applyNumberFormat="1" applyFont="1" applyFill="1" applyBorder="1" applyAlignment="1">
      <alignment horizontal="center" vertical="center" shrinkToFit="1"/>
    </xf>
    <xf numFmtId="0" fontId="20" fillId="3" borderId="10" xfId="3" applyNumberFormat="1" applyFont="1" applyFill="1" applyBorder="1" applyAlignment="1">
      <alignment horizontal="center" vertical="center" shrinkToFit="1"/>
    </xf>
    <xf numFmtId="0" fontId="20" fillId="3" borderId="12" xfId="3" applyFont="1" applyFill="1" applyBorder="1" applyAlignment="1">
      <alignment horizontal="center" vertical="center" shrinkToFit="1"/>
    </xf>
    <xf numFmtId="0" fontId="20" fillId="3" borderId="10" xfId="3" applyFont="1" applyFill="1" applyBorder="1" applyAlignment="1">
      <alignment horizontal="center" vertical="center" shrinkToFit="1"/>
    </xf>
    <xf numFmtId="181" fontId="20" fillId="3" borderId="12" xfId="3" applyNumberFormat="1" applyFont="1" applyFill="1" applyBorder="1" applyAlignment="1">
      <alignment horizontal="center" vertical="center" shrinkToFit="1"/>
    </xf>
    <xf numFmtId="181" fontId="20" fillId="3" borderId="10" xfId="3" applyNumberFormat="1" applyFont="1" applyFill="1" applyBorder="1" applyAlignment="1">
      <alignment horizontal="center" vertical="center" shrinkToFit="1"/>
    </xf>
    <xf numFmtId="0" fontId="4" fillId="3" borderId="12" xfId="3" applyNumberFormat="1" applyFont="1" applyFill="1" applyBorder="1" applyAlignment="1">
      <alignment horizontal="center" vertical="center" shrinkToFit="1"/>
    </xf>
    <xf numFmtId="0" fontId="4" fillId="3" borderId="10" xfId="3" applyNumberFormat="1" applyFont="1" applyFill="1" applyBorder="1" applyAlignment="1">
      <alignment horizontal="center" vertical="center" shrinkToFit="1"/>
    </xf>
    <xf numFmtId="0" fontId="4" fillId="0" borderId="12" xfId="3" applyFont="1" applyFill="1" applyBorder="1" applyAlignment="1">
      <alignment horizontal="center" vertical="center" shrinkToFit="1"/>
    </xf>
    <xf numFmtId="0" fontId="4" fillId="0" borderId="10" xfId="3" applyFont="1" applyFill="1" applyBorder="1" applyAlignment="1">
      <alignment horizontal="center" vertical="center" shrinkToFit="1"/>
    </xf>
    <xf numFmtId="0" fontId="4" fillId="2" borderId="11" xfId="3" applyFont="1" applyFill="1" applyBorder="1" applyAlignment="1">
      <alignment vertical="center" wrapText="1"/>
    </xf>
    <xf numFmtId="0" fontId="4" fillId="2" borderId="3" xfId="3" applyFont="1" applyFill="1" applyBorder="1" applyAlignment="1">
      <alignment horizontal="center" vertical="center" wrapText="1"/>
    </xf>
    <xf numFmtId="0" fontId="4" fillId="2" borderId="29" xfId="3"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2" borderId="6"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2" xfId="3" applyFont="1" applyFill="1" applyBorder="1" applyAlignment="1">
      <alignment horizontal="center" vertical="center" wrapText="1"/>
    </xf>
    <xf numFmtId="0" fontId="4" fillId="2" borderId="11"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2" borderId="4" xfId="3" applyFont="1" applyFill="1" applyBorder="1" applyAlignment="1">
      <alignment horizontal="center" vertical="center" wrapText="1"/>
    </xf>
    <xf numFmtId="0" fontId="4" fillId="2" borderId="0" xfId="3" applyFont="1" applyFill="1" applyBorder="1" applyAlignment="1">
      <alignment horizontal="center" vertical="center" wrapText="1"/>
    </xf>
    <xf numFmtId="0" fontId="4" fillId="2" borderId="7" xfId="3" applyFont="1" applyFill="1" applyBorder="1" applyAlignment="1">
      <alignment horizontal="center" vertical="center" wrapText="1"/>
    </xf>
    <xf numFmtId="0" fontId="4" fillId="2" borderId="8" xfId="3"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0" borderId="5" xfId="3" applyFont="1" applyFill="1" applyBorder="1" applyAlignment="1">
      <alignment horizontal="center" vertical="center" shrinkToFit="1"/>
    </xf>
    <xf numFmtId="0" fontId="4" fillId="0" borderId="0" xfId="3" applyFont="1" applyFill="1" applyBorder="1" applyAlignment="1">
      <alignment horizontal="center" vertical="center" shrinkToFit="1"/>
    </xf>
    <xf numFmtId="0" fontId="20" fillId="2" borderId="11" xfId="0" applyFont="1" applyFill="1" applyBorder="1" applyAlignment="1">
      <alignment horizontal="distributed" vertical="center" shrinkToFit="1"/>
    </xf>
    <xf numFmtId="0" fontId="20" fillId="2" borderId="9" xfId="3" applyNumberFormat="1" applyFont="1" applyFill="1" applyBorder="1" applyAlignment="1">
      <alignment vertical="center"/>
    </xf>
    <xf numFmtId="0" fontId="20" fillId="2" borderId="10" xfId="3" applyNumberFormat="1" applyFont="1" applyFill="1" applyBorder="1" applyAlignment="1">
      <alignment vertical="center"/>
    </xf>
    <xf numFmtId="0" fontId="4" fillId="2" borderId="9" xfId="3" applyFont="1" applyFill="1" applyBorder="1" applyAlignment="1">
      <alignment horizontal="center" vertical="center"/>
    </xf>
    <xf numFmtId="0" fontId="4" fillId="2" borderId="10" xfId="3" applyFont="1" applyFill="1" applyBorder="1" applyAlignment="1">
      <alignment horizontal="center" vertical="center"/>
    </xf>
    <xf numFmtId="0" fontId="4" fillId="2" borderId="29" xfId="3" applyFont="1" applyFill="1" applyBorder="1" applyAlignment="1">
      <alignment horizontal="center" vertical="center"/>
    </xf>
    <xf numFmtId="0" fontId="4" fillId="2" borderId="6" xfId="3" applyFont="1" applyFill="1" applyBorder="1" applyAlignment="1">
      <alignment horizontal="center" vertical="center"/>
    </xf>
    <xf numFmtId="0" fontId="4" fillId="2" borderId="13" xfId="3" applyFont="1" applyFill="1" applyBorder="1" applyAlignment="1">
      <alignment horizontal="center" vertical="center"/>
    </xf>
    <xf numFmtId="0" fontId="4" fillId="2" borderId="1" xfId="3" applyFont="1" applyFill="1" applyBorder="1" applyAlignment="1">
      <alignment horizontal="center" vertical="center"/>
    </xf>
    <xf numFmtId="0" fontId="4" fillId="2" borderId="28"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12" xfId="3" applyFont="1" applyFill="1" applyBorder="1" applyAlignment="1">
      <alignment horizontal="center" vertical="center" shrinkToFit="1"/>
    </xf>
    <xf numFmtId="0" fontId="4" fillId="2" borderId="9" xfId="3" applyFont="1" applyFill="1" applyBorder="1" applyAlignment="1">
      <alignment horizontal="center" vertical="center" shrinkToFit="1"/>
    </xf>
    <xf numFmtId="0" fontId="4" fillId="2" borderId="10" xfId="3" applyFont="1" applyFill="1" applyBorder="1" applyAlignment="1">
      <alignment horizontal="center" vertical="center" shrinkToFit="1"/>
    </xf>
    <xf numFmtId="0" fontId="4" fillId="2" borderId="5" xfId="3" applyFont="1" applyFill="1" applyBorder="1" applyAlignment="1">
      <alignment vertical="center" shrinkToFit="1"/>
    </xf>
    <xf numFmtId="0" fontId="4" fillId="2" borderId="0" xfId="3" applyFont="1" applyFill="1" applyBorder="1" applyAlignment="1">
      <alignment vertical="center" shrinkToFit="1"/>
    </xf>
    <xf numFmtId="0" fontId="4" fillId="2" borderId="6" xfId="3" applyFont="1" applyFill="1" applyBorder="1" applyAlignment="1">
      <alignment vertical="center" shrinkToFit="1"/>
    </xf>
    <xf numFmtId="0" fontId="4" fillId="2" borderId="10" xfId="3" applyFont="1" applyFill="1" applyBorder="1" applyAlignment="1">
      <alignment horizontal="center" vertical="center" wrapText="1"/>
    </xf>
    <xf numFmtId="196" fontId="4" fillId="0" borderId="36" xfId="3" quotePrefix="1" applyNumberFormat="1" applyFont="1" applyFill="1" applyBorder="1" applyAlignment="1">
      <alignment horizontal="center" wrapText="1"/>
    </xf>
    <xf numFmtId="196" fontId="4" fillId="0" borderId="44" xfId="3" applyNumberFormat="1" applyFont="1" applyFill="1" applyBorder="1" applyAlignment="1">
      <alignment horizontal="center" wrapText="1"/>
    </xf>
    <xf numFmtId="196" fontId="4" fillId="0" borderId="36" xfId="3" applyNumberFormat="1" applyFont="1" applyFill="1" applyBorder="1" applyAlignment="1">
      <alignment horizontal="center" wrapText="1"/>
    </xf>
    <xf numFmtId="0" fontId="4" fillId="2" borderId="5" xfId="3" applyFont="1" applyFill="1" applyBorder="1" applyAlignment="1">
      <alignment vertical="center" wrapText="1" shrinkToFit="1"/>
    </xf>
    <xf numFmtId="0" fontId="4" fillId="2" borderId="0" xfId="3" applyFont="1" applyFill="1" applyBorder="1" applyAlignment="1">
      <alignment vertical="center" wrapText="1" shrinkToFit="1"/>
    </xf>
    <xf numFmtId="0" fontId="4" fillId="2" borderId="6" xfId="3" applyFont="1" applyFill="1" applyBorder="1" applyAlignment="1">
      <alignment vertical="center" wrapText="1" shrinkToFit="1"/>
    </xf>
    <xf numFmtId="0" fontId="4" fillId="2" borderId="7" xfId="3" applyFont="1" applyFill="1" applyBorder="1" applyAlignment="1">
      <alignment vertical="center" wrapText="1" shrinkToFit="1"/>
    </xf>
    <xf numFmtId="0" fontId="4" fillId="2" borderId="8" xfId="3" applyFont="1" applyFill="1" applyBorder="1" applyAlignment="1">
      <alignment vertical="center" wrapText="1" shrinkToFit="1"/>
    </xf>
    <xf numFmtId="0" fontId="4" fillId="2" borderId="13" xfId="3" applyFont="1" applyFill="1" applyBorder="1" applyAlignment="1">
      <alignment vertical="center" wrapText="1" shrinkToFit="1"/>
    </xf>
    <xf numFmtId="0" fontId="4" fillId="2" borderId="11" xfId="3" applyFont="1" applyFill="1" applyBorder="1" applyAlignment="1">
      <alignment horizontal="left" vertical="top"/>
    </xf>
    <xf numFmtId="0" fontId="4" fillId="2" borderId="3" xfId="3" applyFont="1" applyFill="1" applyBorder="1" applyAlignment="1">
      <alignment vertical="center" wrapText="1" shrinkToFit="1"/>
    </xf>
    <xf numFmtId="0" fontId="4" fillId="2" borderId="4" xfId="3" applyFont="1" applyFill="1" applyBorder="1" applyAlignment="1">
      <alignment vertical="center" wrapText="1" shrinkToFit="1"/>
    </xf>
    <xf numFmtId="0" fontId="4" fillId="2" borderId="29" xfId="3" applyFont="1" applyFill="1" applyBorder="1" applyAlignment="1">
      <alignment vertical="center" wrapText="1" shrinkToFit="1"/>
    </xf>
    <xf numFmtId="195" fontId="4" fillId="2" borderId="3" xfId="3" applyNumberFormat="1" applyFont="1" applyFill="1" applyBorder="1" applyAlignment="1">
      <alignment horizontal="center" vertical="center" wrapText="1"/>
    </xf>
    <xf numFmtId="195" fontId="4" fillId="2" borderId="29" xfId="3" applyNumberFormat="1" applyFont="1" applyFill="1" applyBorder="1" applyAlignment="1">
      <alignment horizontal="center" vertical="center" wrapText="1"/>
    </xf>
    <xf numFmtId="195" fontId="4" fillId="2" borderId="7" xfId="3" applyNumberFormat="1" applyFont="1" applyFill="1" applyBorder="1" applyAlignment="1">
      <alignment horizontal="center" vertical="center" wrapText="1"/>
    </xf>
    <xf numFmtId="195" fontId="4" fillId="2" borderId="13" xfId="3" applyNumberFormat="1" applyFont="1" applyFill="1" applyBorder="1" applyAlignment="1">
      <alignment horizontal="center" vertical="center" wrapText="1"/>
    </xf>
    <xf numFmtId="195" fontId="4" fillId="0" borderId="3" xfId="3" applyNumberFormat="1" applyFont="1" applyFill="1" applyBorder="1" applyAlignment="1">
      <alignment horizontal="center" vertical="center" wrapText="1"/>
    </xf>
    <xf numFmtId="195" fontId="4" fillId="0" borderId="29" xfId="3" applyNumberFormat="1" applyFont="1" applyFill="1" applyBorder="1" applyAlignment="1">
      <alignment horizontal="center" vertical="center" wrapText="1"/>
    </xf>
    <xf numFmtId="195" fontId="4" fillId="0" borderId="7" xfId="3" applyNumberFormat="1" applyFont="1" applyFill="1" applyBorder="1" applyAlignment="1">
      <alignment horizontal="center" vertical="center" wrapText="1"/>
    </xf>
    <xf numFmtId="195" fontId="4" fillId="0" borderId="13" xfId="3" applyNumberFormat="1" applyFont="1" applyFill="1" applyBorder="1" applyAlignment="1">
      <alignment horizontal="center" vertical="center" wrapText="1"/>
    </xf>
    <xf numFmtId="0" fontId="4" fillId="2" borderId="3" xfId="3" applyFont="1" applyFill="1" applyBorder="1" applyAlignment="1">
      <alignment vertical="center" shrinkToFit="1"/>
    </xf>
    <xf numFmtId="0" fontId="4" fillId="2" borderId="4" xfId="3" applyFont="1" applyFill="1" applyBorder="1" applyAlignment="1">
      <alignment vertical="center" shrinkToFit="1"/>
    </xf>
    <xf numFmtId="0" fontId="4" fillId="2" borderId="29" xfId="3" applyFont="1" applyFill="1" applyBorder="1" applyAlignment="1">
      <alignment vertical="center" shrinkToFit="1"/>
    </xf>
    <xf numFmtId="196" fontId="4" fillId="3" borderId="131" xfId="3" applyNumberFormat="1" applyFont="1" applyFill="1" applyBorder="1" applyAlignment="1">
      <alignment horizontal="center" wrapText="1"/>
    </xf>
    <xf numFmtId="196" fontId="4" fillId="3" borderId="133" xfId="3" applyNumberFormat="1" applyFont="1" applyFill="1" applyBorder="1" applyAlignment="1">
      <alignment horizontal="center" wrapText="1"/>
    </xf>
    <xf numFmtId="196" fontId="20" fillId="3" borderId="131" xfId="3" applyNumberFormat="1" applyFont="1" applyFill="1" applyBorder="1" applyAlignment="1">
      <alignment horizontal="center" wrapText="1"/>
    </xf>
    <xf numFmtId="196" fontId="20" fillId="3" borderId="133" xfId="3" applyNumberFormat="1" applyFont="1" applyFill="1" applyBorder="1" applyAlignment="1">
      <alignment horizontal="center" wrapText="1"/>
    </xf>
    <xf numFmtId="0" fontId="4" fillId="2" borderId="7" xfId="3" applyFont="1" applyFill="1" applyBorder="1" applyAlignment="1">
      <alignment vertical="center" shrinkToFit="1"/>
    </xf>
    <xf numFmtId="0" fontId="4" fillId="2" borderId="8" xfId="3" applyFont="1" applyFill="1" applyBorder="1" applyAlignment="1">
      <alignment vertical="center" shrinkToFit="1"/>
    </xf>
    <xf numFmtId="0" fontId="4" fillId="2" borderId="13" xfId="3" applyFont="1" applyFill="1" applyBorder="1" applyAlignment="1">
      <alignment vertical="center" shrinkToFit="1"/>
    </xf>
    <xf numFmtId="0" fontId="23" fillId="2" borderId="3" xfId="3" applyFont="1" applyFill="1" applyBorder="1" applyAlignment="1">
      <alignment vertical="center" wrapText="1" shrinkToFit="1"/>
    </xf>
    <xf numFmtId="0" fontId="23" fillId="2" borderId="4" xfId="3" applyFont="1" applyFill="1" applyBorder="1" applyAlignment="1">
      <alignment vertical="center" wrapText="1" shrinkToFit="1"/>
    </xf>
    <xf numFmtId="0" fontId="23" fillId="2" borderId="29" xfId="3" applyFont="1" applyFill="1" applyBorder="1" applyAlignment="1">
      <alignment vertical="center" wrapText="1" shrinkToFit="1"/>
    </xf>
    <xf numFmtId="0" fontId="23" fillId="2" borderId="7" xfId="3" applyFont="1" applyFill="1" applyBorder="1" applyAlignment="1">
      <alignment vertical="center" wrapText="1" shrinkToFit="1"/>
    </xf>
    <xf numFmtId="0" fontId="23" fillId="2" borderId="8" xfId="3" applyFont="1" applyFill="1" applyBorder="1" applyAlignment="1">
      <alignment vertical="center" wrapText="1" shrinkToFit="1"/>
    </xf>
    <xf numFmtId="0" fontId="23" fillId="2" borderId="13" xfId="3" applyFont="1" applyFill="1" applyBorder="1" applyAlignment="1">
      <alignment vertical="center" wrapText="1" shrinkToFit="1"/>
    </xf>
    <xf numFmtId="196" fontId="20" fillId="3" borderId="36" xfId="3" applyNumberFormat="1" applyFont="1" applyFill="1" applyBorder="1" applyAlignment="1">
      <alignment horizontal="center" wrapText="1"/>
    </xf>
    <xf numFmtId="196" fontId="20" fillId="3" borderId="44" xfId="3" applyNumberFormat="1" applyFont="1" applyFill="1" applyBorder="1" applyAlignment="1">
      <alignment horizontal="center" wrapText="1"/>
    </xf>
    <xf numFmtId="0" fontId="20" fillId="2" borderId="12" xfId="3" applyFont="1" applyFill="1" applyBorder="1" applyAlignment="1">
      <alignment horizontal="center" vertical="center" wrapText="1"/>
    </xf>
    <xf numFmtId="0" fontId="20" fillId="2" borderId="10" xfId="3" applyFont="1" applyFill="1" applyBorder="1" applyAlignment="1">
      <alignment horizontal="center" vertical="center" wrapText="1"/>
    </xf>
    <xf numFmtId="0" fontId="20" fillId="2" borderId="1" xfId="3" applyFont="1" applyFill="1" applyBorder="1" applyAlignment="1">
      <alignment horizontal="center" vertical="center" wrapText="1"/>
    </xf>
    <xf numFmtId="0" fontId="20" fillId="2" borderId="7" xfId="3" applyFont="1" applyFill="1" applyBorder="1" applyAlignment="1">
      <alignment vertical="center" shrinkToFit="1"/>
    </xf>
    <xf numFmtId="0" fontId="20" fillId="2" borderId="8" xfId="3" applyFont="1" applyFill="1" applyBorder="1" applyAlignment="1">
      <alignment vertical="center" shrinkToFit="1"/>
    </xf>
    <xf numFmtId="0" fontId="20" fillId="2" borderId="13" xfId="3" applyFont="1" applyFill="1" applyBorder="1" applyAlignment="1">
      <alignment vertical="center" shrinkToFit="1"/>
    </xf>
    <xf numFmtId="195" fontId="20" fillId="2" borderId="3" xfId="3" applyNumberFormat="1" applyFont="1" applyFill="1" applyBorder="1" applyAlignment="1">
      <alignment horizontal="center" vertical="center" wrapText="1"/>
    </xf>
    <xf numFmtId="195" fontId="20" fillId="2" borderId="29" xfId="3" applyNumberFormat="1" applyFont="1" applyFill="1" applyBorder="1" applyAlignment="1">
      <alignment horizontal="center" vertical="center" wrapText="1"/>
    </xf>
    <xf numFmtId="195" fontId="20" fillId="2" borderId="7" xfId="3" applyNumberFormat="1" applyFont="1" applyFill="1" applyBorder="1" applyAlignment="1">
      <alignment horizontal="center" vertical="center" wrapText="1"/>
    </xf>
    <xf numFmtId="195" fontId="20" fillId="2" borderId="13" xfId="3" applyNumberFormat="1" applyFont="1" applyFill="1" applyBorder="1" applyAlignment="1">
      <alignment horizontal="center" vertical="center" wrapText="1"/>
    </xf>
    <xf numFmtId="196" fontId="20" fillId="3" borderId="36" xfId="3" quotePrefix="1" applyNumberFormat="1" applyFont="1" applyFill="1" applyBorder="1" applyAlignment="1">
      <alignment horizontal="center" wrapText="1"/>
    </xf>
    <xf numFmtId="0" fontId="20" fillId="2" borderId="1" xfId="3" applyFont="1" applyFill="1" applyBorder="1" applyAlignment="1">
      <alignment horizontal="center" vertical="center" textRotation="255"/>
    </xf>
    <xf numFmtId="0" fontId="20" fillId="2" borderId="28" xfId="3" applyFont="1" applyFill="1" applyBorder="1" applyAlignment="1">
      <alignment horizontal="center" vertical="center" textRotation="255"/>
    </xf>
    <xf numFmtId="0" fontId="20" fillId="2" borderId="6" xfId="3" applyFont="1" applyFill="1" applyBorder="1" applyAlignment="1">
      <alignment horizontal="center" vertical="center" textRotation="255"/>
    </xf>
    <xf numFmtId="0" fontId="20" fillId="2" borderId="2" xfId="3" applyFont="1" applyFill="1" applyBorder="1" applyAlignment="1">
      <alignment horizontal="center" vertical="center" textRotation="255"/>
    </xf>
    <xf numFmtId="0" fontId="20" fillId="2" borderId="3" xfId="3" applyFont="1" applyFill="1" applyBorder="1" applyAlignment="1">
      <alignment vertical="center" shrinkToFit="1"/>
    </xf>
    <xf numFmtId="0" fontId="20" fillId="2" borderId="4" xfId="3" applyFont="1" applyFill="1" applyBorder="1" applyAlignment="1">
      <alignment vertical="center" shrinkToFit="1"/>
    </xf>
    <xf numFmtId="0" fontId="20" fillId="2" borderId="29" xfId="3" applyFont="1" applyFill="1" applyBorder="1" applyAlignment="1">
      <alignment vertical="center" shrinkToFit="1"/>
    </xf>
    <xf numFmtId="0" fontId="20" fillId="2" borderId="11" xfId="3" applyFont="1" applyFill="1" applyBorder="1" applyAlignment="1">
      <alignment horizontal="center" vertical="center" wrapText="1"/>
    </xf>
    <xf numFmtId="0" fontId="20" fillId="2" borderId="11" xfId="3" applyFont="1" applyFill="1" applyBorder="1" applyAlignment="1">
      <alignment horizontal="left" vertical="top"/>
    </xf>
    <xf numFmtId="0" fontId="20" fillId="2" borderId="3" xfId="3" applyFont="1" applyFill="1" applyBorder="1" applyAlignment="1">
      <alignment vertical="center" wrapText="1" shrinkToFit="1"/>
    </xf>
    <xf numFmtId="0" fontId="20" fillId="2" borderId="4" xfId="3" applyFont="1" applyFill="1" applyBorder="1" applyAlignment="1">
      <alignment vertical="center" wrapText="1" shrinkToFit="1"/>
    </xf>
    <xf numFmtId="0" fontId="20" fillId="2" borderId="29" xfId="3" applyFont="1" applyFill="1" applyBorder="1" applyAlignment="1">
      <alignment vertical="center" wrapText="1" shrinkToFit="1"/>
    </xf>
    <xf numFmtId="0" fontId="20" fillId="2" borderId="7" xfId="3" applyFont="1" applyFill="1" applyBorder="1" applyAlignment="1">
      <alignment vertical="center" wrapText="1" shrinkToFit="1"/>
    </xf>
    <xf numFmtId="0" fontId="20" fillId="2" borderId="8" xfId="3" applyFont="1" applyFill="1" applyBorder="1" applyAlignment="1">
      <alignment vertical="center" wrapText="1" shrinkToFit="1"/>
    </xf>
    <xf numFmtId="0" fontId="20" fillId="2" borderId="13" xfId="3" applyFont="1" applyFill="1" applyBorder="1" applyAlignment="1">
      <alignment vertical="center" wrapText="1" shrinkToFit="1"/>
    </xf>
    <xf numFmtId="0" fontId="23" fillId="2" borderId="5" xfId="3" applyFont="1" applyFill="1" applyBorder="1" applyAlignment="1">
      <alignment vertical="center" wrapText="1" shrinkToFit="1"/>
    </xf>
    <xf numFmtId="0" fontId="23" fillId="2" borderId="0" xfId="3" applyFont="1" applyFill="1" applyBorder="1" applyAlignment="1">
      <alignment vertical="center" wrapText="1" shrinkToFit="1"/>
    </xf>
    <xf numFmtId="0" fontId="23" fillId="2" borderId="6" xfId="3" applyFont="1" applyFill="1" applyBorder="1" applyAlignment="1">
      <alignment vertical="center" wrapText="1" shrinkToFit="1"/>
    </xf>
    <xf numFmtId="0" fontId="4" fillId="2" borderId="1" xfId="3" applyFont="1" applyFill="1" applyBorder="1" applyAlignment="1">
      <alignment horizontal="center" vertical="center" textRotation="255"/>
    </xf>
    <xf numFmtId="0" fontId="4" fillId="2" borderId="28" xfId="3" applyFont="1" applyFill="1" applyBorder="1" applyAlignment="1">
      <alignment horizontal="center" vertical="center" textRotation="255"/>
    </xf>
    <xf numFmtId="0" fontId="4" fillId="2" borderId="2" xfId="3" applyFont="1" applyFill="1" applyBorder="1" applyAlignment="1">
      <alignment horizontal="center" vertical="center" textRotation="255"/>
    </xf>
    <xf numFmtId="0" fontId="20" fillId="2" borderId="5" xfId="3" applyFont="1" applyFill="1" applyBorder="1" applyAlignment="1">
      <alignment vertical="center" shrinkToFit="1"/>
    </xf>
    <xf numFmtId="0" fontId="20" fillId="2" borderId="0" xfId="3" applyFont="1" applyFill="1" applyBorder="1" applyAlignment="1">
      <alignment vertical="center" shrinkToFit="1"/>
    </xf>
    <xf numFmtId="0" fontId="20" fillId="2" borderId="6" xfId="3" applyFont="1" applyFill="1" applyBorder="1" applyAlignment="1">
      <alignment vertical="center" shrinkToFit="1"/>
    </xf>
    <xf numFmtId="195" fontId="20" fillId="0" borderId="3" xfId="3" applyNumberFormat="1" applyFont="1" applyFill="1" applyBorder="1" applyAlignment="1">
      <alignment horizontal="center" vertical="center" wrapText="1"/>
    </xf>
    <xf numFmtId="195" fontId="20" fillId="0" borderId="29" xfId="3" applyNumberFormat="1" applyFont="1" applyFill="1" applyBorder="1" applyAlignment="1">
      <alignment horizontal="center" vertical="center" wrapText="1"/>
    </xf>
    <xf numFmtId="195" fontId="20" fillId="0" borderId="7" xfId="3" applyNumberFormat="1" applyFont="1" applyFill="1" applyBorder="1" applyAlignment="1">
      <alignment horizontal="center" vertical="center" wrapText="1"/>
    </xf>
    <xf numFmtId="195" fontId="20" fillId="0" borderId="13" xfId="3" applyNumberFormat="1" applyFont="1" applyFill="1" applyBorder="1" applyAlignment="1">
      <alignment horizontal="center" vertical="center" wrapText="1"/>
    </xf>
    <xf numFmtId="195" fontId="20" fillId="2" borderId="45" xfId="3" applyNumberFormat="1" applyFont="1" applyFill="1" applyBorder="1" applyAlignment="1">
      <alignment horizontal="center" vertical="center" wrapText="1"/>
    </xf>
    <xf numFmtId="195" fontId="20" fillId="2" borderId="46" xfId="3" applyNumberFormat="1" applyFont="1" applyFill="1" applyBorder="1" applyAlignment="1">
      <alignment horizontal="center" vertical="center" wrapText="1"/>
    </xf>
    <xf numFmtId="195" fontId="20" fillId="2" borderId="208" xfId="3" applyNumberFormat="1" applyFont="1" applyFill="1" applyBorder="1" applyAlignment="1">
      <alignment horizontal="center" vertical="center" wrapText="1"/>
    </xf>
    <xf numFmtId="195" fontId="20" fillId="2" borderId="47" xfId="3" applyNumberFormat="1" applyFont="1" applyFill="1" applyBorder="1" applyAlignment="1">
      <alignment horizontal="center" vertical="center" wrapText="1"/>
    </xf>
    <xf numFmtId="195" fontId="20" fillId="2" borderId="48" xfId="3" applyNumberFormat="1" applyFont="1" applyFill="1" applyBorder="1" applyAlignment="1">
      <alignment horizontal="center" vertical="center" wrapText="1"/>
    </xf>
    <xf numFmtId="195" fontId="20" fillId="2" borderId="209" xfId="3" applyNumberFormat="1" applyFont="1" applyFill="1" applyBorder="1" applyAlignment="1">
      <alignment horizontal="center" vertical="center" wrapText="1"/>
    </xf>
    <xf numFmtId="195" fontId="20" fillId="2" borderId="210" xfId="3" applyNumberFormat="1" applyFont="1" applyFill="1" applyBorder="1" applyAlignment="1">
      <alignment horizontal="center" vertical="center" wrapText="1"/>
    </xf>
    <xf numFmtId="195" fontId="20" fillId="2" borderId="198" xfId="3" applyNumberFormat="1" applyFont="1" applyFill="1" applyBorder="1" applyAlignment="1">
      <alignment horizontal="center" vertical="center" wrapText="1"/>
    </xf>
    <xf numFmtId="195" fontId="20" fillId="2" borderId="211" xfId="3" applyNumberFormat="1" applyFont="1" applyFill="1" applyBorder="1" applyAlignment="1">
      <alignment horizontal="center" vertical="center" wrapText="1"/>
    </xf>
    <xf numFmtId="195" fontId="4" fillId="2" borderId="45" xfId="3" applyNumberFormat="1" applyFont="1" applyFill="1" applyBorder="1" applyAlignment="1">
      <alignment horizontal="center" vertical="center" wrapText="1"/>
    </xf>
    <xf numFmtId="195" fontId="4" fillId="2" borderId="46" xfId="3" applyNumberFormat="1" applyFont="1" applyFill="1" applyBorder="1" applyAlignment="1">
      <alignment horizontal="center" vertical="center" wrapText="1"/>
    </xf>
    <xf numFmtId="195" fontId="4" fillId="2" borderId="208" xfId="3" applyNumberFormat="1" applyFont="1" applyFill="1" applyBorder="1" applyAlignment="1">
      <alignment horizontal="center" vertical="center" wrapText="1"/>
    </xf>
    <xf numFmtId="195" fontId="4" fillId="2" borderId="47" xfId="3" applyNumberFormat="1" applyFont="1" applyFill="1" applyBorder="1" applyAlignment="1">
      <alignment horizontal="center" vertical="center" wrapText="1"/>
    </xf>
    <xf numFmtId="195" fontId="4" fillId="2" borderId="48" xfId="3" applyNumberFormat="1" applyFont="1" applyFill="1" applyBorder="1" applyAlignment="1">
      <alignment horizontal="center" vertical="center" wrapText="1"/>
    </xf>
    <xf numFmtId="195" fontId="4" fillId="2" borderId="209" xfId="3" applyNumberFormat="1" applyFont="1" applyFill="1" applyBorder="1" applyAlignment="1">
      <alignment horizontal="center" vertical="center" wrapText="1"/>
    </xf>
    <xf numFmtId="195" fontId="4" fillId="2" borderId="210" xfId="3" applyNumberFormat="1" applyFont="1" applyFill="1" applyBorder="1" applyAlignment="1">
      <alignment horizontal="center" vertical="center" wrapText="1"/>
    </xf>
    <xf numFmtId="195" fontId="4" fillId="2" borderId="198" xfId="3" applyNumberFormat="1" applyFont="1" applyFill="1" applyBorder="1" applyAlignment="1">
      <alignment horizontal="center" vertical="center" wrapText="1"/>
    </xf>
    <xf numFmtId="195" fontId="4" fillId="2" borderId="211" xfId="3" applyNumberFormat="1" applyFont="1" applyFill="1" applyBorder="1" applyAlignment="1">
      <alignment horizontal="center" vertical="center" wrapText="1"/>
    </xf>
    <xf numFmtId="3" fontId="4" fillId="3" borderId="10" xfId="3" applyNumberFormat="1" applyFont="1" applyFill="1" applyBorder="1" applyAlignment="1">
      <alignment horizontal="center" vertical="center" shrinkToFit="1"/>
    </xf>
    <xf numFmtId="196" fontId="20" fillId="0" borderId="45" xfId="3" applyNumberFormat="1" applyFont="1" applyFill="1" applyBorder="1" applyAlignment="1">
      <alignment horizontal="center" wrapText="1"/>
    </xf>
    <xf numFmtId="196" fontId="20" fillId="0" borderId="46" xfId="3" applyNumberFormat="1" applyFont="1" applyFill="1" applyBorder="1" applyAlignment="1">
      <alignment horizontal="center" wrapText="1"/>
    </xf>
    <xf numFmtId="196" fontId="20" fillId="0" borderId="208" xfId="3" applyNumberFormat="1" applyFont="1" applyFill="1" applyBorder="1" applyAlignment="1">
      <alignment horizontal="center" wrapText="1"/>
    </xf>
    <xf numFmtId="196" fontId="20" fillId="0" borderId="47" xfId="3" applyNumberFormat="1" applyFont="1" applyFill="1" applyBorder="1" applyAlignment="1">
      <alignment horizontal="center" wrapText="1"/>
    </xf>
    <xf numFmtId="196" fontId="20" fillId="0" borderId="48" xfId="3" applyNumberFormat="1" applyFont="1" applyFill="1" applyBorder="1" applyAlignment="1">
      <alignment horizontal="center" wrapText="1"/>
    </xf>
    <xf numFmtId="196" fontId="20" fillId="0" borderId="209" xfId="3" applyNumberFormat="1" applyFont="1" applyFill="1" applyBorder="1" applyAlignment="1">
      <alignment horizontal="center" wrapText="1"/>
    </xf>
    <xf numFmtId="196" fontId="20" fillId="0" borderId="210" xfId="3" applyNumberFormat="1" applyFont="1" applyFill="1" applyBorder="1" applyAlignment="1">
      <alignment horizontal="center" wrapText="1"/>
    </xf>
    <xf numFmtId="196" fontId="20" fillId="0" borderId="198" xfId="3" applyNumberFormat="1" applyFont="1" applyFill="1" applyBorder="1" applyAlignment="1">
      <alignment horizontal="center" wrapText="1"/>
    </xf>
    <xf numFmtId="196" fontId="20" fillId="0" borderId="211" xfId="3" applyNumberFormat="1" applyFont="1" applyFill="1" applyBorder="1" applyAlignment="1">
      <alignment horizontal="center" wrapText="1"/>
    </xf>
    <xf numFmtId="196" fontId="4" fillId="0" borderId="45" xfId="3" applyNumberFormat="1" applyFont="1" applyFill="1" applyBorder="1" applyAlignment="1">
      <alignment horizontal="center" wrapText="1"/>
    </xf>
    <xf numFmtId="196" fontId="4" fillId="0" borderId="46" xfId="3" applyNumberFormat="1" applyFont="1" applyFill="1" applyBorder="1" applyAlignment="1">
      <alignment horizontal="center" wrapText="1"/>
    </xf>
    <xf numFmtId="196" fontId="4" fillId="0" borderId="208" xfId="3" applyNumberFormat="1" applyFont="1" applyFill="1" applyBorder="1" applyAlignment="1">
      <alignment horizontal="center" wrapText="1"/>
    </xf>
    <xf numFmtId="196" fontId="4" fillId="0" borderId="210" xfId="3" applyNumberFormat="1" applyFont="1" applyFill="1" applyBorder="1" applyAlignment="1">
      <alignment horizontal="center" wrapText="1"/>
    </xf>
    <xf numFmtId="196" fontId="4" fillId="0" borderId="198" xfId="3" applyNumberFormat="1" applyFont="1" applyFill="1" applyBorder="1" applyAlignment="1">
      <alignment horizontal="center" wrapText="1"/>
    </xf>
    <xf numFmtId="196" fontId="4" fillId="0" borderId="211" xfId="3" applyNumberFormat="1" applyFont="1" applyFill="1" applyBorder="1" applyAlignment="1">
      <alignment horizontal="center" wrapText="1"/>
    </xf>
    <xf numFmtId="0" fontId="17" fillId="0" borderId="0" xfId="0" applyFont="1" applyFill="1" applyAlignment="1">
      <alignment horizontal="center" vertical="center"/>
    </xf>
    <xf numFmtId="193" fontId="18" fillId="0" borderId="1" xfId="9" applyNumberFormat="1" applyFont="1" applyFill="1" applyBorder="1" applyAlignment="1">
      <alignment vertical="center"/>
    </xf>
    <xf numFmtId="193" fontId="18" fillId="0" borderId="28" xfId="9" applyNumberFormat="1" applyFont="1" applyFill="1" applyBorder="1" applyAlignment="1">
      <alignment vertical="center"/>
    </xf>
    <xf numFmtId="193" fontId="18" fillId="0" borderId="2" xfId="9" applyNumberFormat="1" applyFont="1" applyFill="1" applyBorder="1" applyAlignment="1">
      <alignment vertical="center"/>
    </xf>
    <xf numFmtId="3" fontId="18" fillId="0" borderId="1" xfId="9" applyNumberFormat="1" applyFont="1" applyBorder="1" applyAlignment="1">
      <alignment vertical="center"/>
    </xf>
    <xf numFmtId="3" fontId="18" fillId="0" borderId="2" xfId="9" applyNumberFormat="1" applyFont="1" applyBorder="1" applyAlignment="1">
      <alignment vertical="center"/>
    </xf>
    <xf numFmtId="193" fontId="18" fillId="0" borderId="11" xfId="9" applyNumberFormat="1" applyFont="1" applyBorder="1" applyAlignment="1">
      <alignment horizontal="left" vertical="center"/>
    </xf>
    <xf numFmtId="3" fontId="18" fillId="0" borderId="11" xfId="9" applyNumberFormat="1" applyFont="1" applyBorder="1" applyAlignment="1">
      <alignment horizontal="left" vertical="center"/>
    </xf>
    <xf numFmtId="3" fontId="14" fillId="0" borderId="11" xfId="9" applyNumberFormat="1" applyFont="1" applyBorder="1" applyAlignment="1">
      <alignment horizontal="left" vertical="center"/>
    </xf>
    <xf numFmtId="3" fontId="21" fillId="0" borderId="11" xfId="9" applyNumberFormat="1" applyFont="1" applyBorder="1" applyAlignment="1">
      <alignment horizontal="left" vertical="center"/>
    </xf>
    <xf numFmtId="0" fontId="17" fillId="0" borderId="187" xfId="0" applyFont="1" applyBorder="1" applyAlignment="1">
      <alignment horizontal="center" vertical="center"/>
    </xf>
    <xf numFmtId="0" fontId="17" fillId="0" borderId="188" xfId="0" applyFont="1" applyBorder="1" applyAlignment="1">
      <alignment horizontal="center" vertical="center"/>
    </xf>
    <xf numFmtId="0" fontId="17" fillId="0" borderId="189" xfId="0" applyFont="1" applyBorder="1" applyAlignment="1">
      <alignment horizontal="center" vertical="center"/>
    </xf>
    <xf numFmtId="3" fontId="18" fillId="0" borderId="1" xfId="9" quotePrefix="1" applyNumberFormat="1" applyFont="1" applyBorder="1" applyAlignment="1">
      <alignment vertical="center"/>
    </xf>
    <xf numFmtId="3" fontId="18" fillId="0" borderId="28" xfId="9" quotePrefix="1" applyNumberFormat="1" applyFont="1" applyBorder="1" applyAlignment="1">
      <alignment vertical="center"/>
    </xf>
    <xf numFmtId="3" fontId="18" fillId="0" borderId="2" xfId="9" quotePrefix="1" applyNumberFormat="1" applyFont="1" applyBorder="1" applyAlignment="1">
      <alignment vertical="center"/>
    </xf>
    <xf numFmtId="3" fontId="18" fillId="0" borderId="11" xfId="9" quotePrefix="1" applyNumberFormat="1" applyFont="1" applyFill="1" applyBorder="1" applyAlignment="1">
      <alignment horizontal="left" vertical="center"/>
    </xf>
    <xf numFmtId="3" fontId="18" fillId="0" borderId="11" xfId="9" quotePrefix="1" applyNumberFormat="1" applyFont="1" applyBorder="1" applyAlignment="1">
      <alignment horizontal="left" vertical="center"/>
    </xf>
    <xf numFmtId="188" fontId="10" fillId="0" borderId="28" xfId="6" applyNumberFormat="1" applyFont="1" applyFill="1" applyBorder="1" applyAlignment="1">
      <alignment vertical="top" wrapText="1"/>
    </xf>
    <xf numFmtId="188" fontId="10" fillId="0" borderId="2" xfId="6" applyNumberFormat="1" applyFont="1" applyFill="1" applyBorder="1" applyAlignment="1">
      <alignment vertical="top" wrapText="1"/>
    </xf>
    <xf numFmtId="184" fontId="10" fillId="0" borderId="28" xfId="6" applyNumberFormat="1" applyFont="1" applyFill="1" applyBorder="1" applyAlignment="1">
      <alignment horizontal="center" vertical="center"/>
    </xf>
    <xf numFmtId="185" fontId="10" fillId="0" borderId="1" xfId="6" applyNumberFormat="1" applyFont="1" applyFill="1" applyBorder="1" applyAlignment="1">
      <alignment vertical="center"/>
    </xf>
    <xf numFmtId="185" fontId="10" fillId="0" borderId="28" xfId="6" applyNumberFormat="1" applyFont="1" applyFill="1" applyBorder="1" applyAlignment="1">
      <alignment vertical="center"/>
    </xf>
    <xf numFmtId="185" fontId="10" fillId="0" borderId="2" xfId="6" applyNumberFormat="1" applyFont="1" applyFill="1" applyBorder="1" applyAlignment="1">
      <alignment vertical="center"/>
    </xf>
    <xf numFmtId="186" fontId="10" fillId="0" borderId="28" xfId="6" applyNumberFormat="1" applyFont="1" applyFill="1" applyBorder="1" applyAlignment="1">
      <alignment horizontal="center" vertical="center"/>
    </xf>
    <xf numFmtId="185" fontId="10" fillId="0" borderId="1" xfId="6" applyNumberFormat="1" applyFont="1" applyFill="1" applyBorder="1" applyAlignment="1">
      <alignment wrapText="1"/>
    </xf>
    <xf numFmtId="185" fontId="10" fillId="0" borderId="28" xfId="6" applyNumberFormat="1" applyFont="1" applyFill="1" applyBorder="1" applyAlignment="1">
      <alignment wrapText="1"/>
    </xf>
    <xf numFmtId="185" fontId="10" fillId="0" borderId="177" xfId="6" applyNumberFormat="1" applyFont="1" applyFill="1" applyBorder="1" applyAlignment="1">
      <alignment horizontal="center" vertical="center" wrapText="1"/>
    </xf>
    <xf numFmtId="185" fontId="10" fillId="0" borderId="173" xfId="6" applyNumberFormat="1" applyFont="1" applyFill="1" applyBorder="1" applyAlignment="1">
      <alignment horizontal="center" vertical="center" wrapText="1"/>
    </xf>
    <xf numFmtId="185" fontId="10" fillId="0" borderId="184" xfId="6" applyNumberFormat="1" applyFont="1" applyFill="1" applyBorder="1" applyAlignment="1">
      <alignment horizontal="center" vertical="center" wrapText="1"/>
    </xf>
    <xf numFmtId="186" fontId="10" fillId="0" borderId="1" xfId="6" applyNumberFormat="1" applyFont="1" applyFill="1" applyBorder="1" applyAlignment="1">
      <alignment vertical="center"/>
    </xf>
    <xf numFmtId="186" fontId="10" fillId="0" borderId="28" xfId="6" applyNumberFormat="1" applyFont="1" applyFill="1" applyBorder="1" applyAlignment="1">
      <alignment vertical="center"/>
    </xf>
    <xf numFmtId="186" fontId="10" fillId="0" borderId="2" xfId="6" applyNumberFormat="1" applyFont="1" applyFill="1" applyBorder="1" applyAlignment="1">
      <alignment vertical="center"/>
    </xf>
    <xf numFmtId="0" fontId="10" fillId="0" borderId="179" xfId="6" applyFont="1" applyFill="1" applyBorder="1" applyAlignment="1">
      <alignment horizontal="center" vertical="center"/>
    </xf>
    <xf numFmtId="0" fontId="10" fillId="0" borderId="181" xfId="6" applyFont="1" applyFill="1" applyBorder="1" applyAlignment="1">
      <alignment horizontal="center" vertical="center"/>
    </xf>
    <xf numFmtId="3" fontId="10" fillId="0" borderId="7" xfId="6" applyNumberFormat="1" applyFont="1" applyFill="1" applyBorder="1" applyAlignment="1">
      <alignment vertical="center" wrapText="1"/>
    </xf>
    <xf numFmtId="0" fontId="10" fillId="0" borderId="12" xfId="6" applyFont="1" applyFill="1" applyBorder="1" applyAlignment="1">
      <alignment vertical="center"/>
    </xf>
    <xf numFmtId="3" fontId="10" fillId="0" borderId="174" xfId="6" applyNumberFormat="1" applyFont="1" applyFill="1" applyBorder="1" applyAlignment="1">
      <alignment horizontal="center" vertical="center" wrapText="1"/>
    </xf>
    <xf numFmtId="3" fontId="10" fillId="0" borderId="179" xfId="6" applyNumberFormat="1" applyFont="1" applyFill="1" applyBorder="1" applyAlignment="1">
      <alignment horizontal="center" vertical="center" wrapText="1"/>
    </xf>
    <xf numFmtId="184" fontId="10" fillId="0" borderId="5" xfId="6" applyNumberFormat="1" applyFont="1" applyFill="1" applyBorder="1" applyAlignment="1">
      <alignment horizontal="center" vertical="center"/>
    </xf>
    <xf numFmtId="184" fontId="10" fillId="0" borderId="0" xfId="6" applyNumberFormat="1" applyFont="1" applyFill="1" applyBorder="1" applyAlignment="1">
      <alignment horizontal="center" vertical="center"/>
    </xf>
    <xf numFmtId="186" fontId="10" fillId="0" borderId="6" xfId="6" applyNumberFormat="1" applyFont="1" applyFill="1" applyBorder="1" applyAlignment="1">
      <alignment horizontal="center" vertical="center"/>
    </xf>
    <xf numFmtId="185" fontId="10" fillId="0" borderId="3" xfId="6" applyNumberFormat="1" applyFont="1" applyFill="1" applyBorder="1" applyAlignment="1">
      <alignment horizontal="center" vertical="center" wrapText="1"/>
    </xf>
    <xf numFmtId="185" fontId="10" fillId="0" borderId="5" xfId="6" applyNumberFormat="1" applyFont="1" applyFill="1" applyBorder="1" applyAlignment="1">
      <alignment horizontal="center" vertical="center" wrapText="1"/>
    </xf>
    <xf numFmtId="185" fontId="10" fillId="0" borderId="7" xfId="6" applyNumberFormat="1" applyFont="1" applyFill="1" applyBorder="1" applyAlignment="1">
      <alignment horizontal="center" vertical="center" wrapText="1"/>
    </xf>
    <xf numFmtId="3" fontId="10" fillId="0" borderId="12" xfId="6" applyNumberFormat="1" applyFont="1" applyFill="1" applyBorder="1" applyAlignment="1">
      <alignment vertical="center" wrapText="1"/>
    </xf>
    <xf numFmtId="185" fontId="10" fillId="0" borderId="3" xfId="6" applyNumberFormat="1" applyFont="1" applyFill="1" applyBorder="1" applyAlignment="1">
      <alignment vertical="center"/>
    </xf>
    <xf numFmtId="185" fontId="10" fillId="0" borderId="186" xfId="6" applyNumberFormat="1" applyFont="1" applyFill="1" applyBorder="1" applyAlignment="1">
      <alignment vertical="center"/>
    </xf>
    <xf numFmtId="188" fontId="10" fillId="0" borderId="28" xfId="6" applyNumberFormat="1" applyFont="1" applyFill="1" applyBorder="1" applyAlignment="1">
      <alignment vertical="center" wrapText="1"/>
    </xf>
    <xf numFmtId="188" fontId="10" fillId="2" borderId="28" xfId="6" applyNumberFormat="1" applyFont="1" applyFill="1" applyBorder="1" applyAlignment="1">
      <alignment vertical="center" wrapText="1"/>
    </xf>
    <xf numFmtId="185" fontId="10" fillId="0" borderId="28" xfId="6" applyNumberFormat="1" applyFont="1" applyFill="1" applyBorder="1" applyAlignment="1">
      <alignment vertical="center" wrapText="1"/>
    </xf>
    <xf numFmtId="185" fontId="10" fillId="2" borderId="28" xfId="6" applyNumberFormat="1" applyFont="1" applyFill="1" applyBorder="1" applyAlignment="1">
      <alignment vertical="center" wrapText="1"/>
    </xf>
    <xf numFmtId="185" fontId="10" fillId="0" borderId="182" xfId="6" applyNumberFormat="1" applyFont="1" applyFill="1" applyBorder="1" applyAlignment="1">
      <alignment vertical="center"/>
    </xf>
    <xf numFmtId="185" fontId="10" fillId="0" borderId="7" xfId="6" applyNumberFormat="1" applyFont="1" applyFill="1" applyBorder="1" applyAlignment="1">
      <alignment vertical="center"/>
    </xf>
    <xf numFmtId="186" fontId="10" fillId="0" borderId="28" xfId="6" applyNumberFormat="1" applyFont="1" applyFill="1" applyBorder="1" applyAlignment="1">
      <alignment vertical="center" wrapText="1"/>
    </xf>
    <xf numFmtId="185" fontId="10" fillId="0" borderId="5" xfId="6" applyNumberFormat="1" applyFont="1" applyFill="1" applyBorder="1" applyAlignment="1">
      <alignment vertical="center"/>
    </xf>
    <xf numFmtId="3" fontId="10" fillId="0" borderId="1" xfId="6" applyNumberFormat="1" applyFont="1" applyFill="1" applyBorder="1" applyAlignment="1">
      <alignment horizontal="center" vertical="center" wrapText="1"/>
    </xf>
    <xf numFmtId="3" fontId="10" fillId="0" borderId="28" xfId="6" applyNumberFormat="1" applyFont="1" applyFill="1" applyBorder="1" applyAlignment="1">
      <alignment horizontal="center" vertical="center" wrapText="1"/>
    </xf>
    <xf numFmtId="3" fontId="10" fillId="0" borderId="2" xfId="6" applyNumberFormat="1" applyFont="1" applyFill="1" applyBorder="1" applyAlignment="1">
      <alignment horizontal="center" vertical="center" wrapText="1"/>
    </xf>
    <xf numFmtId="184" fontId="10" fillId="0" borderId="6" xfId="6" applyNumberFormat="1" applyFont="1" applyFill="1" applyBorder="1" applyAlignment="1">
      <alignment horizontal="center" vertical="center"/>
    </xf>
    <xf numFmtId="3" fontId="10" fillId="0" borderId="0" xfId="6" applyNumberFormat="1" applyFont="1" applyFill="1" applyBorder="1" applyAlignment="1">
      <alignment horizontal="center" vertical="center"/>
    </xf>
    <xf numFmtId="0" fontId="10" fillId="0" borderId="179" xfId="6" applyFont="1" applyBorder="1" applyAlignment="1">
      <alignment horizontal="center" vertical="center"/>
    </xf>
    <xf numFmtId="0" fontId="10" fillId="0" borderId="181" xfId="6" applyFont="1" applyBorder="1" applyAlignment="1">
      <alignment horizontal="center" vertical="center"/>
    </xf>
    <xf numFmtId="188" fontId="10" fillId="0" borderId="5" xfId="6" applyNumberFormat="1" applyFont="1" applyBorder="1" applyAlignment="1">
      <alignment vertical="top" wrapText="1"/>
    </xf>
    <xf numFmtId="188" fontId="10" fillId="0" borderId="7" xfId="6" applyNumberFormat="1" applyFont="1" applyBorder="1" applyAlignment="1">
      <alignment vertical="top" wrapText="1"/>
    </xf>
    <xf numFmtId="188" fontId="10" fillId="0" borderId="172" xfId="6" applyNumberFormat="1" applyFont="1" applyBorder="1" applyAlignment="1">
      <alignment vertical="top" wrapText="1"/>
    </xf>
    <xf numFmtId="188" fontId="10" fillId="0" borderId="185" xfId="6" applyNumberFormat="1" applyFont="1" applyBorder="1" applyAlignment="1">
      <alignment vertical="top" wrapText="1"/>
    </xf>
    <xf numFmtId="188" fontId="10" fillId="0" borderId="6" xfId="6" applyNumberFormat="1" applyFont="1" applyBorder="1" applyAlignment="1">
      <alignment vertical="top" wrapText="1"/>
    </xf>
    <xf numFmtId="188" fontId="10" fillId="0" borderId="13" xfId="6" applyNumberFormat="1" applyFont="1" applyBorder="1" applyAlignment="1">
      <alignment vertical="top" wrapText="1"/>
    </xf>
    <xf numFmtId="188" fontId="10" fillId="2" borderId="28" xfId="6" applyNumberFormat="1" applyFont="1" applyFill="1" applyBorder="1" applyAlignment="1">
      <alignment vertical="top" wrapText="1"/>
    </xf>
    <xf numFmtId="188" fontId="10" fillId="2" borderId="2" xfId="6" applyNumberFormat="1" applyFont="1" applyFill="1" applyBorder="1" applyAlignment="1">
      <alignment vertical="top" wrapText="1"/>
    </xf>
    <xf numFmtId="186" fontId="10" fillId="0" borderId="5" xfId="6" applyNumberFormat="1" applyFont="1" applyBorder="1" applyAlignment="1">
      <alignment horizontal="center" vertical="center"/>
    </xf>
    <xf numFmtId="185" fontId="10" fillId="0" borderId="3" xfId="6" applyNumberFormat="1" applyFont="1" applyBorder="1" applyAlignment="1">
      <alignment wrapText="1"/>
    </xf>
    <xf numFmtId="185" fontId="10" fillId="0" borderId="5" xfId="6" applyNumberFormat="1" applyFont="1" applyBorder="1" applyAlignment="1">
      <alignment wrapText="1"/>
    </xf>
    <xf numFmtId="185" fontId="10" fillId="0" borderId="178" xfId="6" applyNumberFormat="1" applyFont="1" applyBorder="1" applyAlignment="1">
      <alignment wrapText="1"/>
    </xf>
    <xf numFmtId="185" fontId="10" fillId="0" borderId="172" xfId="6" applyNumberFormat="1" applyFont="1" applyBorder="1" applyAlignment="1">
      <alignment wrapText="1"/>
    </xf>
    <xf numFmtId="185" fontId="10" fillId="0" borderId="29" xfId="6" applyNumberFormat="1" applyFont="1" applyBorder="1" applyAlignment="1">
      <alignment wrapText="1"/>
    </xf>
    <xf numFmtId="185" fontId="10" fillId="0" borderId="6" xfId="6" applyNumberFormat="1" applyFont="1" applyBorder="1" applyAlignment="1">
      <alignment wrapText="1"/>
    </xf>
    <xf numFmtId="185" fontId="10" fillId="2" borderId="28" xfId="6" applyNumberFormat="1" applyFont="1" applyFill="1" applyBorder="1" applyAlignment="1">
      <alignment wrapText="1"/>
    </xf>
    <xf numFmtId="186" fontId="10" fillId="0" borderId="28" xfId="6" applyNumberFormat="1" applyFont="1" applyBorder="1" applyAlignment="1">
      <alignment horizontal="center" vertical="center"/>
    </xf>
    <xf numFmtId="185" fontId="10" fillId="0" borderId="1" xfId="6" applyNumberFormat="1" applyFont="1" applyBorder="1" applyAlignment="1">
      <alignment vertical="center" wrapText="1"/>
    </xf>
    <xf numFmtId="185" fontId="10" fillId="0" borderId="2" xfId="6" applyNumberFormat="1" applyFont="1" applyBorder="1" applyAlignment="1">
      <alignment vertical="center" wrapText="1"/>
    </xf>
    <xf numFmtId="186" fontId="10" fillId="0" borderId="6" xfId="6" applyNumberFormat="1" applyFont="1" applyBorder="1" applyAlignment="1">
      <alignment horizontal="center" vertical="center"/>
    </xf>
    <xf numFmtId="185" fontId="10" fillId="0" borderId="1" xfId="6" applyNumberFormat="1" applyFont="1" applyBorder="1" applyAlignment="1">
      <alignment vertical="center"/>
    </xf>
    <xf numFmtId="185" fontId="10" fillId="0" borderId="28" xfId="6" applyNumberFormat="1" applyFont="1" applyBorder="1" applyAlignment="1">
      <alignment vertical="center"/>
    </xf>
    <xf numFmtId="185" fontId="10" fillId="0" borderId="2" xfId="6" applyNumberFormat="1" applyFont="1" applyBorder="1" applyAlignment="1">
      <alignment vertical="center"/>
    </xf>
    <xf numFmtId="184" fontId="10" fillId="0" borderId="28" xfId="6" applyNumberFormat="1" applyFont="1" applyBorder="1" applyAlignment="1">
      <alignment horizontal="center" vertical="center"/>
    </xf>
    <xf numFmtId="186" fontId="10" fillId="0" borderId="1" xfId="6" applyNumberFormat="1" applyFont="1" applyBorder="1" applyAlignment="1">
      <alignment vertical="center"/>
    </xf>
    <xf numFmtId="186" fontId="10" fillId="0" borderId="28" xfId="6" applyNumberFormat="1" applyFont="1" applyBorder="1" applyAlignment="1">
      <alignment vertical="center"/>
    </xf>
    <xf numFmtId="186" fontId="10" fillId="0" borderId="2" xfId="6" applyNumberFormat="1" applyFont="1" applyBorder="1" applyAlignment="1">
      <alignment vertical="center"/>
    </xf>
    <xf numFmtId="185" fontId="10" fillId="0" borderId="177" xfId="6" applyNumberFormat="1" applyFont="1" applyBorder="1" applyAlignment="1">
      <alignment horizontal="center" vertical="center" wrapText="1"/>
    </xf>
    <xf numFmtId="185" fontId="10" fillId="0" borderId="173" xfId="6" applyNumberFormat="1" applyFont="1" applyBorder="1" applyAlignment="1">
      <alignment horizontal="center" vertical="center" wrapText="1"/>
    </xf>
    <xf numFmtId="185" fontId="10" fillId="0" borderId="184" xfId="6" applyNumberFormat="1" applyFont="1" applyBorder="1" applyAlignment="1">
      <alignment horizontal="center" vertical="center" wrapText="1"/>
    </xf>
    <xf numFmtId="197" fontId="10" fillId="0" borderId="1" xfId="6" applyNumberFormat="1" applyFont="1" applyBorder="1" applyAlignment="1">
      <alignment vertical="center"/>
    </xf>
    <xf numFmtId="197" fontId="10" fillId="0" borderId="28" xfId="6" applyNumberFormat="1" applyFont="1" applyBorder="1" applyAlignment="1">
      <alignment vertical="center"/>
    </xf>
    <xf numFmtId="197" fontId="10" fillId="0" borderId="2" xfId="6" applyNumberFormat="1" applyFont="1" applyBorder="1" applyAlignment="1">
      <alignment vertical="center"/>
    </xf>
    <xf numFmtId="198" fontId="10" fillId="0" borderId="1" xfId="6" applyNumberFormat="1" applyFont="1" applyBorder="1" applyAlignment="1">
      <alignment vertical="center"/>
    </xf>
    <xf numFmtId="198" fontId="10" fillId="0" borderId="28" xfId="6" applyNumberFormat="1" applyFont="1" applyBorder="1" applyAlignment="1">
      <alignment vertical="center"/>
    </xf>
    <xf numFmtId="198" fontId="10" fillId="0" borderId="2" xfId="6" applyNumberFormat="1" applyFont="1" applyBorder="1" applyAlignment="1">
      <alignment vertical="center"/>
    </xf>
    <xf numFmtId="3" fontId="10" fillId="0" borderId="7" xfId="6" applyNumberFormat="1" applyFont="1" applyBorder="1" applyAlignment="1">
      <alignment vertical="center" wrapText="1"/>
    </xf>
    <xf numFmtId="0" fontId="10" fillId="0" borderId="12" xfId="6" applyFont="1" applyBorder="1" applyAlignment="1">
      <alignment vertical="center"/>
    </xf>
    <xf numFmtId="3" fontId="10" fillId="0" borderId="174" xfId="6" applyNumberFormat="1" applyFont="1" applyBorder="1" applyAlignment="1">
      <alignment horizontal="center" vertical="center" wrapText="1"/>
    </xf>
    <xf numFmtId="3" fontId="10" fillId="0" borderId="179" xfId="6" applyNumberFormat="1" applyFont="1" applyBorder="1" applyAlignment="1">
      <alignment horizontal="center" vertical="center" wrapText="1"/>
    </xf>
    <xf numFmtId="184" fontId="10" fillId="0" borderId="5" xfId="6" applyNumberFormat="1" applyFont="1" applyBorder="1" applyAlignment="1">
      <alignment horizontal="center" vertical="center"/>
    </xf>
    <xf numFmtId="184" fontId="10" fillId="0" borderId="0" xfId="6" applyNumberFormat="1" applyFont="1" applyAlignment="1">
      <alignment horizontal="center" vertical="center"/>
    </xf>
    <xf numFmtId="185" fontId="10" fillId="0" borderId="3" xfId="6" applyNumberFormat="1" applyFont="1" applyBorder="1" applyAlignment="1">
      <alignment horizontal="center" vertical="center" wrapText="1"/>
    </xf>
    <xf numFmtId="185" fontId="10" fillId="0" borderId="5" xfId="6" applyNumberFormat="1" applyFont="1" applyBorder="1" applyAlignment="1">
      <alignment horizontal="center" vertical="center" wrapText="1"/>
    </xf>
    <xf numFmtId="185" fontId="10" fillId="0" borderId="7" xfId="6" applyNumberFormat="1" applyFont="1" applyBorder="1" applyAlignment="1">
      <alignment horizontal="center" vertical="center" wrapText="1"/>
    </xf>
    <xf numFmtId="3" fontId="10" fillId="0" borderId="12" xfId="6" applyNumberFormat="1" applyFont="1" applyBorder="1" applyAlignment="1">
      <alignment vertical="center" wrapText="1"/>
    </xf>
    <xf numFmtId="188" fontId="10" fillId="2" borderId="28" xfId="6" applyNumberFormat="1" applyFont="1" applyFill="1" applyBorder="1" applyAlignment="1">
      <alignment horizontal="right" vertical="center" wrapText="1"/>
    </xf>
    <xf numFmtId="185" fontId="10" fillId="0" borderId="182" xfId="6" applyNumberFormat="1" applyFont="1" applyBorder="1" applyAlignment="1">
      <alignment vertical="center"/>
    </xf>
    <xf numFmtId="185" fontId="10" fillId="0" borderId="7" xfId="6" applyNumberFormat="1" applyFont="1" applyBorder="1" applyAlignment="1">
      <alignment vertical="center"/>
    </xf>
    <xf numFmtId="185" fontId="10" fillId="0" borderId="3" xfId="6" applyNumberFormat="1" applyFont="1" applyBorder="1" applyAlignment="1">
      <alignment vertical="center"/>
    </xf>
    <xf numFmtId="185" fontId="10" fillId="0" borderId="5" xfId="6" applyNumberFormat="1" applyFont="1" applyBorder="1" applyAlignment="1">
      <alignment vertical="center"/>
    </xf>
    <xf numFmtId="185" fontId="10" fillId="0" borderId="28" xfId="6" applyNumberFormat="1" applyFont="1" applyBorder="1" applyAlignment="1">
      <alignment vertical="center" wrapText="1"/>
    </xf>
    <xf numFmtId="186" fontId="10" fillId="0" borderId="28" xfId="6" applyNumberFormat="1" applyFont="1" applyBorder="1" applyAlignment="1">
      <alignment vertical="center" wrapText="1"/>
    </xf>
    <xf numFmtId="185" fontId="10" fillId="2" borderId="1" xfId="6" applyNumberFormat="1" applyFont="1" applyFill="1" applyBorder="1" applyAlignment="1">
      <alignment wrapText="1"/>
    </xf>
    <xf numFmtId="3" fontId="10" fillId="0" borderId="1" xfId="6" applyNumberFormat="1" applyFont="1" applyBorder="1" applyAlignment="1">
      <alignment horizontal="center" vertical="center" wrapText="1"/>
    </xf>
    <xf numFmtId="3" fontId="10" fillId="0" borderId="28" xfId="6" applyNumberFormat="1" applyFont="1" applyBorder="1" applyAlignment="1">
      <alignment horizontal="center" vertical="center" wrapText="1"/>
    </xf>
    <xf numFmtId="3" fontId="10" fillId="0" borderId="2" xfId="6" applyNumberFormat="1" applyFont="1" applyBorder="1" applyAlignment="1">
      <alignment horizontal="center" vertical="center" wrapText="1"/>
    </xf>
    <xf numFmtId="184" fontId="10" fillId="0" borderId="6" xfId="6" applyNumberFormat="1" applyFont="1" applyBorder="1" applyAlignment="1">
      <alignment horizontal="center" vertical="center"/>
    </xf>
    <xf numFmtId="3" fontId="10" fillId="0" borderId="3" xfId="6" applyNumberFormat="1" applyFont="1" applyBorder="1" applyAlignment="1">
      <alignment vertical="center" wrapText="1"/>
    </xf>
    <xf numFmtId="0" fontId="10" fillId="0" borderId="5" xfId="6" applyFont="1" applyBorder="1" applyAlignment="1">
      <alignment vertical="center"/>
    </xf>
    <xf numFmtId="3" fontId="10" fillId="0" borderId="5" xfId="6" applyNumberFormat="1" applyFont="1" applyBorder="1" applyAlignment="1">
      <alignment vertical="center" wrapText="1"/>
    </xf>
    <xf numFmtId="0" fontId="10" fillId="0" borderId="7" xfId="6" applyFont="1" applyBorder="1" applyAlignment="1">
      <alignment vertical="center"/>
    </xf>
    <xf numFmtId="3" fontId="10" fillId="0" borderId="1" xfId="6" applyNumberFormat="1" applyFont="1" applyBorder="1" applyAlignment="1">
      <alignment vertical="center" wrapText="1"/>
    </xf>
    <xf numFmtId="0" fontId="10" fillId="0" borderId="28" xfId="6" applyFont="1" applyBorder="1" applyAlignment="1">
      <alignment vertical="center"/>
    </xf>
    <xf numFmtId="0" fontId="10" fillId="0" borderId="2" xfId="6" applyFont="1" applyBorder="1" applyAlignment="1">
      <alignment vertical="center"/>
    </xf>
    <xf numFmtId="188" fontId="10" fillId="2" borderId="172" xfId="6" applyNumberFormat="1" applyFont="1" applyFill="1" applyBorder="1" applyAlignment="1">
      <alignment vertical="top" wrapText="1"/>
    </xf>
    <xf numFmtId="188" fontId="10" fillId="2" borderId="185" xfId="6" applyNumberFormat="1" applyFont="1" applyFill="1" applyBorder="1" applyAlignment="1">
      <alignment vertical="top" wrapText="1"/>
    </xf>
    <xf numFmtId="185" fontId="10" fillId="0" borderId="2" xfId="6" applyNumberFormat="1" applyFont="1" applyBorder="1" applyAlignment="1">
      <alignment horizontal="center" vertical="center" wrapText="1"/>
    </xf>
    <xf numFmtId="185" fontId="10" fillId="0" borderId="8" xfId="6" applyNumberFormat="1" applyFont="1" applyBorder="1" applyAlignment="1">
      <alignment horizontal="center" vertical="center" wrapText="1"/>
    </xf>
    <xf numFmtId="185" fontId="10" fillId="0" borderId="13" xfId="6" applyNumberFormat="1" applyFont="1" applyBorder="1" applyAlignment="1">
      <alignment horizontal="center" vertical="center" wrapText="1"/>
    </xf>
    <xf numFmtId="3" fontId="10" fillId="0" borderId="1" xfId="6" applyNumberFormat="1" applyFont="1" applyBorder="1" applyAlignment="1">
      <alignment horizontal="center" vertical="center" shrinkToFit="1"/>
    </xf>
    <xf numFmtId="3" fontId="10" fillId="0" borderId="28" xfId="6" applyNumberFormat="1" applyFont="1" applyBorder="1" applyAlignment="1">
      <alignment horizontal="center" vertical="center" shrinkToFit="1"/>
    </xf>
    <xf numFmtId="185" fontId="10" fillId="0" borderId="2" xfId="6" applyNumberFormat="1" applyFont="1" applyBorder="1" applyAlignment="1">
      <alignment horizontal="center" vertical="center"/>
    </xf>
    <xf numFmtId="186" fontId="10" fillId="0" borderId="6" xfId="6" applyNumberFormat="1" applyFont="1" applyBorder="1" applyAlignment="1">
      <alignment horizontal="center" vertical="center" wrapText="1"/>
    </xf>
    <xf numFmtId="186" fontId="10" fillId="0" borderId="1" xfId="6" applyNumberFormat="1" applyFont="1" applyBorder="1" applyAlignment="1">
      <alignment horizontal="center" vertical="center" wrapText="1"/>
    </xf>
    <xf numFmtId="186" fontId="10" fillId="0" borderId="28" xfId="6" applyNumberFormat="1" applyFont="1" applyBorder="1" applyAlignment="1">
      <alignment horizontal="center" vertical="center" wrapText="1"/>
    </xf>
    <xf numFmtId="185" fontId="10" fillId="0" borderId="168" xfId="6" applyNumberFormat="1" applyFont="1" applyBorder="1" applyAlignment="1">
      <alignment horizontal="center" vertical="center" wrapText="1"/>
    </xf>
    <xf numFmtId="185" fontId="10" fillId="0" borderId="169" xfId="6" applyNumberFormat="1" applyFont="1" applyBorder="1" applyAlignment="1">
      <alignment horizontal="center" vertical="center" wrapText="1"/>
    </xf>
    <xf numFmtId="185" fontId="10" fillId="0" borderId="170" xfId="6" applyNumberFormat="1" applyFont="1" applyBorder="1" applyAlignment="1">
      <alignment horizontal="center" vertical="center" wrapText="1"/>
    </xf>
    <xf numFmtId="3" fontId="10" fillId="0" borderId="11" xfId="6" applyNumberFormat="1" applyFont="1" applyBorder="1" applyAlignment="1">
      <alignment horizontal="center" vertical="center" wrapText="1"/>
    </xf>
    <xf numFmtId="3" fontId="10" fillId="0" borderId="11" xfId="6" applyNumberFormat="1" applyFont="1" applyBorder="1" applyAlignment="1">
      <alignment horizontal="center" vertical="center"/>
    </xf>
    <xf numFmtId="184" fontId="10" fillId="0" borderId="11" xfId="6" applyNumberFormat="1" applyFont="1" applyBorder="1" applyAlignment="1">
      <alignment horizontal="center" vertical="center"/>
    </xf>
    <xf numFmtId="3" fontId="10" fillId="0" borderId="12" xfId="6" applyNumberFormat="1" applyFont="1" applyBorder="1" applyAlignment="1">
      <alignment horizontal="center" vertical="center"/>
    </xf>
    <xf numFmtId="3" fontId="10" fillId="0" borderId="165" xfId="6" applyNumberFormat="1" applyFont="1" applyBorder="1" applyAlignment="1">
      <alignment horizontal="center" vertical="center" wrapText="1"/>
    </xf>
    <xf numFmtId="3" fontId="10" fillId="0" borderId="171" xfId="6" applyNumberFormat="1" applyFont="1" applyBorder="1" applyAlignment="1">
      <alignment horizontal="center" vertical="center" wrapText="1"/>
    </xf>
    <xf numFmtId="3" fontId="10" fillId="0" borderId="166" xfId="6" applyNumberFormat="1" applyFont="1" applyBorder="1" applyAlignment="1">
      <alignment horizontal="center" vertical="center" wrapText="1"/>
    </xf>
    <xf numFmtId="3" fontId="10" fillId="0" borderId="172" xfId="6" applyNumberFormat="1" applyFont="1" applyBorder="1" applyAlignment="1">
      <alignment horizontal="center" vertical="center" wrapText="1"/>
    </xf>
    <xf numFmtId="3" fontId="10" fillId="0" borderId="167" xfId="6" applyNumberFormat="1" applyFont="1" applyBorder="1" applyAlignment="1">
      <alignment horizontal="center" vertical="center" wrapText="1"/>
    </xf>
    <xf numFmtId="3" fontId="10" fillId="0" borderId="173" xfId="6" applyNumberFormat="1" applyFont="1" applyBorder="1" applyAlignment="1">
      <alignment horizontal="center" vertical="center" wrapText="1"/>
    </xf>
    <xf numFmtId="3" fontId="10" fillId="0" borderId="3" xfId="6" applyNumberFormat="1" applyFont="1" applyBorder="1" applyAlignment="1">
      <alignment horizontal="center" vertical="center" wrapText="1"/>
    </xf>
    <xf numFmtId="3" fontId="10" fillId="0" borderId="29" xfId="6" applyNumberFormat="1" applyFont="1" applyBorder="1" applyAlignment="1">
      <alignment horizontal="center" vertical="center" wrapText="1"/>
    </xf>
    <xf numFmtId="3" fontId="10" fillId="2" borderId="1" xfId="6" applyNumberFormat="1" applyFont="1" applyFill="1" applyBorder="1" applyAlignment="1">
      <alignment horizontal="center" vertical="center" wrapText="1"/>
    </xf>
    <xf numFmtId="3" fontId="10" fillId="2" borderId="28" xfId="6" applyNumberFormat="1" applyFont="1" applyFill="1" applyBorder="1" applyAlignment="1">
      <alignment horizontal="center" vertical="center" wrapText="1"/>
    </xf>
    <xf numFmtId="3" fontId="10" fillId="0" borderId="4" xfId="6" applyNumberFormat="1" applyFont="1" applyBorder="1" applyAlignment="1">
      <alignment horizontal="center" vertical="center" wrapText="1"/>
    </xf>
    <xf numFmtId="3" fontId="10" fillId="0" borderId="5" xfId="6" applyNumberFormat="1" applyFont="1" applyBorder="1" applyAlignment="1">
      <alignment horizontal="center" vertical="center" wrapText="1"/>
    </xf>
    <xf numFmtId="3" fontId="10" fillId="0" borderId="0" xfId="6" applyNumberFormat="1" applyFont="1" applyAlignment="1">
      <alignment horizontal="center" vertical="center" wrapText="1"/>
    </xf>
    <xf numFmtId="3" fontId="10" fillId="0" borderId="6" xfId="6" applyNumberFormat="1" applyFont="1" applyBorder="1" applyAlignment="1">
      <alignment horizontal="center" vertical="center" wrapText="1"/>
    </xf>
    <xf numFmtId="3" fontId="10" fillId="0" borderId="36" xfId="6" applyNumberFormat="1" applyFont="1" applyBorder="1" applyAlignment="1">
      <alignment horizontal="center" vertical="center" wrapText="1"/>
    </xf>
    <xf numFmtId="3" fontId="10" fillId="0" borderId="37" xfId="6" applyNumberFormat="1" applyFont="1" applyBorder="1" applyAlignment="1">
      <alignment horizontal="center" vertical="center" wrapText="1"/>
    </xf>
    <xf numFmtId="3" fontId="10" fillId="0" borderId="44" xfId="6" applyNumberFormat="1" applyFont="1" applyBorder="1" applyAlignment="1">
      <alignment horizontal="center" vertical="center" wrapText="1"/>
    </xf>
    <xf numFmtId="3" fontId="10" fillId="0" borderId="0" xfId="6" applyNumberFormat="1" applyFont="1" applyFill="1" applyBorder="1" applyAlignment="1">
      <alignment horizontal="center" vertical="center" wrapText="1"/>
    </xf>
    <xf numFmtId="3" fontId="10" fillId="0" borderId="3" xfId="6" applyNumberFormat="1" applyFont="1" applyBorder="1" applyAlignment="1">
      <alignment horizontal="center" vertical="center"/>
    </xf>
    <xf numFmtId="3" fontId="10" fillId="0" borderId="29" xfId="6" applyNumberFormat="1" applyFont="1" applyBorder="1" applyAlignment="1">
      <alignment horizontal="center" vertical="center"/>
    </xf>
    <xf numFmtId="3" fontId="10" fillId="0" borderId="5" xfId="6" applyNumberFormat="1" applyFont="1" applyBorder="1" applyAlignment="1">
      <alignment horizontal="center" vertical="center"/>
    </xf>
    <xf numFmtId="3" fontId="10" fillId="0" borderId="6" xfId="6" applyNumberFormat="1" applyFont="1" applyBorder="1" applyAlignment="1">
      <alignment horizontal="center" vertical="center"/>
    </xf>
    <xf numFmtId="3" fontId="10" fillId="0" borderId="4" xfId="6" applyNumberFormat="1" applyFont="1" applyBorder="1" applyAlignment="1">
      <alignment horizontal="center" vertical="center"/>
    </xf>
    <xf numFmtId="3" fontId="10" fillId="0" borderId="0" xfId="6" applyNumberFormat="1" applyFont="1" applyAlignment="1">
      <alignment horizontal="center" vertical="center"/>
    </xf>
    <xf numFmtId="3" fontId="10" fillId="0" borderId="1" xfId="6" applyNumberFormat="1" applyFont="1" applyBorder="1" applyAlignment="1">
      <alignment horizontal="center" vertical="center"/>
    </xf>
    <xf numFmtId="3" fontId="10" fillId="2" borderId="11" xfId="6" applyNumberFormat="1" applyFont="1" applyFill="1" applyBorder="1" applyAlignment="1">
      <alignment horizontal="center" vertical="center"/>
    </xf>
    <xf numFmtId="0" fontId="13" fillId="0" borderId="11" xfId="1" applyFont="1" applyBorder="1" applyAlignment="1">
      <alignment vertical="center" wrapText="1"/>
    </xf>
    <xf numFmtId="191" fontId="14" fillId="0" borderId="8" xfId="1" applyNumberFormat="1" applyFont="1" applyBorder="1" applyAlignment="1">
      <alignment horizontal="center" vertical="top" wrapText="1"/>
    </xf>
    <xf numFmtId="191" fontId="14" fillId="0" borderId="13" xfId="1" applyNumberFormat="1" applyFont="1" applyBorder="1" applyAlignment="1">
      <alignment horizontal="center" vertical="top" wrapText="1"/>
    </xf>
    <xf numFmtId="0" fontId="13" fillId="0" borderId="3" xfId="1" applyFont="1" applyBorder="1" applyAlignment="1">
      <alignment vertical="center" wrapText="1"/>
    </xf>
    <xf numFmtId="0" fontId="13" fillId="0" borderId="4" xfId="1" applyFont="1" applyBorder="1" applyAlignment="1">
      <alignment vertical="center" wrapText="1"/>
    </xf>
    <xf numFmtId="0" fontId="13" fillId="0" borderId="7" xfId="1" applyFont="1" applyBorder="1" applyAlignment="1">
      <alignment vertical="center" wrapText="1"/>
    </xf>
    <xf numFmtId="0" fontId="13" fillId="0" borderId="8" xfId="1" applyFont="1" applyBorder="1" applyAlignment="1">
      <alignment vertical="center" wrapText="1"/>
    </xf>
    <xf numFmtId="3" fontId="14" fillId="0" borderId="4" xfId="1" applyNumberFormat="1" applyFont="1" applyBorder="1" applyAlignment="1">
      <alignment horizontal="left" wrapText="1"/>
    </xf>
    <xf numFmtId="191" fontId="14" fillId="0" borderId="11" xfId="1" applyNumberFormat="1" applyFont="1" applyBorder="1" applyAlignment="1">
      <alignment horizontal="center" vertical="center" wrapText="1"/>
    </xf>
    <xf numFmtId="191" fontId="14" fillId="0" borderId="12" xfId="1" applyNumberFormat="1" applyFont="1" applyBorder="1" applyAlignment="1">
      <alignment horizontal="center" vertical="center" wrapText="1"/>
    </xf>
    <xf numFmtId="0" fontId="14" fillId="0" borderId="0" xfId="1" applyFont="1" applyAlignment="1">
      <alignment horizontal="left" vertical="center"/>
    </xf>
    <xf numFmtId="0" fontId="13" fillId="0" borderId="29" xfId="1" applyFont="1" applyBorder="1" applyAlignment="1">
      <alignment vertical="center" wrapText="1"/>
    </xf>
    <xf numFmtId="0" fontId="0" fillId="0" borderId="6" xfId="1" applyFont="1" applyBorder="1" applyAlignment="1">
      <alignment vertical="center" wrapText="1"/>
    </xf>
    <xf numFmtId="0" fontId="0" fillId="0" borderId="13" xfId="1" applyFont="1" applyBorder="1" applyAlignment="1">
      <alignment vertical="center" wrapText="1"/>
    </xf>
    <xf numFmtId="185" fontId="14" fillId="0" borderId="0" xfId="8" applyNumberFormat="1" applyFont="1" applyAlignment="1">
      <alignment horizontal="center" vertical="center"/>
    </xf>
    <xf numFmtId="190" fontId="14" fillId="0" borderId="0" xfId="8" applyNumberFormat="1" applyFont="1" applyAlignment="1">
      <alignment horizontal="center" vertical="center"/>
    </xf>
    <xf numFmtId="0" fontId="14" fillId="0" borderId="8" xfId="1" applyFont="1" applyBorder="1" applyAlignment="1">
      <alignment horizontal="right" vertical="center"/>
    </xf>
    <xf numFmtId="0" fontId="14" fillId="0" borderId="13" xfId="1" applyFont="1" applyBorder="1" applyAlignment="1">
      <alignment horizontal="right" vertical="center"/>
    </xf>
    <xf numFmtId="0" fontId="14" fillId="0" borderId="3" xfId="1" applyFont="1" applyBorder="1" applyAlignment="1">
      <alignment vertical="center" wrapText="1"/>
    </xf>
    <xf numFmtId="0" fontId="0" fillId="0" borderId="5" xfId="1" applyFont="1" applyBorder="1" applyAlignment="1">
      <alignment vertical="center" wrapText="1"/>
    </xf>
    <xf numFmtId="0" fontId="0" fillId="0" borderId="7" xfId="1" applyFont="1" applyBorder="1" applyAlignment="1">
      <alignment vertical="center" wrapText="1"/>
    </xf>
    <xf numFmtId="0" fontId="14" fillId="0" borderId="29" xfId="8" applyFont="1" applyBorder="1" applyAlignment="1">
      <alignment vertical="center" wrapText="1"/>
    </xf>
    <xf numFmtId="0" fontId="14" fillId="0" borderId="6" xfId="8" applyFont="1" applyBorder="1" applyAlignment="1">
      <alignment vertical="center" wrapText="1"/>
    </xf>
    <xf numFmtId="0" fontId="14" fillId="0" borderId="13" xfId="8" applyFont="1" applyBorder="1" applyAlignment="1">
      <alignment vertical="center" wrapText="1"/>
    </xf>
    <xf numFmtId="0" fontId="14" fillId="0" borderId="1" xfId="1" applyFont="1" applyBorder="1" applyAlignment="1">
      <alignment horizontal="center" vertical="center"/>
    </xf>
    <xf numFmtId="0" fontId="14" fillId="0" borderId="28" xfId="1" applyFont="1" applyBorder="1" applyAlignment="1">
      <alignment horizontal="center" vertical="center"/>
    </xf>
    <xf numFmtId="0" fontId="14" fillId="0" borderId="2" xfId="1" applyFont="1" applyBorder="1" applyAlignment="1">
      <alignment horizontal="center" vertical="center"/>
    </xf>
    <xf numFmtId="0" fontId="14" fillId="0" borderId="4" xfId="8" applyFont="1" applyBorder="1" applyAlignment="1">
      <alignment horizontal="center" wrapText="1"/>
    </xf>
    <xf numFmtId="0" fontId="14" fillId="0" borderId="4" xfId="8" applyFont="1" applyBorder="1" applyAlignment="1">
      <alignment horizontal="center"/>
    </xf>
    <xf numFmtId="0" fontId="14" fillId="0" borderId="8" xfId="1" applyFont="1" applyBorder="1" applyAlignment="1">
      <alignment horizontal="left" vertical="center"/>
    </xf>
    <xf numFmtId="0" fontId="14" fillId="0" borderId="13" xfId="1" applyFont="1" applyBorder="1" applyAlignment="1">
      <alignment horizontal="left" vertical="center"/>
    </xf>
    <xf numFmtId="0" fontId="14" fillId="0" borderId="3" xfId="8" applyFont="1" applyBorder="1" applyAlignment="1">
      <alignment horizontal="center" wrapText="1"/>
    </xf>
    <xf numFmtId="3" fontId="14" fillId="0" borderId="11" xfId="1" applyNumberFormat="1" applyFont="1" applyBorder="1" applyAlignment="1">
      <alignment horizontal="center" vertical="center" wrapText="1"/>
    </xf>
    <xf numFmtId="3" fontId="14" fillId="0" borderId="12" xfId="1" applyNumberFormat="1" applyFont="1" applyBorder="1" applyAlignment="1">
      <alignment horizontal="center" vertical="center" wrapText="1"/>
    </xf>
    <xf numFmtId="0" fontId="14" fillId="0" borderId="5" xfId="1" applyFont="1" applyBorder="1" applyAlignment="1">
      <alignment vertical="center" wrapText="1"/>
    </xf>
    <xf numFmtId="0" fontId="14" fillId="0" borderId="7" xfId="1" applyFont="1" applyBorder="1" applyAlignment="1">
      <alignment vertical="center" wrapText="1"/>
    </xf>
    <xf numFmtId="0" fontId="14" fillId="0" borderId="29" xfId="1" applyFont="1" applyBorder="1" applyAlignment="1">
      <alignment vertical="center" wrapText="1"/>
    </xf>
    <xf numFmtId="0" fontId="14" fillId="0" borderId="6" xfId="1" applyFont="1" applyBorder="1" applyAlignment="1">
      <alignment vertical="center" wrapText="1"/>
    </xf>
    <xf numFmtId="0" fontId="14" fillId="0" borderId="13" xfId="1" applyFont="1" applyBorder="1" applyAlignment="1">
      <alignment vertical="center" wrapText="1"/>
    </xf>
    <xf numFmtId="192" fontId="14" fillId="0" borderId="11" xfId="1" applyNumberFormat="1" applyFont="1" applyBorder="1" applyAlignment="1">
      <alignment horizontal="center" vertical="center" wrapText="1"/>
    </xf>
    <xf numFmtId="192" fontId="14" fillId="0" borderId="12" xfId="1" applyNumberFormat="1" applyFont="1" applyBorder="1" applyAlignment="1">
      <alignment horizontal="center" vertical="center" wrapText="1"/>
    </xf>
    <xf numFmtId="185" fontId="14" fillId="0" borderId="7" xfId="8" applyNumberFormat="1" applyFont="1" applyBorder="1" applyAlignment="1">
      <alignment horizontal="right" vertical="center"/>
    </xf>
    <xf numFmtId="185" fontId="14" fillId="0" borderId="8" xfId="8" applyNumberFormat="1" applyFont="1" applyBorder="1" applyAlignment="1">
      <alignment horizontal="right" vertical="center"/>
    </xf>
    <xf numFmtId="0" fontId="14" fillId="0" borderId="12" xfId="1" applyFont="1" applyBorder="1" applyAlignment="1">
      <alignment horizontal="distributed" vertical="center" wrapText="1"/>
    </xf>
    <xf numFmtId="0" fontId="14" fillId="0" borderId="9" xfId="1" applyFont="1" applyBorder="1" applyAlignment="1">
      <alignment horizontal="distributed" vertical="center" wrapText="1"/>
    </xf>
    <xf numFmtId="3" fontId="14" fillId="0" borderId="9" xfId="1" applyNumberFormat="1" applyFont="1" applyBorder="1" applyAlignment="1">
      <alignment horizontal="right" vertical="center" wrapText="1"/>
    </xf>
    <xf numFmtId="3" fontId="14" fillId="0" borderId="10" xfId="1" applyNumberFormat="1" applyFont="1" applyBorder="1" applyAlignment="1">
      <alignment horizontal="right" vertical="center" wrapText="1"/>
    </xf>
    <xf numFmtId="0" fontId="14" fillId="0" borderId="12"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10" xfId="1" applyFont="1" applyBorder="1" applyAlignment="1">
      <alignment horizontal="center" vertical="center" wrapText="1"/>
    </xf>
    <xf numFmtId="0" fontId="0" fillId="0" borderId="4" xfId="1" applyFont="1" applyBorder="1" applyAlignment="1">
      <alignment wrapText="1"/>
    </xf>
    <xf numFmtId="0" fontId="0" fillId="0" borderId="29" xfId="1" applyFont="1" applyBorder="1" applyAlignment="1">
      <alignment wrapText="1"/>
    </xf>
    <xf numFmtId="0" fontId="14" fillId="0" borderId="3" xfId="1" applyFont="1" applyBorder="1" applyAlignment="1">
      <alignment horizontal="center" vertical="center"/>
    </xf>
    <xf numFmtId="0" fontId="14" fillId="0" borderId="7" xfId="1" applyFont="1" applyBorder="1" applyAlignment="1">
      <alignment horizontal="center" vertical="center"/>
    </xf>
    <xf numFmtId="3" fontId="14" fillId="0" borderId="4" xfId="1" applyNumberFormat="1" applyFont="1" applyBorder="1" applyAlignment="1">
      <alignment horizontal="center" vertical="center" wrapText="1"/>
    </xf>
    <xf numFmtId="0" fontId="14" fillId="0" borderId="4" xfId="1" applyFont="1" applyBorder="1" applyAlignment="1">
      <alignment horizontal="center" vertical="center" wrapText="1"/>
    </xf>
    <xf numFmtId="0" fontId="14" fillId="0" borderId="4" xfId="1" applyFont="1" applyBorder="1" applyAlignment="1">
      <alignment horizontal="left" vertical="center" wrapText="1"/>
    </xf>
    <xf numFmtId="0" fontId="14" fillId="0" borderId="29" xfId="1" applyFont="1" applyBorder="1" applyAlignment="1">
      <alignment horizontal="left" vertical="center" wrapText="1"/>
    </xf>
    <xf numFmtId="0" fontId="14" fillId="0" borderId="8" xfId="1" applyFont="1" applyBorder="1" applyAlignment="1">
      <alignment horizontal="left" vertical="center" wrapText="1"/>
    </xf>
    <xf numFmtId="0" fontId="14" fillId="0" borderId="13" xfId="1" applyFont="1" applyBorder="1" applyAlignment="1">
      <alignment horizontal="left" vertical="center" wrapText="1"/>
    </xf>
    <xf numFmtId="0" fontId="14" fillId="0" borderId="5" xfId="1" applyFont="1" applyBorder="1" applyAlignment="1">
      <alignment horizontal="center" vertical="center"/>
    </xf>
    <xf numFmtId="0" fontId="14" fillId="0" borderId="4" xfId="1" applyFont="1" applyBorder="1" applyAlignment="1">
      <alignment horizontal="center" wrapText="1"/>
    </xf>
    <xf numFmtId="0" fontId="14" fillId="0" borderId="4" xfId="1" applyFont="1" applyBorder="1" applyAlignment="1">
      <alignment horizontal="center"/>
    </xf>
    <xf numFmtId="0" fontId="13" fillId="0" borderId="1" xfId="1" applyFont="1" applyBorder="1" applyAlignment="1">
      <alignment vertical="center" wrapText="1"/>
    </xf>
    <xf numFmtId="0" fontId="0" fillId="0" borderId="28" xfId="1" applyFont="1" applyBorder="1" applyAlignment="1">
      <alignment vertical="center" wrapText="1"/>
    </xf>
    <xf numFmtId="0" fontId="0" fillId="0" borderId="2" xfId="1" applyFont="1" applyBorder="1" applyAlignment="1">
      <alignment vertical="center" wrapText="1"/>
    </xf>
    <xf numFmtId="0" fontId="14" fillId="0" borderId="5" xfId="1" applyFont="1" applyBorder="1" applyAlignment="1">
      <alignment horizontal="left" vertical="center" wrapText="1"/>
    </xf>
    <xf numFmtId="0" fontId="14" fillId="0" borderId="0" xfId="1" applyFont="1" applyAlignment="1">
      <alignment horizontal="left" vertical="center" wrapText="1"/>
    </xf>
    <xf numFmtId="3" fontId="14" fillId="0" borderId="0" xfId="1" applyNumberFormat="1" applyFont="1" applyAlignment="1">
      <alignment horizontal="right" vertical="center" wrapText="1"/>
    </xf>
    <xf numFmtId="0" fontId="14" fillId="0" borderId="0" xfId="1" applyFont="1" applyAlignment="1">
      <alignment horizontal="right" vertical="center" wrapText="1"/>
    </xf>
    <xf numFmtId="0" fontId="14" fillId="0" borderId="7" xfId="1" applyFont="1" applyBorder="1" applyAlignment="1">
      <alignment horizontal="left" vertical="center" wrapText="1"/>
    </xf>
    <xf numFmtId="3" fontId="14" fillId="0" borderId="8" xfId="1" applyNumberFormat="1" applyFont="1" applyBorder="1" applyAlignment="1">
      <alignment horizontal="right" vertical="center" wrapText="1"/>
    </xf>
    <xf numFmtId="0" fontId="14" fillId="0" borderId="8" xfId="1" applyFont="1" applyBorder="1" applyAlignment="1">
      <alignment horizontal="right" vertical="center" wrapText="1"/>
    </xf>
    <xf numFmtId="0" fontId="14" fillId="0" borderId="6" xfId="1" applyFont="1" applyBorder="1" applyAlignment="1">
      <alignment horizontal="left" vertical="center" wrapText="1"/>
    </xf>
    <xf numFmtId="190" fontId="14" fillId="0" borderId="0" xfId="1" applyNumberFormat="1" applyFont="1" applyAlignment="1">
      <alignment horizontal="center" vertical="center"/>
    </xf>
    <xf numFmtId="0" fontId="14" fillId="0" borderId="8" xfId="1" applyFont="1" applyBorder="1" applyAlignment="1">
      <alignment horizontal="left" vertical="top" wrapText="1"/>
    </xf>
    <xf numFmtId="0" fontId="14" fillId="0" borderId="13" xfId="1" applyFont="1" applyBorder="1" applyAlignment="1">
      <alignment horizontal="left" vertical="top" wrapText="1"/>
    </xf>
    <xf numFmtId="200" fontId="10" fillId="0" borderId="221" xfId="1" applyNumberFormat="1" applyFont="1" applyBorder="1" applyAlignment="1">
      <alignment horizontal="center" vertical="center"/>
    </xf>
    <xf numFmtId="200" fontId="10" fillId="0" borderId="224" xfId="1" applyNumberFormat="1" applyFont="1" applyBorder="1" applyAlignment="1">
      <alignment horizontal="center" vertical="center"/>
    </xf>
    <xf numFmtId="200" fontId="10" fillId="0" borderId="227" xfId="1" applyNumberFormat="1" applyFont="1" applyBorder="1" applyAlignment="1">
      <alignment horizontal="center" vertical="center"/>
    </xf>
    <xf numFmtId="200" fontId="10" fillId="0" borderId="220" xfId="1" applyNumberFormat="1" applyFont="1" applyBorder="1" applyAlignment="1">
      <alignment horizontal="center" vertical="center"/>
    </xf>
    <xf numFmtId="200" fontId="10" fillId="0" borderId="223" xfId="1" applyNumberFormat="1" applyFont="1" applyBorder="1" applyAlignment="1">
      <alignment horizontal="center" vertical="center"/>
    </xf>
    <xf numFmtId="200" fontId="10" fillId="0" borderId="226" xfId="1" applyNumberFormat="1" applyFont="1" applyBorder="1" applyAlignment="1">
      <alignment horizontal="center" vertical="center"/>
    </xf>
    <xf numFmtId="200" fontId="10" fillId="0" borderId="219" xfId="1" applyNumberFormat="1" applyFont="1" applyBorder="1" applyAlignment="1">
      <alignment horizontal="center" vertical="center"/>
    </xf>
    <xf numFmtId="200" fontId="10" fillId="0" borderId="222" xfId="1" applyNumberFormat="1" applyFont="1" applyBorder="1" applyAlignment="1">
      <alignment horizontal="center" vertical="center"/>
    </xf>
    <xf numFmtId="200" fontId="10" fillId="0" borderId="225" xfId="1" applyNumberFormat="1" applyFont="1" applyBorder="1" applyAlignment="1">
      <alignment horizontal="center" vertical="center"/>
    </xf>
    <xf numFmtId="200" fontId="10" fillId="0" borderId="216" xfId="1" applyNumberFormat="1" applyFont="1" applyBorder="1" applyAlignment="1">
      <alignment horizontal="center" vertical="center"/>
    </xf>
    <xf numFmtId="200" fontId="10" fillId="0" borderId="218" xfId="1" applyNumberFormat="1" applyFont="1" applyBorder="1" applyAlignment="1">
      <alignment horizontal="center" vertical="center"/>
    </xf>
    <xf numFmtId="200" fontId="10" fillId="0" borderId="215" xfId="1" applyNumberFormat="1" applyFont="1" applyBorder="1" applyAlignment="1">
      <alignment horizontal="center" vertical="center"/>
    </xf>
    <xf numFmtId="200" fontId="10" fillId="0" borderId="178" xfId="1" applyNumberFormat="1" applyFont="1" applyBorder="1" applyAlignment="1">
      <alignment horizontal="center" vertical="center"/>
    </xf>
    <xf numFmtId="200" fontId="10" fillId="0" borderId="172" xfId="1" applyNumberFormat="1" applyFont="1" applyBorder="1" applyAlignment="1">
      <alignment horizontal="center" vertical="center"/>
    </xf>
    <xf numFmtId="200" fontId="10" fillId="0" borderId="185" xfId="1" applyNumberFormat="1" applyFont="1" applyBorder="1" applyAlignment="1">
      <alignment horizontal="center" vertical="center"/>
    </xf>
    <xf numFmtId="200" fontId="10" fillId="0" borderId="217" xfId="1" applyNumberFormat="1" applyFont="1" applyBorder="1" applyAlignment="1">
      <alignment horizontal="center" vertical="center"/>
    </xf>
    <xf numFmtId="200" fontId="10" fillId="0" borderId="177" xfId="1" applyNumberFormat="1" applyFont="1" applyBorder="1" applyAlignment="1">
      <alignment horizontal="center" vertical="center"/>
    </xf>
    <xf numFmtId="200" fontId="10" fillId="0" borderId="173" xfId="1" applyNumberFormat="1" applyFont="1" applyBorder="1" applyAlignment="1">
      <alignment horizontal="center" vertical="center"/>
    </xf>
    <xf numFmtId="3" fontId="10" fillId="0" borderId="178" xfId="6" applyNumberFormat="1" applyFont="1" applyBorder="1" applyAlignment="1">
      <alignment horizontal="center" vertical="center" wrapText="1"/>
    </xf>
    <xf numFmtId="3" fontId="10" fillId="0" borderId="185" xfId="6" applyNumberFormat="1" applyFont="1" applyBorder="1" applyAlignment="1">
      <alignment horizontal="center" vertical="center" wrapText="1"/>
    </xf>
    <xf numFmtId="3" fontId="10" fillId="0" borderId="13" xfId="6" applyNumberFormat="1" applyFont="1" applyBorder="1" applyAlignment="1">
      <alignment horizontal="center" vertical="center" wrapText="1"/>
    </xf>
    <xf numFmtId="0" fontId="10" fillId="0" borderId="12" xfId="8" applyFont="1" applyBorder="1" applyAlignment="1">
      <alignment horizontal="center"/>
    </xf>
    <xf numFmtId="0" fontId="10" fillId="0" borderId="9" xfId="8" applyFont="1" applyBorder="1" applyAlignment="1">
      <alignment horizontal="center"/>
    </xf>
    <xf numFmtId="0" fontId="10" fillId="0" borderId="10" xfId="8" applyFont="1" applyBorder="1" applyAlignment="1">
      <alignment horizontal="center"/>
    </xf>
    <xf numFmtId="3" fontId="10" fillId="0" borderId="7" xfId="6" applyNumberFormat="1" applyFont="1" applyBorder="1" applyAlignment="1">
      <alignment horizontal="center" vertical="center" wrapText="1"/>
    </xf>
  </cellXfs>
  <cellStyles count="11">
    <cellStyle name="Comma [0] 2" xfId="2"/>
    <cellStyle name="Normal 2" xfId="1"/>
    <cellStyle name="パーセント" xfId="4" builtinId="5"/>
    <cellStyle name="桁区切り" xfId="5" builtinId="6"/>
    <cellStyle name="標準" xfId="0" builtinId="0"/>
    <cellStyle name="標準 2" xfId="3"/>
    <cellStyle name="標準 2 3" xfId="8"/>
    <cellStyle name="標準 3" xfId="7"/>
    <cellStyle name="標準 4 2" xfId="6"/>
    <cellStyle name="標準 7 4 2 2" xfId="9"/>
    <cellStyle name="標準 7 6" xfId="10"/>
  </cellStyles>
  <dxfs count="3">
    <dxf>
      <font>
        <color rgb="FFFF0000"/>
      </font>
      <fill>
        <patternFill>
          <bgColor rgb="FFFFFF99"/>
        </patternFill>
      </fill>
    </dxf>
    <dxf>
      <font>
        <color rgb="FF0070C0"/>
      </font>
      <fill>
        <patternFill>
          <bgColor rgb="FFFFFF99"/>
        </patternFill>
      </fill>
    </dxf>
    <dxf>
      <fill>
        <patternFill>
          <bgColor theme="1" tint="0.499984740745262"/>
        </patternFill>
      </fill>
    </dxf>
  </dxfs>
  <tableStyles count="0" defaultTableStyle="TableStyleMedium2" defaultPivotStyle="PivotStyleLight16"/>
  <colors>
    <mruColors>
      <color rgb="FFFFF2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266699</xdr:colOff>
      <xdr:row>107</xdr:row>
      <xdr:rowOff>152400</xdr:rowOff>
    </xdr:from>
    <xdr:to>
      <xdr:col>23</xdr:col>
      <xdr:colOff>209549</xdr:colOff>
      <xdr:row>117</xdr:row>
      <xdr:rowOff>19050</xdr:rowOff>
    </xdr:to>
    <xdr:sp macro="" textlink="">
      <xdr:nvSpPr>
        <xdr:cNvPr id="2" name="右中かっこ 1"/>
        <xdr:cNvSpPr/>
      </xdr:nvSpPr>
      <xdr:spPr>
        <a:xfrm>
          <a:off x="7010399" y="6324600"/>
          <a:ext cx="219075" cy="1581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125</xdr:row>
      <xdr:rowOff>133350</xdr:rowOff>
    </xdr:from>
    <xdr:to>
      <xdr:col>23</xdr:col>
      <xdr:colOff>238125</xdr:colOff>
      <xdr:row>135</xdr:row>
      <xdr:rowOff>0</xdr:rowOff>
    </xdr:to>
    <xdr:sp macro="" textlink="">
      <xdr:nvSpPr>
        <xdr:cNvPr id="3" name="右中かっこ 2"/>
        <xdr:cNvSpPr/>
      </xdr:nvSpPr>
      <xdr:spPr>
        <a:xfrm>
          <a:off x="7038975" y="9391650"/>
          <a:ext cx="219075" cy="1581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28575</xdr:colOff>
      <xdr:row>161</xdr:row>
      <xdr:rowOff>161924</xdr:rowOff>
    </xdr:from>
    <xdr:to>
      <xdr:col>23</xdr:col>
      <xdr:colOff>209550</xdr:colOff>
      <xdr:row>170</xdr:row>
      <xdr:rowOff>171449</xdr:rowOff>
    </xdr:to>
    <xdr:sp macro="" textlink="">
      <xdr:nvSpPr>
        <xdr:cNvPr id="4" name="右中かっこ 3"/>
        <xdr:cNvSpPr/>
      </xdr:nvSpPr>
      <xdr:spPr>
        <a:xfrm>
          <a:off x="7048500" y="15592424"/>
          <a:ext cx="180975" cy="15525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47625</xdr:colOff>
      <xdr:row>180</xdr:row>
      <xdr:rowOff>19049</xdr:rowOff>
    </xdr:from>
    <xdr:to>
      <xdr:col>23</xdr:col>
      <xdr:colOff>228600</xdr:colOff>
      <xdr:row>189</xdr:row>
      <xdr:rowOff>28574</xdr:rowOff>
    </xdr:to>
    <xdr:sp macro="" textlink="">
      <xdr:nvSpPr>
        <xdr:cNvPr id="5" name="右中かっこ 4"/>
        <xdr:cNvSpPr/>
      </xdr:nvSpPr>
      <xdr:spPr>
        <a:xfrm>
          <a:off x="7067550" y="18707099"/>
          <a:ext cx="180975" cy="15525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25978</xdr:colOff>
      <xdr:row>17</xdr:row>
      <xdr:rowOff>17318</xdr:rowOff>
    </xdr:from>
    <xdr:to>
      <xdr:col>24</xdr:col>
      <xdr:colOff>112568</xdr:colOff>
      <xdr:row>63</xdr:row>
      <xdr:rowOff>8659</xdr:rowOff>
    </xdr:to>
    <xdr:sp macro="" textlink="">
      <xdr:nvSpPr>
        <xdr:cNvPr id="2" name="大かっこ 1"/>
        <xdr:cNvSpPr/>
      </xdr:nvSpPr>
      <xdr:spPr>
        <a:xfrm>
          <a:off x="9598603" y="29129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85</xdr:row>
      <xdr:rowOff>17318</xdr:rowOff>
    </xdr:from>
    <xdr:to>
      <xdr:col>24</xdr:col>
      <xdr:colOff>112568</xdr:colOff>
      <xdr:row>131</xdr:row>
      <xdr:rowOff>8659</xdr:rowOff>
    </xdr:to>
    <xdr:sp macro="" textlink="">
      <xdr:nvSpPr>
        <xdr:cNvPr id="3" name="大かっこ 2"/>
        <xdr:cNvSpPr/>
      </xdr:nvSpPr>
      <xdr:spPr>
        <a:xfrm>
          <a:off x="9598603" y="145715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221</xdr:row>
      <xdr:rowOff>17318</xdr:rowOff>
    </xdr:from>
    <xdr:to>
      <xdr:col>24</xdr:col>
      <xdr:colOff>112568</xdr:colOff>
      <xdr:row>267</xdr:row>
      <xdr:rowOff>8659</xdr:rowOff>
    </xdr:to>
    <xdr:sp macro="" textlink="">
      <xdr:nvSpPr>
        <xdr:cNvPr id="4" name="大かっこ 3"/>
        <xdr:cNvSpPr/>
      </xdr:nvSpPr>
      <xdr:spPr>
        <a:xfrm>
          <a:off x="9598603" y="378887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153</xdr:row>
      <xdr:rowOff>17318</xdr:rowOff>
    </xdr:from>
    <xdr:to>
      <xdr:col>24</xdr:col>
      <xdr:colOff>112568</xdr:colOff>
      <xdr:row>199</xdr:row>
      <xdr:rowOff>8659</xdr:rowOff>
    </xdr:to>
    <xdr:sp macro="" textlink="">
      <xdr:nvSpPr>
        <xdr:cNvPr id="5" name="大かっこ 4"/>
        <xdr:cNvSpPr/>
      </xdr:nvSpPr>
      <xdr:spPr>
        <a:xfrm>
          <a:off x="9598603" y="262301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289</xdr:row>
      <xdr:rowOff>17318</xdr:rowOff>
    </xdr:from>
    <xdr:to>
      <xdr:col>24</xdr:col>
      <xdr:colOff>112568</xdr:colOff>
      <xdr:row>335</xdr:row>
      <xdr:rowOff>8659</xdr:rowOff>
    </xdr:to>
    <xdr:sp macro="" textlink="">
      <xdr:nvSpPr>
        <xdr:cNvPr id="6" name="大かっこ 5"/>
        <xdr:cNvSpPr/>
      </xdr:nvSpPr>
      <xdr:spPr>
        <a:xfrm>
          <a:off x="9598603" y="495473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357</xdr:row>
      <xdr:rowOff>17318</xdr:rowOff>
    </xdr:from>
    <xdr:to>
      <xdr:col>24</xdr:col>
      <xdr:colOff>112568</xdr:colOff>
      <xdr:row>403</xdr:row>
      <xdr:rowOff>8659</xdr:rowOff>
    </xdr:to>
    <xdr:sp macro="" textlink="">
      <xdr:nvSpPr>
        <xdr:cNvPr id="7" name="大かっこ 6"/>
        <xdr:cNvSpPr/>
      </xdr:nvSpPr>
      <xdr:spPr>
        <a:xfrm>
          <a:off x="9598603" y="612059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425</xdr:row>
      <xdr:rowOff>17318</xdr:rowOff>
    </xdr:from>
    <xdr:to>
      <xdr:col>24</xdr:col>
      <xdr:colOff>112568</xdr:colOff>
      <xdr:row>471</xdr:row>
      <xdr:rowOff>8659</xdr:rowOff>
    </xdr:to>
    <xdr:sp macro="" textlink="">
      <xdr:nvSpPr>
        <xdr:cNvPr id="8" name="大かっこ 7"/>
        <xdr:cNvSpPr/>
      </xdr:nvSpPr>
      <xdr:spPr>
        <a:xfrm>
          <a:off x="9598603" y="728645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493</xdr:row>
      <xdr:rowOff>17318</xdr:rowOff>
    </xdr:from>
    <xdr:to>
      <xdr:col>24</xdr:col>
      <xdr:colOff>112568</xdr:colOff>
      <xdr:row>539</xdr:row>
      <xdr:rowOff>8659</xdr:rowOff>
    </xdr:to>
    <xdr:sp macro="" textlink="">
      <xdr:nvSpPr>
        <xdr:cNvPr id="9" name="大かっこ 8"/>
        <xdr:cNvSpPr/>
      </xdr:nvSpPr>
      <xdr:spPr>
        <a:xfrm>
          <a:off x="9598603" y="845231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17</xdr:row>
      <xdr:rowOff>17318</xdr:rowOff>
    </xdr:from>
    <xdr:to>
      <xdr:col>24</xdr:col>
      <xdr:colOff>112568</xdr:colOff>
      <xdr:row>63</xdr:row>
      <xdr:rowOff>8659</xdr:rowOff>
    </xdr:to>
    <xdr:sp macro="" textlink="">
      <xdr:nvSpPr>
        <xdr:cNvPr id="10" name="大かっこ 9"/>
        <xdr:cNvSpPr/>
      </xdr:nvSpPr>
      <xdr:spPr>
        <a:xfrm>
          <a:off x="9598603" y="29129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85</xdr:row>
      <xdr:rowOff>17318</xdr:rowOff>
    </xdr:from>
    <xdr:to>
      <xdr:col>24</xdr:col>
      <xdr:colOff>112568</xdr:colOff>
      <xdr:row>131</xdr:row>
      <xdr:rowOff>8659</xdr:rowOff>
    </xdr:to>
    <xdr:sp macro="" textlink="">
      <xdr:nvSpPr>
        <xdr:cNvPr id="11" name="大かっこ 10"/>
        <xdr:cNvSpPr/>
      </xdr:nvSpPr>
      <xdr:spPr>
        <a:xfrm>
          <a:off x="9598603" y="145715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221</xdr:row>
      <xdr:rowOff>17318</xdr:rowOff>
    </xdr:from>
    <xdr:to>
      <xdr:col>24</xdr:col>
      <xdr:colOff>112568</xdr:colOff>
      <xdr:row>267</xdr:row>
      <xdr:rowOff>8659</xdr:rowOff>
    </xdr:to>
    <xdr:sp macro="" textlink="">
      <xdr:nvSpPr>
        <xdr:cNvPr id="12" name="大かっこ 11"/>
        <xdr:cNvSpPr/>
      </xdr:nvSpPr>
      <xdr:spPr>
        <a:xfrm>
          <a:off x="9598603" y="378887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153</xdr:row>
      <xdr:rowOff>17318</xdr:rowOff>
    </xdr:from>
    <xdr:to>
      <xdr:col>24</xdr:col>
      <xdr:colOff>112568</xdr:colOff>
      <xdr:row>199</xdr:row>
      <xdr:rowOff>8659</xdr:rowOff>
    </xdr:to>
    <xdr:sp macro="" textlink="">
      <xdr:nvSpPr>
        <xdr:cNvPr id="13" name="大かっこ 12"/>
        <xdr:cNvSpPr/>
      </xdr:nvSpPr>
      <xdr:spPr>
        <a:xfrm>
          <a:off x="9598603" y="262301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289</xdr:row>
      <xdr:rowOff>17318</xdr:rowOff>
    </xdr:from>
    <xdr:to>
      <xdr:col>24</xdr:col>
      <xdr:colOff>112568</xdr:colOff>
      <xdr:row>335</xdr:row>
      <xdr:rowOff>8659</xdr:rowOff>
    </xdr:to>
    <xdr:sp macro="" textlink="">
      <xdr:nvSpPr>
        <xdr:cNvPr id="14" name="大かっこ 13"/>
        <xdr:cNvSpPr/>
      </xdr:nvSpPr>
      <xdr:spPr>
        <a:xfrm>
          <a:off x="9598603" y="495473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357</xdr:row>
      <xdr:rowOff>17318</xdr:rowOff>
    </xdr:from>
    <xdr:to>
      <xdr:col>24</xdr:col>
      <xdr:colOff>112568</xdr:colOff>
      <xdr:row>403</xdr:row>
      <xdr:rowOff>8659</xdr:rowOff>
    </xdr:to>
    <xdr:sp macro="" textlink="">
      <xdr:nvSpPr>
        <xdr:cNvPr id="15" name="大かっこ 14"/>
        <xdr:cNvSpPr/>
      </xdr:nvSpPr>
      <xdr:spPr>
        <a:xfrm>
          <a:off x="9598603" y="612059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425</xdr:row>
      <xdr:rowOff>17318</xdr:rowOff>
    </xdr:from>
    <xdr:to>
      <xdr:col>24</xdr:col>
      <xdr:colOff>112568</xdr:colOff>
      <xdr:row>471</xdr:row>
      <xdr:rowOff>8659</xdr:rowOff>
    </xdr:to>
    <xdr:sp macro="" textlink="">
      <xdr:nvSpPr>
        <xdr:cNvPr id="16" name="大かっこ 15"/>
        <xdr:cNvSpPr/>
      </xdr:nvSpPr>
      <xdr:spPr>
        <a:xfrm>
          <a:off x="9598603" y="728645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493</xdr:row>
      <xdr:rowOff>17318</xdr:rowOff>
    </xdr:from>
    <xdr:to>
      <xdr:col>24</xdr:col>
      <xdr:colOff>112568</xdr:colOff>
      <xdr:row>539</xdr:row>
      <xdr:rowOff>8659</xdr:rowOff>
    </xdr:to>
    <xdr:sp macro="" textlink="">
      <xdr:nvSpPr>
        <xdr:cNvPr id="17" name="大かっこ 16"/>
        <xdr:cNvSpPr/>
      </xdr:nvSpPr>
      <xdr:spPr>
        <a:xfrm>
          <a:off x="9598603" y="845231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564</xdr:row>
      <xdr:rowOff>17318</xdr:rowOff>
    </xdr:from>
    <xdr:to>
      <xdr:col>24</xdr:col>
      <xdr:colOff>112568</xdr:colOff>
      <xdr:row>610</xdr:row>
      <xdr:rowOff>8659</xdr:rowOff>
    </xdr:to>
    <xdr:sp macro="" textlink="">
      <xdr:nvSpPr>
        <xdr:cNvPr id="18" name="大かっこ 17"/>
        <xdr:cNvSpPr/>
      </xdr:nvSpPr>
      <xdr:spPr>
        <a:xfrm>
          <a:off x="9598603" y="9669606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17</xdr:row>
      <xdr:rowOff>17318</xdr:rowOff>
    </xdr:from>
    <xdr:to>
      <xdr:col>24</xdr:col>
      <xdr:colOff>112568</xdr:colOff>
      <xdr:row>63</xdr:row>
      <xdr:rowOff>8659</xdr:rowOff>
    </xdr:to>
    <xdr:sp macro="" textlink="">
      <xdr:nvSpPr>
        <xdr:cNvPr id="19" name="大かっこ 18"/>
        <xdr:cNvSpPr/>
      </xdr:nvSpPr>
      <xdr:spPr>
        <a:xfrm>
          <a:off x="9598603" y="29129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85</xdr:row>
      <xdr:rowOff>17318</xdr:rowOff>
    </xdr:from>
    <xdr:to>
      <xdr:col>24</xdr:col>
      <xdr:colOff>112568</xdr:colOff>
      <xdr:row>131</xdr:row>
      <xdr:rowOff>8659</xdr:rowOff>
    </xdr:to>
    <xdr:sp macro="" textlink="">
      <xdr:nvSpPr>
        <xdr:cNvPr id="20" name="大かっこ 19"/>
        <xdr:cNvSpPr/>
      </xdr:nvSpPr>
      <xdr:spPr>
        <a:xfrm>
          <a:off x="9598603" y="145715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221</xdr:row>
      <xdr:rowOff>17318</xdr:rowOff>
    </xdr:from>
    <xdr:to>
      <xdr:col>24</xdr:col>
      <xdr:colOff>112568</xdr:colOff>
      <xdr:row>267</xdr:row>
      <xdr:rowOff>8659</xdr:rowOff>
    </xdr:to>
    <xdr:sp macro="" textlink="">
      <xdr:nvSpPr>
        <xdr:cNvPr id="21" name="大かっこ 20"/>
        <xdr:cNvSpPr/>
      </xdr:nvSpPr>
      <xdr:spPr>
        <a:xfrm>
          <a:off x="9598603" y="378887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153</xdr:row>
      <xdr:rowOff>17318</xdr:rowOff>
    </xdr:from>
    <xdr:to>
      <xdr:col>24</xdr:col>
      <xdr:colOff>112568</xdr:colOff>
      <xdr:row>199</xdr:row>
      <xdr:rowOff>8659</xdr:rowOff>
    </xdr:to>
    <xdr:sp macro="" textlink="">
      <xdr:nvSpPr>
        <xdr:cNvPr id="22" name="大かっこ 21"/>
        <xdr:cNvSpPr/>
      </xdr:nvSpPr>
      <xdr:spPr>
        <a:xfrm>
          <a:off x="9598603" y="262301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289</xdr:row>
      <xdr:rowOff>17318</xdr:rowOff>
    </xdr:from>
    <xdr:to>
      <xdr:col>24</xdr:col>
      <xdr:colOff>112568</xdr:colOff>
      <xdr:row>335</xdr:row>
      <xdr:rowOff>8659</xdr:rowOff>
    </xdr:to>
    <xdr:sp macro="" textlink="">
      <xdr:nvSpPr>
        <xdr:cNvPr id="23" name="大かっこ 22"/>
        <xdr:cNvSpPr/>
      </xdr:nvSpPr>
      <xdr:spPr>
        <a:xfrm>
          <a:off x="9598603" y="495473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357</xdr:row>
      <xdr:rowOff>17318</xdr:rowOff>
    </xdr:from>
    <xdr:to>
      <xdr:col>24</xdr:col>
      <xdr:colOff>112568</xdr:colOff>
      <xdr:row>403</xdr:row>
      <xdr:rowOff>8659</xdr:rowOff>
    </xdr:to>
    <xdr:sp macro="" textlink="">
      <xdr:nvSpPr>
        <xdr:cNvPr id="24" name="大かっこ 23"/>
        <xdr:cNvSpPr/>
      </xdr:nvSpPr>
      <xdr:spPr>
        <a:xfrm>
          <a:off x="9598603" y="612059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425</xdr:row>
      <xdr:rowOff>17318</xdr:rowOff>
    </xdr:from>
    <xdr:to>
      <xdr:col>24</xdr:col>
      <xdr:colOff>112568</xdr:colOff>
      <xdr:row>471</xdr:row>
      <xdr:rowOff>8659</xdr:rowOff>
    </xdr:to>
    <xdr:sp macro="" textlink="">
      <xdr:nvSpPr>
        <xdr:cNvPr id="25" name="大かっこ 24"/>
        <xdr:cNvSpPr/>
      </xdr:nvSpPr>
      <xdr:spPr>
        <a:xfrm>
          <a:off x="9598603" y="728645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493</xdr:row>
      <xdr:rowOff>17318</xdr:rowOff>
    </xdr:from>
    <xdr:to>
      <xdr:col>24</xdr:col>
      <xdr:colOff>112568</xdr:colOff>
      <xdr:row>539</xdr:row>
      <xdr:rowOff>8659</xdr:rowOff>
    </xdr:to>
    <xdr:sp macro="" textlink="">
      <xdr:nvSpPr>
        <xdr:cNvPr id="26" name="大かっこ 25"/>
        <xdr:cNvSpPr/>
      </xdr:nvSpPr>
      <xdr:spPr>
        <a:xfrm>
          <a:off x="9598603" y="845231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85</xdr:row>
      <xdr:rowOff>17318</xdr:rowOff>
    </xdr:from>
    <xdr:to>
      <xdr:col>24</xdr:col>
      <xdr:colOff>112568</xdr:colOff>
      <xdr:row>131</xdr:row>
      <xdr:rowOff>8659</xdr:rowOff>
    </xdr:to>
    <xdr:sp macro="" textlink="">
      <xdr:nvSpPr>
        <xdr:cNvPr id="27" name="大かっこ 26"/>
        <xdr:cNvSpPr/>
      </xdr:nvSpPr>
      <xdr:spPr>
        <a:xfrm>
          <a:off x="9598603" y="145715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221</xdr:row>
      <xdr:rowOff>17318</xdr:rowOff>
    </xdr:from>
    <xdr:to>
      <xdr:col>24</xdr:col>
      <xdr:colOff>112568</xdr:colOff>
      <xdr:row>267</xdr:row>
      <xdr:rowOff>8659</xdr:rowOff>
    </xdr:to>
    <xdr:sp macro="" textlink="">
      <xdr:nvSpPr>
        <xdr:cNvPr id="28" name="大かっこ 27"/>
        <xdr:cNvSpPr/>
      </xdr:nvSpPr>
      <xdr:spPr>
        <a:xfrm>
          <a:off x="9598603" y="378887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153</xdr:row>
      <xdr:rowOff>17318</xdr:rowOff>
    </xdr:from>
    <xdr:to>
      <xdr:col>24</xdr:col>
      <xdr:colOff>112568</xdr:colOff>
      <xdr:row>199</xdr:row>
      <xdr:rowOff>8659</xdr:rowOff>
    </xdr:to>
    <xdr:sp macro="" textlink="">
      <xdr:nvSpPr>
        <xdr:cNvPr id="29" name="大かっこ 28"/>
        <xdr:cNvSpPr/>
      </xdr:nvSpPr>
      <xdr:spPr>
        <a:xfrm>
          <a:off x="9598603" y="262301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289</xdr:row>
      <xdr:rowOff>17318</xdr:rowOff>
    </xdr:from>
    <xdr:to>
      <xdr:col>24</xdr:col>
      <xdr:colOff>112568</xdr:colOff>
      <xdr:row>335</xdr:row>
      <xdr:rowOff>8659</xdr:rowOff>
    </xdr:to>
    <xdr:sp macro="" textlink="">
      <xdr:nvSpPr>
        <xdr:cNvPr id="30" name="大かっこ 29"/>
        <xdr:cNvSpPr/>
      </xdr:nvSpPr>
      <xdr:spPr>
        <a:xfrm>
          <a:off x="9598603" y="495473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357</xdr:row>
      <xdr:rowOff>17318</xdr:rowOff>
    </xdr:from>
    <xdr:to>
      <xdr:col>24</xdr:col>
      <xdr:colOff>112568</xdr:colOff>
      <xdr:row>403</xdr:row>
      <xdr:rowOff>8659</xdr:rowOff>
    </xdr:to>
    <xdr:sp macro="" textlink="">
      <xdr:nvSpPr>
        <xdr:cNvPr id="31" name="大かっこ 30"/>
        <xdr:cNvSpPr/>
      </xdr:nvSpPr>
      <xdr:spPr>
        <a:xfrm>
          <a:off x="9598603" y="612059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425</xdr:row>
      <xdr:rowOff>17318</xdr:rowOff>
    </xdr:from>
    <xdr:to>
      <xdr:col>24</xdr:col>
      <xdr:colOff>112568</xdr:colOff>
      <xdr:row>471</xdr:row>
      <xdr:rowOff>8659</xdr:rowOff>
    </xdr:to>
    <xdr:sp macro="" textlink="">
      <xdr:nvSpPr>
        <xdr:cNvPr id="32" name="大かっこ 31"/>
        <xdr:cNvSpPr/>
      </xdr:nvSpPr>
      <xdr:spPr>
        <a:xfrm>
          <a:off x="9598603" y="728645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493</xdr:row>
      <xdr:rowOff>17318</xdr:rowOff>
    </xdr:from>
    <xdr:to>
      <xdr:col>24</xdr:col>
      <xdr:colOff>112568</xdr:colOff>
      <xdr:row>539</xdr:row>
      <xdr:rowOff>8659</xdr:rowOff>
    </xdr:to>
    <xdr:sp macro="" textlink="">
      <xdr:nvSpPr>
        <xdr:cNvPr id="33" name="大かっこ 32"/>
        <xdr:cNvSpPr/>
      </xdr:nvSpPr>
      <xdr:spPr>
        <a:xfrm>
          <a:off x="9598603" y="845231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564</xdr:row>
      <xdr:rowOff>17318</xdr:rowOff>
    </xdr:from>
    <xdr:to>
      <xdr:col>24</xdr:col>
      <xdr:colOff>112568</xdr:colOff>
      <xdr:row>610</xdr:row>
      <xdr:rowOff>8659</xdr:rowOff>
    </xdr:to>
    <xdr:sp macro="" textlink="">
      <xdr:nvSpPr>
        <xdr:cNvPr id="34" name="大かっこ 33"/>
        <xdr:cNvSpPr/>
      </xdr:nvSpPr>
      <xdr:spPr>
        <a:xfrm>
          <a:off x="9598603" y="9669606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85</xdr:row>
      <xdr:rowOff>17318</xdr:rowOff>
    </xdr:from>
    <xdr:to>
      <xdr:col>24</xdr:col>
      <xdr:colOff>112568</xdr:colOff>
      <xdr:row>131</xdr:row>
      <xdr:rowOff>8659</xdr:rowOff>
    </xdr:to>
    <xdr:sp macro="" textlink="">
      <xdr:nvSpPr>
        <xdr:cNvPr id="35" name="大かっこ 34"/>
        <xdr:cNvSpPr/>
      </xdr:nvSpPr>
      <xdr:spPr>
        <a:xfrm>
          <a:off x="9598603" y="145715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221</xdr:row>
      <xdr:rowOff>17318</xdr:rowOff>
    </xdr:from>
    <xdr:to>
      <xdr:col>24</xdr:col>
      <xdr:colOff>112568</xdr:colOff>
      <xdr:row>267</xdr:row>
      <xdr:rowOff>8659</xdr:rowOff>
    </xdr:to>
    <xdr:sp macro="" textlink="">
      <xdr:nvSpPr>
        <xdr:cNvPr id="36" name="大かっこ 35"/>
        <xdr:cNvSpPr/>
      </xdr:nvSpPr>
      <xdr:spPr>
        <a:xfrm>
          <a:off x="9598603" y="378887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153</xdr:row>
      <xdr:rowOff>17318</xdr:rowOff>
    </xdr:from>
    <xdr:to>
      <xdr:col>24</xdr:col>
      <xdr:colOff>112568</xdr:colOff>
      <xdr:row>199</xdr:row>
      <xdr:rowOff>8659</xdr:rowOff>
    </xdr:to>
    <xdr:sp macro="" textlink="">
      <xdr:nvSpPr>
        <xdr:cNvPr id="37" name="大かっこ 36"/>
        <xdr:cNvSpPr/>
      </xdr:nvSpPr>
      <xdr:spPr>
        <a:xfrm>
          <a:off x="9598603" y="262301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289</xdr:row>
      <xdr:rowOff>17318</xdr:rowOff>
    </xdr:from>
    <xdr:to>
      <xdr:col>24</xdr:col>
      <xdr:colOff>112568</xdr:colOff>
      <xdr:row>335</xdr:row>
      <xdr:rowOff>8659</xdr:rowOff>
    </xdr:to>
    <xdr:sp macro="" textlink="">
      <xdr:nvSpPr>
        <xdr:cNvPr id="38" name="大かっこ 37"/>
        <xdr:cNvSpPr/>
      </xdr:nvSpPr>
      <xdr:spPr>
        <a:xfrm>
          <a:off x="9598603" y="495473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357</xdr:row>
      <xdr:rowOff>17318</xdr:rowOff>
    </xdr:from>
    <xdr:to>
      <xdr:col>24</xdr:col>
      <xdr:colOff>112568</xdr:colOff>
      <xdr:row>403</xdr:row>
      <xdr:rowOff>8659</xdr:rowOff>
    </xdr:to>
    <xdr:sp macro="" textlink="">
      <xdr:nvSpPr>
        <xdr:cNvPr id="39" name="大かっこ 38"/>
        <xdr:cNvSpPr/>
      </xdr:nvSpPr>
      <xdr:spPr>
        <a:xfrm>
          <a:off x="9598603" y="612059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425</xdr:row>
      <xdr:rowOff>17318</xdr:rowOff>
    </xdr:from>
    <xdr:to>
      <xdr:col>24</xdr:col>
      <xdr:colOff>112568</xdr:colOff>
      <xdr:row>471</xdr:row>
      <xdr:rowOff>8659</xdr:rowOff>
    </xdr:to>
    <xdr:sp macro="" textlink="">
      <xdr:nvSpPr>
        <xdr:cNvPr id="40" name="大かっこ 39"/>
        <xdr:cNvSpPr/>
      </xdr:nvSpPr>
      <xdr:spPr>
        <a:xfrm>
          <a:off x="9598603" y="728645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493</xdr:row>
      <xdr:rowOff>17318</xdr:rowOff>
    </xdr:from>
    <xdr:to>
      <xdr:col>24</xdr:col>
      <xdr:colOff>112568</xdr:colOff>
      <xdr:row>539</xdr:row>
      <xdr:rowOff>8659</xdr:rowOff>
    </xdr:to>
    <xdr:sp macro="" textlink="">
      <xdr:nvSpPr>
        <xdr:cNvPr id="41" name="大かっこ 40"/>
        <xdr:cNvSpPr/>
      </xdr:nvSpPr>
      <xdr:spPr>
        <a:xfrm>
          <a:off x="9598603" y="845231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564</xdr:row>
      <xdr:rowOff>17318</xdr:rowOff>
    </xdr:from>
    <xdr:to>
      <xdr:col>24</xdr:col>
      <xdr:colOff>112568</xdr:colOff>
      <xdr:row>610</xdr:row>
      <xdr:rowOff>8659</xdr:rowOff>
    </xdr:to>
    <xdr:sp macro="" textlink="">
      <xdr:nvSpPr>
        <xdr:cNvPr id="42" name="大かっこ 41"/>
        <xdr:cNvSpPr/>
      </xdr:nvSpPr>
      <xdr:spPr>
        <a:xfrm>
          <a:off x="9598603" y="9669606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25978</xdr:colOff>
      <xdr:row>17</xdr:row>
      <xdr:rowOff>17318</xdr:rowOff>
    </xdr:from>
    <xdr:to>
      <xdr:col>24</xdr:col>
      <xdr:colOff>112568</xdr:colOff>
      <xdr:row>63</xdr:row>
      <xdr:rowOff>8659</xdr:rowOff>
    </xdr:to>
    <xdr:sp macro="" textlink="" fLocksText="0">
      <xdr:nvSpPr>
        <xdr:cNvPr id="43" name="大かっこ 42"/>
        <xdr:cNvSpPr/>
      </xdr:nvSpPr>
      <xdr:spPr>
        <a:xfrm>
          <a:off x="9598603" y="29129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20</xdr:col>
      <xdr:colOff>25978</xdr:colOff>
      <xdr:row>85</xdr:row>
      <xdr:rowOff>17318</xdr:rowOff>
    </xdr:from>
    <xdr:to>
      <xdr:col>24</xdr:col>
      <xdr:colOff>112568</xdr:colOff>
      <xdr:row>131</xdr:row>
      <xdr:rowOff>8659</xdr:rowOff>
    </xdr:to>
    <xdr:sp macro="" textlink="" fLocksText="0">
      <xdr:nvSpPr>
        <xdr:cNvPr id="44" name="大かっこ 43"/>
        <xdr:cNvSpPr/>
      </xdr:nvSpPr>
      <xdr:spPr>
        <a:xfrm>
          <a:off x="9598603" y="145715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20</xdr:col>
      <xdr:colOff>25978</xdr:colOff>
      <xdr:row>221</xdr:row>
      <xdr:rowOff>17318</xdr:rowOff>
    </xdr:from>
    <xdr:to>
      <xdr:col>24</xdr:col>
      <xdr:colOff>112568</xdr:colOff>
      <xdr:row>267</xdr:row>
      <xdr:rowOff>8659</xdr:rowOff>
    </xdr:to>
    <xdr:sp macro="" textlink="" fLocksText="0">
      <xdr:nvSpPr>
        <xdr:cNvPr id="45" name="大かっこ 44"/>
        <xdr:cNvSpPr/>
      </xdr:nvSpPr>
      <xdr:spPr>
        <a:xfrm>
          <a:off x="9598603" y="378887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20</xdr:col>
      <xdr:colOff>25978</xdr:colOff>
      <xdr:row>153</xdr:row>
      <xdr:rowOff>17318</xdr:rowOff>
    </xdr:from>
    <xdr:to>
      <xdr:col>24</xdr:col>
      <xdr:colOff>112568</xdr:colOff>
      <xdr:row>199</xdr:row>
      <xdr:rowOff>8659</xdr:rowOff>
    </xdr:to>
    <xdr:sp macro="" textlink="" fLocksText="0">
      <xdr:nvSpPr>
        <xdr:cNvPr id="46" name="大かっこ 45"/>
        <xdr:cNvSpPr/>
      </xdr:nvSpPr>
      <xdr:spPr>
        <a:xfrm>
          <a:off x="9598603" y="262301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20</xdr:col>
      <xdr:colOff>25978</xdr:colOff>
      <xdr:row>289</xdr:row>
      <xdr:rowOff>17318</xdr:rowOff>
    </xdr:from>
    <xdr:to>
      <xdr:col>24</xdr:col>
      <xdr:colOff>112568</xdr:colOff>
      <xdr:row>335</xdr:row>
      <xdr:rowOff>8659</xdr:rowOff>
    </xdr:to>
    <xdr:sp macro="" textlink="" fLocksText="0">
      <xdr:nvSpPr>
        <xdr:cNvPr id="47" name="大かっこ 46"/>
        <xdr:cNvSpPr/>
      </xdr:nvSpPr>
      <xdr:spPr>
        <a:xfrm>
          <a:off x="9598603" y="495473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20</xdr:col>
      <xdr:colOff>25978</xdr:colOff>
      <xdr:row>357</xdr:row>
      <xdr:rowOff>17318</xdr:rowOff>
    </xdr:from>
    <xdr:to>
      <xdr:col>24</xdr:col>
      <xdr:colOff>112568</xdr:colOff>
      <xdr:row>403</xdr:row>
      <xdr:rowOff>8659</xdr:rowOff>
    </xdr:to>
    <xdr:sp macro="" textlink="" fLocksText="0">
      <xdr:nvSpPr>
        <xdr:cNvPr id="48" name="大かっこ 47"/>
        <xdr:cNvSpPr/>
      </xdr:nvSpPr>
      <xdr:spPr>
        <a:xfrm>
          <a:off x="9598603" y="612059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20</xdr:col>
      <xdr:colOff>25978</xdr:colOff>
      <xdr:row>425</xdr:row>
      <xdr:rowOff>17318</xdr:rowOff>
    </xdr:from>
    <xdr:to>
      <xdr:col>24</xdr:col>
      <xdr:colOff>112568</xdr:colOff>
      <xdr:row>471</xdr:row>
      <xdr:rowOff>8659</xdr:rowOff>
    </xdr:to>
    <xdr:sp macro="" textlink="" fLocksText="0">
      <xdr:nvSpPr>
        <xdr:cNvPr id="49" name="大かっこ 48"/>
        <xdr:cNvSpPr/>
      </xdr:nvSpPr>
      <xdr:spPr>
        <a:xfrm>
          <a:off x="9598603" y="728645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20</xdr:col>
      <xdr:colOff>25978</xdr:colOff>
      <xdr:row>493</xdr:row>
      <xdr:rowOff>17318</xdr:rowOff>
    </xdr:from>
    <xdr:to>
      <xdr:col>24</xdr:col>
      <xdr:colOff>112568</xdr:colOff>
      <xdr:row>539</xdr:row>
      <xdr:rowOff>8659</xdr:rowOff>
    </xdr:to>
    <xdr:sp macro="" textlink="" fLocksText="0">
      <xdr:nvSpPr>
        <xdr:cNvPr id="50" name="大かっこ 49"/>
        <xdr:cNvSpPr/>
      </xdr:nvSpPr>
      <xdr:spPr>
        <a:xfrm>
          <a:off x="9598603" y="84523118"/>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2"/>
  <sheetViews>
    <sheetView workbookViewId="0">
      <selection activeCell="F4" sqref="F4"/>
    </sheetView>
  </sheetViews>
  <sheetFormatPr defaultRowHeight="13.5"/>
  <cols>
    <col min="1" max="6" width="9" style="416"/>
    <col min="7" max="7" width="9" style="416" customWidth="1"/>
    <col min="8" max="16384" width="9" style="416"/>
  </cols>
  <sheetData>
    <row r="1" spans="1:1" ht="25.5" customHeight="1">
      <c r="A1" s="415" t="s">
        <v>555</v>
      </c>
    </row>
    <row r="2" spans="1:1" ht="15.75" customHeight="1">
      <c r="A2" s="416" t="s">
        <v>556</v>
      </c>
    </row>
    <row r="4" spans="1:1" ht="24" customHeight="1">
      <c r="A4" s="417" t="s">
        <v>557</v>
      </c>
    </row>
    <row r="5" spans="1:1" ht="16.5" customHeight="1">
      <c r="A5" s="416" t="s">
        <v>593</v>
      </c>
    </row>
    <row r="6" spans="1:1" ht="16.5" customHeight="1">
      <c r="A6" s="416" t="s">
        <v>594</v>
      </c>
    </row>
    <row r="7" spans="1:1" ht="16.5" customHeight="1">
      <c r="A7" s="416" t="s">
        <v>595</v>
      </c>
    </row>
    <row r="9" spans="1:1" ht="19.5" customHeight="1">
      <c r="A9" s="417" t="s">
        <v>558</v>
      </c>
    </row>
    <row r="10" spans="1:1" ht="16.5" customHeight="1">
      <c r="A10" s="421" t="s">
        <v>559</v>
      </c>
    </row>
    <row r="11" spans="1:1" ht="16.5" customHeight="1">
      <c r="A11" s="416" t="s">
        <v>560</v>
      </c>
    </row>
    <row r="12" spans="1:1" ht="16.5" customHeight="1">
      <c r="A12" s="416" t="s">
        <v>596</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IU388"/>
  <sheetViews>
    <sheetView tabSelected="1" view="pageBreakPreview" topLeftCell="A202" zoomScale="85" zoomScaleNormal="100" zoomScaleSheetLayoutView="85" workbookViewId="0">
      <selection activeCell="W214" sqref="W214:X214"/>
    </sheetView>
  </sheetViews>
  <sheetFormatPr defaultRowHeight="13.5"/>
  <cols>
    <col min="1" max="26" width="3.375" style="330" customWidth="1"/>
    <col min="27" max="30" width="9" style="330" customWidth="1"/>
    <col min="31" max="58" width="9.125" style="330" customWidth="1"/>
    <col min="59" max="167" width="9.25" style="330" customWidth="1"/>
    <col min="168" max="172" width="10.25" style="330" bestFit="1" customWidth="1"/>
    <col min="173" max="174" width="10" style="330" bestFit="1" customWidth="1"/>
    <col min="175" max="184" width="10.25" style="330" bestFit="1" customWidth="1"/>
    <col min="185" max="186" width="10" style="330" bestFit="1" customWidth="1"/>
    <col min="187" max="196" width="10.25" style="330" bestFit="1" customWidth="1"/>
    <col min="197" max="198" width="10" style="330" bestFit="1" customWidth="1"/>
    <col min="199" max="206" width="10.25" style="330" bestFit="1" customWidth="1"/>
    <col min="207" max="208" width="10.5" style="330" bestFit="1" customWidth="1"/>
    <col min="209" max="210" width="10.25" style="330" bestFit="1" customWidth="1"/>
    <col min="211" max="218" width="10.5" style="330" bestFit="1" customWidth="1"/>
    <col min="219" max="220" width="10.25" style="330" bestFit="1" customWidth="1"/>
    <col min="221" max="222" width="10" style="330" bestFit="1" customWidth="1"/>
    <col min="223" max="230" width="10.25" style="330" bestFit="1" customWidth="1"/>
    <col min="231" max="232" width="10.5" style="330" bestFit="1" customWidth="1"/>
    <col min="233" max="234" width="10.25" style="330" bestFit="1" customWidth="1"/>
    <col min="235" max="244" width="10.5" style="330" bestFit="1" customWidth="1"/>
    <col min="245" max="246" width="10.25" style="330" bestFit="1" customWidth="1"/>
    <col min="247" max="254" width="10.5" style="330" bestFit="1" customWidth="1"/>
    <col min="255" max="255" width="9.25" style="330" bestFit="1" customWidth="1"/>
    <col min="256" max="16384" width="9" style="330"/>
  </cols>
  <sheetData>
    <row r="1" spans="1:57" s="313" customFormat="1" ht="13.5" customHeight="1">
      <c r="A1" s="310" t="s">
        <v>186</v>
      </c>
      <c r="B1" s="310"/>
      <c r="C1" s="310"/>
      <c r="D1" s="310"/>
      <c r="E1" s="310"/>
      <c r="F1" s="310"/>
      <c r="G1" s="310"/>
      <c r="H1" s="310"/>
      <c r="I1" s="310"/>
      <c r="J1" s="310"/>
      <c r="K1" s="310"/>
      <c r="L1" s="310"/>
      <c r="M1" s="310"/>
      <c r="N1" s="310"/>
      <c r="O1" s="310"/>
      <c r="P1" s="310"/>
      <c r="Q1" s="310"/>
      <c r="R1" s="310"/>
      <c r="S1" s="310"/>
      <c r="T1" s="968">
        <v>2023</v>
      </c>
      <c r="U1" s="968"/>
      <c r="V1" s="310" t="s">
        <v>0</v>
      </c>
      <c r="W1" s="311"/>
      <c r="X1" s="310" t="s">
        <v>25</v>
      </c>
      <c r="Y1" s="311"/>
      <c r="Z1" s="310" t="s">
        <v>26</v>
      </c>
      <c r="AA1" s="312">
        <v>2021</v>
      </c>
      <c r="AB1" s="312">
        <v>2022</v>
      </c>
      <c r="AC1" s="312">
        <v>2023</v>
      </c>
      <c r="AD1" s="312">
        <v>2024</v>
      </c>
      <c r="AE1" s="312">
        <v>2025</v>
      </c>
      <c r="AF1" s="312">
        <v>2026</v>
      </c>
      <c r="AG1" s="312">
        <v>2027</v>
      </c>
      <c r="AH1" s="312">
        <v>2028</v>
      </c>
      <c r="AI1" s="312">
        <v>2029</v>
      </c>
      <c r="AJ1" s="312">
        <v>2030</v>
      </c>
    </row>
    <row r="2" spans="1:57" s="313" customFormat="1" ht="13.5" customHeight="1">
      <c r="A2" s="310"/>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2">
        <v>1</v>
      </c>
      <c r="AB2" s="314">
        <v>2</v>
      </c>
      <c r="AC2" s="314">
        <v>3</v>
      </c>
      <c r="AD2" s="314">
        <v>4</v>
      </c>
      <c r="AE2" s="314">
        <v>5</v>
      </c>
      <c r="AF2" s="314">
        <v>6</v>
      </c>
      <c r="AG2" s="314">
        <v>7</v>
      </c>
      <c r="AH2" s="314">
        <v>8</v>
      </c>
      <c r="AI2" s="314">
        <v>9</v>
      </c>
      <c r="AJ2" s="314">
        <v>10</v>
      </c>
      <c r="AK2" s="314">
        <v>11</v>
      </c>
      <c r="AL2" s="314">
        <v>12</v>
      </c>
    </row>
    <row r="3" spans="1:57" s="313" customFormat="1" ht="13.5" customHeight="1">
      <c r="A3" s="969" t="s">
        <v>73</v>
      </c>
      <c r="B3" s="969"/>
      <c r="C3" s="969"/>
      <c r="D3" s="969"/>
      <c r="E3" s="969"/>
      <c r="F3" s="969"/>
      <c r="G3" s="969"/>
      <c r="H3" s="969"/>
      <c r="I3" s="969"/>
      <c r="J3" s="969"/>
      <c r="K3" s="969"/>
      <c r="L3" s="969"/>
      <c r="M3" s="969"/>
      <c r="N3" s="969"/>
      <c r="O3" s="969"/>
      <c r="P3" s="969"/>
      <c r="Q3" s="969"/>
      <c r="R3" s="969"/>
      <c r="S3" s="969"/>
      <c r="T3" s="969"/>
      <c r="U3" s="969"/>
      <c r="V3" s="969"/>
      <c r="W3" s="969"/>
      <c r="X3" s="969"/>
      <c r="Y3" s="969"/>
      <c r="Z3" s="969"/>
      <c r="AA3" s="312">
        <v>1</v>
      </c>
      <c r="AB3" s="312">
        <v>2</v>
      </c>
      <c r="AC3" s="312">
        <v>3</v>
      </c>
      <c r="AD3" s="312">
        <v>4</v>
      </c>
      <c r="AE3" s="312">
        <v>5</v>
      </c>
      <c r="AF3" s="312">
        <v>6</v>
      </c>
      <c r="AG3" s="312">
        <v>7</v>
      </c>
      <c r="AH3" s="312">
        <v>8</v>
      </c>
      <c r="AI3" s="312">
        <v>9</v>
      </c>
      <c r="AJ3" s="312">
        <v>10</v>
      </c>
      <c r="AK3" s="312">
        <v>11</v>
      </c>
      <c r="AL3" s="312">
        <v>12</v>
      </c>
      <c r="AM3" s="312">
        <v>13</v>
      </c>
      <c r="AN3" s="312">
        <v>14</v>
      </c>
      <c r="AO3" s="312">
        <v>15</v>
      </c>
      <c r="AP3" s="312">
        <v>16</v>
      </c>
      <c r="AQ3" s="312">
        <v>17</v>
      </c>
      <c r="AR3" s="312">
        <v>18</v>
      </c>
      <c r="AS3" s="312">
        <v>19</v>
      </c>
      <c r="AT3" s="312">
        <v>20</v>
      </c>
      <c r="AU3" s="312">
        <v>21</v>
      </c>
      <c r="AV3" s="312">
        <v>22</v>
      </c>
      <c r="AW3" s="312">
        <v>23</v>
      </c>
      <c r="AX3" s="312">
        <v>24</v>
      </c>
      <c r="AY3" s="312">
        <v>25</v>
      </c>
      <c r="AZ3" s="312">
        <v>26</v>
      </c>
      <c r="BA3" s="312">
        <v>27</v>
      </c>
      <c r="BB3" s="312">
        <v>28</v>
      </c>
      <c r="BC3" s="312">
        <v>29</v>
      </c>
      <c r="BD3" s="312">
        <v>30</v>
      </c>
      <c r="BE3" s="312">
        <v>31</v>
      </c>
    </row>
    <row r="4" spans="1:57" s="313" customFormat="1" ht="13.5" customHeight="1">
      <c r="A4" s="310"/>
      <c r="B4" s="310"/>
      <c r="C4" s="310"/>
      <c r="D4" s="310"/>
      <c r="E4" s="310"/>
      <c r="F4" s="310"/>
      <c r="G4" s="310"/>
      <c r="H4" s="310" t="s">
        <v>70</v>
      </c>
      <c r="I4" s="968">
        <v>2023</v>
      </c>
      <c r="J4" s="968"/>
      <c r="K4" s="310" t="s">
        <v>67</v>
      </c>
      <c r="L4" s="310"/>
      <c r="M4" s="311">
        <v>4</v>
      </c>
      <c r="N4" s="310" t="s">
        <v>27</v>
      </c>
      <c r="O4" s="310" t="s">
        <v>68</v>
      </c>
      <c r="P4" s="311">
        <v>4</v>
      </c>
      <c r="Q4" s="310" t="s">
        <v>71</v>
      </c>
      <c r="R4" s="310"/>
      <c r="S4" s="315"/>
      <c r="T4" s="310" t="s">
        <v>72</v>
      </c>
      <c r="U4" s="310"/>
      <c r="V4" s="310"/>
      <c r="W4" s="310"/>
      <c r="X4" s="310"/>
      <c r="Y4" s="310"/>
      <c r="Z4" s="310"/>
    </row>
    <row r="5" spans="1:57" s="313" customFormat="1" ht="13.5" customHeight="1">
      <c r="A5" s="310"/>
      <c r="B5" s="310"/>
      <c r="C5" s="310"/>
      <c r="D5" s="310"/>
      <c r="E5" s="310"/>
      <c r="F5" s="310"/>
      <c r="G5" s="310"/>
      <c r="H5" s="310"/>
      <c r="I5" s="310"/>
      <c r="J5" s="310"/>
      <c r="K5" s="310"/>
      <c r="L5" s="310"/>
      <c r="M5" s="310"/>
      <c r="N5" s="310"/>
      <c r="O5" s="310"/>
      <c r="P5" s="310"/>
      <c r="Q5" s="310"/>
      <c r="R5" s="310"/>
      <c r="S5" s="310"/>
      <c r="T5" s="310"/>
      <c r="U5" s="310"/>
      <c r="V5" s="310"/>
      <c r="W5" s="310"/>
      <c r="X5" s="310"/>
      <c r="Y5" s="310"/>
      <c r="Z5" s="310"/>
    </row>
    <row r="6" spans="1:57" s="313" customFormat="1" ht="13.5" customHeight="1">
      <c r="A6" s="310"/>
      <c r="B6" s="957" t="s">
        <v>534</v>
      </c>
      <c r="C6" s="957"/>
      <c r="D6" s="957"/>
      <c r="E6" s="957"/>
      <c r="F6" s="957"/>
      <c r="G6" s="957"/>
      <c r="H6" s="310"/>
      <c r="I6" s="310"/>
      <c r="J6" s="310"/>
      <c r="K6" s="310"/>
      <c r="L6" s="310"/>
      <c r="M6" s="310"/>
      <c r="N6" s="310"/>
      <c r="O6" s="310"/>
      <c r="P6" s="310"/>
      <c r="Q6" s="310"/>
      <c r="R6" s="310"/>
      <c r="S6" s="310"/>
      <c r="T6" s="310"/>
      <c r="U6" s="310"/>
      <c r="V6" s="310"/>
      <c r="W6" s="310"/>
      <c r="X6" s="310"/>
      <c r="Y6" s="310"/>
      <c r="Z6" s="310"/>
      <c r="AA6" s="312" t="s">
        <v>69</v>
      </c>
      <c r="AB6" s="312" t="s">
        <v>73</v>
      </c>
      <c r="AC6" s="312" t="s">
        <v>141</v>
      </c>
      <c r="AD6" s="312" t="s">
        <v>142</v>
      </c>
    </row>
    <row r="7" spans="1:57" s="313" customFormat="1" ht="13.5" customHeight="1">
      <c r="A7" s="310"/>
      <c r="B7" s="310"/>
      <c r="C7" s="310"/>
      <c r="D7" s="310"/>
      <c r="E7" s="310"/>
      <c r="F7" s="310"/>
      <c r="G7" s="310"/>
      <c r="H7" s="310"/>
      <c r="I7" s="310"/>
      <c r="J7" s="310"/>
      <c r="K7" s="310"/>
      <c r="L7" s="310"/>
      <c r="M7" s="310"/>
      <c r="N7" s="310"/>
      <c r="O7" s="310"/>
      <c r="P7" s="310"/>
      <c r="Q7" s="310"/>
      <c r="R7" s="310"/>
      <c r="S7" s="310"/>
      <c r="T7" s="310"/>
      <c r="U7" s="310"/>
      <c r="V7" s="310"/>
      <c r="W7" s="310"/>
      <c r="X7" s="310"/>
      <c r="Y7" s="310"/>
      <c r="Z7" s="310"/>
    </row>
    <row r="8" spans="1:57" s="313" customFormat="1" ht="13.5" customHeight="1">
      <c r="A8" s="310"/>
      <c r="B8" s="310"/>
      <c r="C8" s="310"/>
      <c r="D8" s="310"/>
      <c r="E8" s="310"/>
      <c r="F8" s="310"/>
      <c r="G8" s="310"/>
      <c r="H8" s="310" t="s">
        <v>74</v>
      </c>
      <c r="I8" s="310"/>
      <c r="J8" s="310"/>
      <c r="K8" s="310"/>
      <c r="L8" s="310"/>
      <c r="M8" s="310"/>
      <c r="N8" s="310"/>
      <c r="O8" s="310"/>
      <c r="P8" s="310"/>
      <c r="Q8" s="310"/>
      <c r="R8" s="310"/>
      <c r="S8" s="310"/>
      <c r="T8" s="310"/>
      <c r="U8" s="310"/>
      <c r="V8" s="310"/>
      <c r="W8" s="310"/>
      <c r="X8" s="310"/>
      <c r="Y8" s="310"/>
      <c r="Z8" s="310"/>
    </row>
    <row r="9" spans="1:57" s="313" customFormat="1" ht="13.5" customHeight="1">
      <c r="A9" s="310"/>
      <c r="B9" s="310"/>
      <c r="C9" s="310"/>
      <c r="D9" s="310"/>
      <c r="E9" s="310"/>
      <c r="F9" s="310"/>
      <c r="G9" s="310"/>
      <c r="H9" s="976" t="s">
        <v>58</v>
      </c>
      <c r="I9" s="976"/>
      <c r="J9" s="976"/>
      <c r="K9" s="976"/>
      <c r="L9" s="976"/>
      <c r="M9" s="976"/>
      <c r="N9" s="976"/>
      <c r="O9" s="970" t="s">
        <v>75</v>
      </c>
      <c r="P9" s="970"/>
      <c r="Q9" s="970"/>
      <c r="R9" s="970"/>
      <c r="S9" s="970"/>
      <c r="T9" s="970"/>
      <c r="U9" s="970"/>
      <c r="V9" s="970"/>
      <c r="W9" s="970"/>
      <c r="X9" s="970"/>
      <c r="Y9" s="970"/>
      <c r="Z9" s="970"/>
    </row>
    <row r="10" spans="1:57" s="313" customFormat="1" ht="13.5" customHeight="1">
      <c r="A10" s="310"/>
      <c r="B10" s="310"/>
      <c r="C10" s="310"/>
      <c r="D10" s="310"/>
      <c r="E10" s="310"/>
      <c r="F10" s="310"/>
      <c r="G10" s="310"/>
      <c r="H10" s="976" t="s">
        <v>28</v>
      </c>
      <c r="I10" s="976"/>
      <c r="J10" s="976"/>
      <c r="K10" s="976"/>
      <c r="L10" s="976"/>
      <c r="M10" s="976"/>
      <c r="N10" s="976"/>
      <c r="O10" s="977" t="s">
        <v>464</v>
      </c>
      <c r="P10" s="977"/>
      <c r="Q10" s="977"/>
      <c r="R10" s="977"/>
      <c r="S10" s="977"/>
      <c r="T10" s="977"/>
      <c r="U10" s="977"/>
      <c r="V10" s="977"/>
      <c r="W10" s="977"/>
      <c r="X10" s="978"/>
      <c r="Y10" s="978"/>
      <c r="Z10" s="978"/>
    </row>
    <row r="11" spans="1:57" s="313" customFormat="1" ht="13.5" customHeight="1">
      <c r="A11" s="310"/>
      <c r="B11" s="310"/>
      <c r="C11" s="310"/>
      <c r="D11" s="310"/>
      <c r="E11" s="310"/>
      <c r="F11" s="310"/>
      <c r="G11" s="310"/>
      <c r="H11" s="976" t="s">
        <v>76</v>
      </c>
      <c r="I11" s="976"/>
      <c r="J11" s="976"/>
      <c r="K11" s="976"/>
      <c r="L11" s="976"/>
      <c r="M11" s="976"/>
      <c r="N11" s="976"/>
      <c r="O11" s="971" t="s">
        <v>547</v>
      </c>
      <c r="P11" s="971"/>
      <c r="Q11" s="971"/>
      <c r="R11" s="971"/>
      <c r="S11" s="971"/>
      <c r="T11" s="971"/>
      <c r="U11" s="971"/>
      <c r="V11" s="971"/>
      <c r="W11" s="971"/>
      <c r="X11" s="971"/>
      <c r="Y11" s="971"/>
      <c r="Z11" s="971"/>
    </row>
    <row r="12" spans="1:57" s="313" customFormat="1" ht="13.5" customHeight="1">
      <c r="A12" s="310"/>
      <c r="B12" s="310"/>
      <c r="C12" s="310"/>
      <c r="D12" s="310"/>
      <c r="E12" s="310"/>
      <c r="F12" s="310"/>
      <c r="G12" s="310"/>
      <c r="H12" s="976" t="s">
        <v>77</v>
      </c>
      <c r="I12" s="976"/>
      <c r="J12" s="976"/>
      <c r="K12" s="976"/>
      <c r="L12" s="976"/>
      <c r="M12" s="976"/>
      <c r="N12" s="976"/>
      <c r="O12" s="970" t="s">
        <v>547</v>
      </c>
      <c r="P12" s="970"/>
      <c r="Q12" s="970"/>
      <c r="R12" s="970"/>
      <c r="S12" s="970"/>
      <c r="T12" s="970"/>
      <c r="U12" s="970"/>
      <c r="V12" s="970"/>
      <c r="W12" s="970"/>
      <c r="X12" s="970"/>
      <c r="Y12" s="970"/>
      <c r="Z12" s="970"/>
    </row>
    <row r="13" spans="1:57" s="313" customFormat="1" ht="13.5" customHeight="1">
      <c r="A13" s="310"/>
      <c r="B13" s="310"/>
      <c r="C13" s="310"/>
      <c r="D13" s="310"/>
      <c r="E13" s="310"/>
      <c r="F13" s="310"/>
      <c r="G13" s="310"/>
      <c r="H13" s="976" t="s">
        <v>57</v>
      </c>
      <c r="I13" s="976"/>
      <c r="J13" s="976"/>
      <c r="K13" s="976"/>
      <c r="L13" s="976"/>
      <c r="M13" s="976"/>
      <c r="N13" s="976"/>
      <c r="O13" s="970" t="s">
        <v>549</v>
      </c>
      <c r="P13" s="970"/>
      <c r="Q13" s="970"/>
      <c r="R13" s="970"/>
      <c r="S13" s="970"/>
      <c r="T13" s="970"/>
      <c r="U13" s="970"/>
      <c r="V13" s="970"/>
      <c r="W13" s="970"/>
      <c r="X13" s="970"/>
      <c r="Y13" s="970"/>
      <c r="Z13" s="970"/>
    </row>
    <row r="14" spans="1:57" s="313" customFormat="1" ht="13.5" customHeight="1">
      <c r="A14" s="310"/>
      <c r="B14" s="310"/>
      <c r="C14" s="310"/>
      <c r="D14" s="310"/>
      <c r="E14" s="310"/>
      <c r="F14" s="310"/>
      <c r="G14" s="310"/>
      <c r="H14" s="976" t="s">
        <v>78</v>
      </c>
      <c r="I14" s="976"/>
      <c r="J14" s="976"/>
      <c r="K14" s="976"/>
      <c r="L14" s="976"/>
      <c r="M14" s="976"/>
      <c r="N14" s="976"/>
      <c r="O14" s="971" t="s">
        <v>546</v>
      </c>
      <c r="P14" s="971"/>
      <c r="Q14" s="971"/>
      <c r="R14" s="971"/>
      <c r="S14" s="971"/>
      <c r="T14" s="971"/>
      <c r="U14" s="971"/>
      <c r="V14" s="971"/>
      <c r="W14" s="971"/>
      <c r="X14" s="971"/>
      <c r="Y14" s="971"/>
      <c r="Z14" s="971"/>
    </row>
    <row r="15" spans="1:57" s="313" customFormat="1" ht="13.5" customHeight="1">
      <c r="A15" s="310"/>
      <c r="B15" s="310"/>
      <c r="C15" s="310"/>
      <c r="D15" s="310"/>
      <c r="E15" s="310"/>
      <c r="F15" s="310"/>
      <c r="G15" s="310"/>
      <c r="H15" s="976" t="s">
        <v>79</v>
      </c>
      <c r="I15" s="976"/>
      <c r="J15" s="976"/>
      <c r="K15" s="976"/>
      <c r="L15" s="976"/>
      <c r="M15" s="976"/>
      <c r="N15" s="976"/>
      <c r="O15" s="971" t="s">
        <v>548</v>
      </c>
      <c r="P15" s="971"/>
      <c r="Q15" s="971"/>
      <c r="R15" s="971"/>
      <c r="S15" s="971"/>
      <c r="T15" s="971"/>
      <c r="U15" s="971"/>
      <c r="V15" s="971"/>
      <c r="W15" s="971"/>
      <c r="X15" s="971"/>
      <c r="Y15" s="971"/>
      <c r="Z15" s="971"/>
    </row>
    <row r="16" spans="1:57" s="313" customFormat="1" ht="13.5" customHeight="1">
      <c r="A16" s="310"/>
      <c r="B16" s="310"/>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row>
    <row r="17" spans="1:32" s="313" customFormat="1" ht="13.5" customHeight="1">
      <c r="A17" s="972" t="s">
        <v>143</v>
      </c>
      <c r="B17" s="972"/>
      <c r="C17" s="972"/>
      <c r="D17" s="972"/>
      <c r="E17" s="972"/>
      <c r="F17" s="972"/>
      <c r="G17" s="972"/>
      <c r="H17" s="972"/>
      <c r="I17" s="972"/>
      <c r="J17" s="972"/>
      <c r="K17" s="972"/>
      <c r="L17" s="972"/>
      <c r="M17" s="972"/>
      <c r="N17" s="972"/>
      <c r="O17" s="972"/>
      <c r="P17" s="972"/>
      <c r="Q17" s="972"/>
      <c r="R17" s="972"/>
      <c r="S17" s="972"/>
      <c r="T17" s="972"/>
      <c r="U17" s="972"/>
      <c r="V17" s="972"/>
      <c r="W17" s="972"/>
      <c r="X17" s="972"/>
      <c r="Y17" s="972"/>
      <c r="Z17" s="972"/>
      <c r="AA17" s="312" t="s">
        <v>64</v>
      </c>
      <c r="AB17" s="314" t="s">
        <v>80</v>
      </c>
      <c r="AC17" s="312" t="s">
        <v>143</v>
      </c>
      <c r="AD17" s="314" t="s">
        <v>430</v>
      </c>
      <c r="AE17" s="312" t="s">
        <v>181</v>
      </c>
      <c r="AF17" s="314" t="s">
        <v>182</v>
      </c>
    </row>
    <row r="18" spans="1:32" s="313" customFormat="1" ht="13.5" customHeight="1">
      <c r="A18" s="972"/>
      <c r="B18" s="972"/>
      <c r="C18" s="972"/>
      <c r="D18" s="972"/>
      <c r="E18" s="972"/>
      <c r="F18" s="972"/>
      <c r="G18" s="972"/>
      <c r="H18" s="972"/>
      <c r="I18" s="972"/>
      <c r="J18" s="972"/>
      <c r="K18" s="972"/>
      <c r="L18" s="972"/>
      <c r="M18" s="972"/>
      <c r="N18" s="972"/>
      <c r="O18" s="972"/>
      <c r="P18" s="972"/>
      <c r="Q18" s="972"/>
      <c r="R18" s="972"/>
      <c r="S18" s="972"/>
      <c r="T18" s="972"/>
      <c r="U18" s="972"/>
      <c r="V18" s="972"/>
      <c r="W18" s="972"/>
      <c r="X18" s="972"/>
      <c r="Y18" s="972"/>
      <c r="Z18" s="972"/>
    </row>
    <row r="19" spans="1:32" s="313" customFormat="1" ht="13.5" customHeight="1">
      <c r="A19" s="310"/>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row>
    <row r="20" spans="1:32" s="317" customFormat="1" ht="13.5" customHeight="1">
      <c r="A20" s="316" t="s">
        <v>29</v>
      </c>
      <c r="B20" s="316"/>
      <c r="C20" s="316"/>
      <c r="D20" s="316"/>
      <c r="E20" s="316"/>
      <c r="F20" s="316"/>
      <c r="G20" s="316"/>
      <c r="H20" s="316"/>
      <c r="I20" s="316" t="s">
        <v>81</v>
      </c>
      <c r="J20" s="973" t="e">
        <f ca="1">N22+N23+N24</f>
        <v>#N/A</v>
      </c>
      <c r="K20" s="973"/>
      <c r="L20" s="973"/>
      <c r="M20" s="973"/>
      <c r="N20" s="973"/>
      <c r="O20" s="973"/>
      <c r="P20" s="973"/>
      <c r="Q20" s="973"/>
      <c r="R20" s="973"/>
      <c r="S20" s="973"/>
      <c r="T20" s="973"/>
      <c r="U20" s="316" t="s">
        <v>30</v>
      </c>
      <c r="V20" s="316"/>
      <c r="W20" s="316"/>
      <c r="X20" s="316"/>
      <c r="Y20" s="316"/>
      <c r="Z20" s="316"/>
    </row>
    <row r="21" spans="1:32" s="313" customFormat="1" ht="13.5" customHeight="1">
      <c r="A21" s="310"/>
      <c r="B21" s="310" t="s">
        <v>82</v>
      </c>
      <c r="C21" s="310"/>
      <c r="D21" s="310"/>
      <c r="E21" s="310"/>
      <c r="F21" s="310"/>
      <c r="G21" s="310"/>
      <c r="H21" s="310"/>
      <c r="I21" s="310"/>
      <c r="J21" s="310"/>
      <c r="K21" s="310"/>
      <c r="L21" s="310"/>
      <c r="M21" s="310"/>
      <c r="N21" s="318"/>
      <c r="O21" s="318"/>
      <c r="P21" s="318"/>
      <c r="Q21" s="318"/>
      <c r="R21" s="318"/>
      <c r="S21" s="318"/>
      <c r="T21" s="318"/>
      <c r="U21" s="310"/>
      <c r="V21" s="310"/>
      <c r="W21" s="310"/>
      <c r="X21" s="310"/>
      <c r="Y21" s="310"/>
      <c r="Z21" s="310"/>
    </row>
    <row r="22" spans="1:32" s="313" customFormat="1" ht="13.5" customHeight="1">
      <c r="A22" s="310"/>
      <c r="B22" s="310"/>
      <c r="C22" s="310" t="s">
        <v>83</v>
      </c>
      <c r="D22" s="310"/>
      <c r="E22" s="310"/>
      <c r="F22" s="310"/>
      <c r="G22" s="310"/>
      <c r="H22" s="310"/>
      <c r="I22" s="310"/>
      <c r="J22" s="310"/>
      <c r="K22" s="310"/>
      <c r="L22" s="310"/>
      <c r="M22" s="310" t="s">
        <v>81</v>
      </c>
      <c r="N22" s="974" t="e">
        <f ca="1">I388</f>
        <v>#N/A</v>
      </c>
      <c r="O22" s="974"/>
      <c r="P22" s="974"/>
      <c r="Q22" s="974"/>
      <c r="R22" s="974"/>
      <c r="S22" s="974"/>
      <c r="T22" s="974"/>
      <c r="U22" s="310" t="s">
        <v>30</v>
      </c>
      <c r="V22" s="310"/>
      <c r="W22" s="310"/>
      <c r="X22" s="310"/>
      <c r="Y22" s="310"/>
      <c r="Z22" s="310"/>
    </row>
    <row r="23" spans="1:32" s="313" customFormat="1" ht="13.5" customHeight="1">
      <c r="A23" s="310"/>
      <c r="B23" s="310"/>
      <c r="C23" s="310" t="s">
        <v>84</v>
      </c>
      <c r="D23" s="310"/>
      <c r="E23" s="310"/>
      <c r="F23" s="310"/>
      <c r="G23" s="310"/>
      <c r="H23" s="310"/>
      <c r="I23" s="310"/>
      <c r="J23" s="310"/>
      <c r="K23" s="310"/>
      <c r="L23" s="310"/>
      <c r="M23" s="310" t="s">
        <v>81</v>
      </c>
      <c r="N23" s="975"/>
      <c r="O23" s="975"/>
      <c r="P23" s="975"/>
      <c r="Q23" s="975"/>
      <c r="R23" s="975"/>
      <c r="S23" s="975"/>
      <c r="T23" s="975"/>
      <c r="U23" s="310" t="s">
        <v>30</v>
      </c>
      <c r="V23" s="310"/>
      <c r="W23" s="310"/>
      <c r="X23" s="310"/>
      <c r="Y23" s="310"/>
      <c r="Z23" s="310"/>
    </row>
    <row r="24" spans="1:32" s="313" customFormat="1" ht="13.5" customHeight="1">
      <c r="A24" s="310"/>
      <c r="B24" s="310"/>
      <c r="C24" s="310" t="s">
        <v>85</v>
      </c>
      <c r="D24" s="310"/>
      <c r="E24" s="310"/>
      <c r="F24" s="310"/>
      <c r="G24" s="310"/>
      <c r="H24" s="310"/>
      <c r="I24" s="310"/>
      <c r="J24" s="310"/>
      <c r="K24" s="310"/>
      <c r="L24" s="310"/>
      <c r="M24" s="310" t="s">
        <v>81</v>
      </c>
      <c r="N24" s="975"/>
      <c r="O24" s="975"/>
      <c r="P24" s="975"/>
      <c r="Q24" s="975"/>
      <c r="R24" s="975"/>
      <c r="S24" s="975"/>
      <c r="T24" s="975"/>
      <c r="U24" s="310" t="s">
        <v>30</v>
      </c>
      <c r="V24" s="310"/>
      <c r="W24" s="310"/>
      <c r="X24" s="310"/>
      <c r="Y24" s="310"/>
      <c r="Z24" s="310"/>
    </row>
    <row r="25" spans="1:32" s="313" customFormat="1" ht="13.5" customHeight="1">
      <c r="A25" s="310"/>
      <c r="B25" s="310"/>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row>
    <row r="26" spans="1:32" s="313" customFormat="1" ht="13.5" customHeight="1">
      <c r="A26" s="310" t="s">
        <v>86</v>
      </c>
      <c r="B26" s="310"/>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row>
    <row r="27" spans="1:32" s="313" customFormat="1" ht="13.5" customHeight="1">
      <c r="A27" s="310"/>
      <c r="B27" s="953" t="s">
        <v>31</v>
      </c>
      <c r="C27" s="953"/>
      <c r="D27" s="953"/>
      <c r="E27" s="953"/>
      <c r="F27" s="967" t="s">
        <v>87</v>
      </c>
      <c r="G27" s="967"/>
      <c r="H27" s="967"/>
      <c r="I27" s="967"/>
      <c r="J27" s="967"/>
      <c r="K27" s="967"/>
      <c r="L27" s="967"/>
      <c r="M27" s="967"/>
      <c r="N27" s="967"/>
      <c r="O27" s="967"/>
      <c r="P27" s="967"/>
      <c r="Q27" s="967"/>
      <c r="R27" s="967"/>
      <c r="S27" s="967"/>
      <c r="T27" s="967"/>
      <c r="U27" s="967"/>
      <c r="V27" s="967"/>
      <c r="W27" s="967"/>
      <c r="X27" s="967"/>
      <c r="Y27" s="319"/>
      <c r="Z27" s="310"/>
    </row>
    <row r="28" spans="1:32" s="313" customFormat="1" ht="13.5" customHeight="1">
      <c r="A28" s="310"/>
      <c r="B28" s="953" t="s">
        <v>32</v>
      </c>
      <c r="C28" s="953"/>
      <c r="D28" s="953"/>
      <c r="E28" s="953"/>
      <c r="F28" s="979" t="s">
        <v>75</v>
      </c>
      <c r="G28" s="979"/>
      <c r="H28" s="979"/>
      <c r="I28" s="979"/>
      <c r="J28" s="979"/>
      <c r="K28" s="979"/>
      <c r="L28" s="979"/>
      <c r="M28" s="979"/>
      <c r="N28" s="979"/>
      <c r="O28" s="979"/>
      <c r="P28" s="979"/>
      <c r="Q28" s="979"/>
      <c r="R28" s="979"/>
      <c r="S28" s="979"/>
      <c r="T28" s="979"/>
      <c r="U28" s="979"/>
      <c r="V28" s="979"/>
      <c r="W28" s="979"/>
      <c r="X28" s="979"/>
      <c r="Y28" s="319"/>
      <c r="Z28" s="310"/>
    </row>
    <row r="29" spans="1:32" s="313" customFormat="1" ht="13.5" customHeight="1">
      <c r="A29" s="310"/>
      <c r="B29" s="954" t="s">
        <v>33</v>
      </c>
      <c r="C29" s="955"/>
      <c r="D29" s="955"/>
      <c r="E29" s="955"/>
      <c r="F29" s="958" t="s">
        <v>88</v>
      </c>
      <c r="G29" s="959"/>
      <c r="H29" s="959"/>
      <c r="I29" s="959"/>
      <c r="J29" s="959"/>
      <c r="K29" s="959"/>
      <c r="L29" s="959"/>
      <c r="M29" s="959"/>
      <c r="N29" s="959" t="s">
        <v>40</v>
      </c>
      <c r="O29" s="962"/>
      <c r="P29" s="320"/>
      <c r="Q29" s="968" t="s">
        <v>89</v>
      </c>
      <c r="R29" s="968"/>
      <c r="S29" s="968"/>
      <c r="T29" s="968"/>
      <c r="U29" s="968"/>
      <c r="V29" s="320"/>
      <c r="W29" s="980" t="s">
        <v>450</v>
      </c>
      <c r="X29" s="981"/>
      <c r="Y29" s="319"/>
      <c r="Z29" s="310"/>
      <c r="AA29" s="312" t="s">
        <v>40</v>
      </c>
      <c r="AB29" s="312" t="s">
        <v>42</v>
      </c>
      <c r="AC29" s="312" t="s">
        <v>44</v>
      </c>
    </row>
    <row r="30" spans="1:32" s="313" customFormat="1" ht="13.5" customHeight="1">
      <c r="A30" s="310"/>
      <c r="B30" s="956"/>
      <c r="C30" s="957"/>
      <c r="D30" s="957"/>
      <c r="E30" s="957"/>
      <c r="F30" s="960"/>
      <c r="G30" s="961"/>
      <c r="H30" s="961"/>
      <c r="I30" s="961"/>
      <c r="J30" s="961"/>
      <c r="K30" s="961"/>
      <c r="L30" s="961"/>
      <c r="M30" s="961"/>
      <c r="N30" s="961"/>
      <c r="O30" s="963"/>
      <c r="P30" s="322"/>
      <c r="Q30" s="961"/>
      <c r="R30" s="961"/>
      <c r="S30" s="961"/>
      <c r="T30" s="961"/>
      <c r="U30" s="961"/>
      <c r="V30" s="322"/>
      <c r="W30" s="982"/>
      <c r="X30" s="983"/>
      <c r="Y30" s="319"/>
      <c r="Z30" s="310"/>
      <c r="AA30" s="312" t="s">
        <v>450</v>
      </c>
      <c r="AB30" s="312" t="s">
        <v>451</v>
      </c>
    </row>
    <row r="31" spans="1:32" s="313" customFormat="1" ht="13.5" customHeight="1">
      <c r="A31" s="310"/>
      <c r="B31" s="956"/>
      <c r="C31" s="957"/>
      <c r="D31" s="957"/>
      <c r="E31" s="957"/>
      <c r="F31" s="964" t="s">
        <v>34</v>
      </c>
      <c r="G31" s="965"/>
      <c r="H31" s="965"/>
      <c r="I31" s="965"/>
      <c r="J31" s="965"/>
      <c r="K31" s="966"/>
      <c r="L31" s="984">
        <v>1111</v>
      </c>
      <c r="M31" s="985"/>
      <c r="N31" s="985"/>
      <c r="O31" s="986"/>
      <c r="P31" s="323"/>
      <c r="Q31" s="964" t="s">
        <v>35</v>
      </c>
      <c r="R31" s="965"/>
      <c r="S31" s="965"/>
      <c r="T31" s="966"/>
      <c r="U31" s="984">
        <v>111</v>
      </c>
      <c r="V31" s="985"/>
      <c r="W31" s="985"/>
      <c r="X31" s="986"/>
      <c r="Y31" s="324"/>
      <c r="Z31" s="310"/>
    </row>
    <row r="32" spans="1:32" s="313" customFormat="1" ht="13.5" customHeight="1">
      <c r="A32" s="310"/>
      <c r="B32" s="964" t="s">
        <v>36</v>
      </c>
      <c r="C32" s="965"/>
      <c r="D32" s="965"/>
      <c r="E32" s="965"/>
      <c r="F32" s="984" t="s">
        <v>41</v>
      </c>
      <c r="G32" s="985"/>
      <c r="H32" s="985"/>
      <c r="I32" s="985"/>
      <c r="J32" s="985"/>
      <c r="K32" s="986"/>
      <c r="L32" s="964" t="s">
        <v>37</v>
      </c>
      <c r="M32" s="965"/>
      <c r="N32" s="966"/>
      <c r="O32" s="984">
        <v>1111111</v>
      </c>
      <c r="P32" s="985"/>
      <c r="Q32" s="985"/>
      <c r="R32" s="985"/>
      <c r="S32" s="985"/>
      <c r="T32" s="985"/>
      <c r="U32" s="985"/>
      <c r="V32" s="985"/>
      <c r="W32" s="985"/>
      <c r="X32" s="986"/>
      <c r="Y32" s="324"/>
      <c r="Z32" s="310"/>
      <c r="AA32" s="312" t="s">
        <v>41</v>
      </c>
      <c r="AB32" s="312" t="s">
        <v>43</v>
      </c>
    </row>
    <row r="33" spans="1:32" s="313" customFormat="1" ht="38.25" customHeight="1">
      <c r="A33" s="310"/>
      <c r="B33" s="987" t="s">
        <v>551</v>
      </c>
      <c r="C33" s="988"/>
      <c r="D33" s="988"/>
      <c r="E33" s="988"/>
      <c r="F33" s="989">
        <v>1111</v>
      </c>
      <c r="G33" s="990"/>
      <c r="H33" s="990"/>
      <c r="I33" s="990"/>
      <c r="J33" s="990"/>
      <c r="K33" s="990"/>
      <c r="L33" s="990"/>
      <c r="M33" s="990"/>
      <c r="N33" s="990"/>
      <c r="O33" s="990"/>
      <c r="P33" s="990"/>
      <c r="Q33" s="990"/>
      <c r="R33" s="990"/>
      <c r="S33" s="990"/>
      <c r="T33" s="990"/>
      <c r="U33" s="990"/>
      <c r="V33" s="990"/>
      <c r="W33" s="990"/>
      <c r="X33" s="991"/>
      <c r="Y33" s="324"/>
      <c r="Z33" s="310"/>
    </row>
    <row r="34" spans="1:32" s="313" customFormat="1" ht="13.5" hidden="1" customHeight="1">
      <c r="A34" s="310"/>
      <c r="B34" s="310" t="s">
        <v>90</v>
      </c>
      <c r="C34" s="310"/>
      <c r="D34" s="310"/>
      <c r="E34" s="310" t="s">
        <v>91</v>
      </c>
      <c r="F34" s="310"/>
      <c r="G34" s="310"/>
      <c r="H34" s="310"/>
      <c r="I34" s="310"/>
      <c r="J34" s="310"/>
      <c r="K34" s="310"/>
      <c r="L34" s="310"/>
      <c r="M34" s="310"/>
      <c r="N34" s="310"/>
      <c r="O34" s="310"/>
      <c r="P34" s="310"/>
      <c r="Q34" s="310"/>
      <c r="R34" s="310"/>
      <c r="S34" s="310"/>
      <c r="T34" s="310"/>
      <c r="U34" s="310"/>
      <c r="V34" s="310"/>
      <c r="W34" s="310"/>
      <c r="X34" s="310"/>
      <c r="Y34" s="310"/>
      <c r="Z34" s="310"/>
    </row>
    <row r="35" spans="1:32" s="313" customFormat="1" ht="13.5" hidden="1" customHeight="1">
      <c r="A35" s="310"/>
      <c r="B35" s="968" t="str">
        <f>B6</f>
        <v>新座市長　並木　傑　宛て</v>
      </c>
      <c r="C35" s="968"/>
      <c r="D35" s="968"/>
      <c r="E35" s="968"/>
      <c r="F35" s="968"/>
      <c r="G35" s="968"/>
      <c r="H35" s="310"/>
      <c r="I35" s="310"/>
      <c r="J35" s="310"/>
      <c r="K35" s="310"/>
      <c r="L35" s="310"/>
      <c r="M35" s="310"/>
      <c r="N35" s="310"/>
      <c r="O35" s="310"/>
      <c r="P35" s="310"/>
      <c r="Q35" s="310"/>
      <c r="R35" s="310"/>
      <c r="S35" s="310"/>
      <c r="T35" s="310"/>
      <c r="U35" s="310"/>
      <c r="V35" s="310"/>
      <c r="W35" s="310"/>
      <c r="X35" s="310"/>
      <c r="Y35" s="310"/>
      <c r="Z35" s="310"/>
    </row>
    <row r="36" spans="1:32" s="313" customFormat="1" ht="13.5" hidden="1" customHeight="1">
      <c r="A36" s="310"/>
      <c r="B36" s="310"/>
      <c r="C36" s="310" t="s">
        <v>92</v>
      </c>
      <c r="D36" s="310"/>
      <c r="E36" s="310"/>
      <c r="F36" s="310"/>
      <c r="G36" s="310"/>
      <c r="H36" s="310"/>
      <c r="I36" s="310"/>
      <c r="J36" s="310"/>
      <c r="K36" s="310"/>
      <c r="L36" s="310"/>
      <c r="M36" s="310"/>
      <c r="N36" s="310"/>
      <c r="O36" s="310"/>
      <c r="P36" s="310"/>
      <c r="Q36" s="310"/>
      <c r="R36" s="310"/>
      <c r="S36" s="310"/>
      <c r="T36" s="310"/>
      <c r="U36" s="310"/>
      <c r="V36" s="310"/>
      <c r="W36" s="310"/>
      <c r="X36" s="310"/>
      <c r="Y36" s="310"/>
      <c r="Z36" s="310"/>
    </row>
    <row r="37" spans="1:32" s="313" customFormat="1" ht="13.5" hidden="1" customHeight="1">
      <c r="A37" s="310"/>
      <c r="B37" s="310"/>
      <c r="C37" s="310"/>
      <c r="D37" s="310"/>
      <c r="E37" s="310"/>
      <c r="F37" s="957" t="s">
        <v>452</v>
      </c>
      <c r="G37" s="957"/>
      <c r="H37" s="957"/>
      <c r="I37" s="976" t="s">
        <v>461</v>
      </c>
      <c r="J37" s="976"/>
      <c r="K37" s="976"/>
      <c r="L37" s="976"/>
      <c r="M37" s="976"/>
      <c r="N37" s="976"/>
      <c r="O37" s="970" t="str">
        <f>O9</f>
        <v>○○法人　○○</v>
      </c>
      <c r="P37" s="970"/>
      <c r="Q37" s="970"/>
      <c r="R37" s="970"/>
      <c r="S37" s="970"/>
      <c r="T37" s="970"/>
      <c r="U37" s="970"/>
      <c r="V37" s="970"/>
      <c r="W37" s="970"/>
      <c r="X37" s="970"/>
      <c r="Y37" s="970"/>
      <c r="Z37" s="970"/>
    </row>
    <row r="38" spans="1:32" s="313" customFormat="1" ht="13.5" hidden="1" customHeight="1">
      <c r="A38" s="310"/>
      <c r="B38" s="310"/>
      <c r="C38" s="310"/>
      <c r="D38" s="310"/>
      <c r="E38" s="310"/>
      <c r="F38" s="310"/>
      <c r="G38" s="310"/>
      <c r="H38" s="310"/>
      <c r="I38" s="976" t="s">
        <v>28</v>
      </c>
      <c r="J38" s="976"/>
      <c r="K38" s="976"/>
      <c r="L38" s="976"/>
      <c r="M38" s="976"/>
      <c r="N38" s="976"/>
      <c r="O38" s="971" t="str">
        <f>O10</f>
        <v xml:space="preserve">○○　○○                         </v>
      </c>
      <c r="P38" s="971"/>
      <c r="Q38" s="971"/>
      <c r="R38" s="971"/>
      <c r="S38" s="971"/>
      <c r="T38" s="971"/>
      <c r="U38" s="971"/>
      <c r="V38" s="971"/>
      <c r="W38" s="971"/>
      <c r="X38" s="971"/>
      <c r="Y38" s="971"/>
      <c r="Z38" s="971"/>
    </row>
    <row r="39" spans="1:32" s="313" customFormat="1" ht="13.5" hidden="1" customHeight="1">
      <c r="A39" s="310"/>
      <c r="B39" s="310"/>
      <c r="C39" s="310"/>
      <c r="D39" s="310"/>
      <c r="E39" s="310"/>
      <c r="F39" s="310"/>
      <c r="G39" s="310"/>
      <c r="H39" s="310"/>
      <c r="I39" s="976" t="s">
        <v>462</v>
      </c>
      <c r="J39" s="976"/>
      <c r="K39" s="976"/>
      <c r="L39" s="976"/>
      <c r="M39" s="976"/>
      <c r="N39" s="976"/>
      <c r="O39" s="971" t="str">
        <f>O11</f>
        <v>○○県○○市○○</v>
      </c>
      <c r="P39" s="971"/>
      <c r="Q39" s="971"/>
      <c r="R39" s="971"/>
      <c r="S39" s="971"/>
      <c r="T39" s="971"/>
      <c r="U39" s="971"/>
      <c r="V39" s="971"/>
      <c r="W39" s="971"/>
      <c r="X39" s="971"/>
      <c r="Y39" s="971"/>
      <c r="Z39" s="971"/>
    </row>
    <row r="40" spans="1:32" s="313" customFormat="1" ht="13.5" hidden="1" customHeight="1">
      <c r="A40" s="310"/>
      <c r="B40" s="310"/>
      <c r="C40" s="310"/>
      <c r="D40" s="310"/>
      <c r="E40" s="310"/>
      <c r="F40" s="310"/>
      <c r="G40" s="310"/>
      <c r="H40" s="310"/>
      <c r="I40" s="325"/>
      <c r="J40" s="325"/>
      <c r="K40" s="325"/>
      <c r="L40" s="325"/>
      <c r="M40" s="325"/>
      <c r="N40" s="325"/>
      <c r="O40" s="310"/>
      <c r="P40" s="310"/>
      <c r="Q40" s="310"/>
      <c r="R40" s="310"/>
      <c r="S40" s="310"/>
      <c r="T40" s="310"/>
      <c r="U40" s="310"/>
      <c r="V40" s="310"/>
      <c r="W40" s="310"/>
      <c r="X40" s="310"/>
      <c r="Y40" s="310"/>
      <c r="Z40" s="310"/>
    </row>
    <row r="41" spans="1:32" s="313" customFormat="1" ht="13.5" hidden="1" customHeight="1">
      <c r="A41" s="310"/>
      <c r="B41" s="310"/>
      <c r="C41" s="310"/>
      <c r="D41" s="310"/>
      <c r="E41" s="310"/>
      <c r="F41" s="957" t="s">
        <v>453</v>
      </c>
      <c r="G41" s="957"/>
      <c r="H41" s="957"/>
      <c r="I41" s="976" t="s">
        <v>461</v>
      </c>
      <c r="J41" s="976"/>
      <c r="K41" s="976"/>
      <c r="L41" s="976"/>
      <c r="M41" s="976"/>
      <c r="N41" s="976"/>
      <c r="O41" s="970" t="s">
        <v>463</v>
      </c>
      <c r="P41" s="970"/>
      <c r="Q41" s="970"/>
      <c r="R41" s="970"/>
      <c r="S41" s="970"/>
      <c r="T41" s="970"/>
      <c r="U41" s="970"/>
      <c r="V41" s="970"/>
      <c r="W41" s="970"/>
      <c r="X41" s="970"/>
      <c r="Y41" s="970"/>
      <c r="Z41" s="970"/>
    </row>
    <row r="42" spans="1:32" s="313" customFormat="1" ht="13.5" hidden="1" customHeight="1">
      <c r="A42" s="310"/>
      <c r="B42" s="310"/>
      <c r="C42" s="310"/>
      <c r="D42" s="310"/>
      <c r="E42" s="310"/>
      <c r="F42" s="310"/>
      <c r="G42" s="310"/>
      <c r="H42" s="310"/>
      <c r="I42" s="976" t="s">
        <v>28</v>
      </c>
      <c r="J42" s="976"/>
      <c r="K42" s="976"/>
      <c r="L42" s="976"/>
      <c r="M42" s="976"/>
      <c r="N42" s="976"/>
      <c r="O42" s="971" t="s">
        <v>464</v>
      </c>
      <c r="P42" s="971"/>
      <c r="Q42" s="971"/>
      <c r="R42" s="971"/>
      <c r="S42" s="971"/>
      <c r="T42" s="971"/>
      <c r="U42" s="971"/>
      <c r="V42" s="971"/>
      <c r="W42" s="971"/>
      <c r="X42" s="971"/>
      <c r="Y42" s="971"/>
      <c r="Z42" s="971"/>
    </row>
    <row r="43" spans="1:32" s="313" customFormat="1" ht="13.5" hidden="1" customHeight="1">
      <c r="A43" s="310"/>
      <c r="B43" s="310"/>
      <c r="C43" s="310"/>
      <c r="D43" s="310"/>
      <c r="E43" s="310"/>
      <c r="F43" s="310"/>
      <c r="G43" s="310"/>
      <c r="H43" s="310"/>
      <c r="I43" s="976" t="s">
        <v>462</v>
      </c>
      <c r="J43" s="976"/>
      <c r="K43" s="976"/>
      <c r="L43" s="976"/>
      <c r="M43" s="976"/>
      <c r="N43" s="976"/>
      <c r="O43" s="971" t="s">
        <v>465</v>
      </c>
      <c r="P43" s="971"/>
      <c r="Q43" s="971"/>
      <c r="R43" s="971"/>
      <c r="S43" s="971"/>
      <c r="T43" s="971"/>
      <c r="U43" s="971"/>
      <c r="V43" s="971"/>
      <c r="W43" s="971"/>
      <c r="X43" s="971"/>
      <c r="Y43" s="971"/>
      <c r="Z43" s="971"/>
    </row>
    <row r="44" spans="1:32" s="313" customFormat="1" ht="13.5" hidden="1" customHeight="1">
      <c r="A44" s="310" t="s">
        <v>93</v>
      </c>
      <c r="B44" s="310"/>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row>
    <row r="45" spans="1:32" s="313" customFormat="1" ht="13.5" hidden="1" customHeight="1">
      <c r="B45" s="1009" t="s">
        <v>431</v>
      </c>
      <c r="C45" s="971"/>
      <c r="D45" s="971"/>
      <c r="E45" s="971"/>
      <c r="F45" s="971"/>
      <c r="G45" s="971"/>
      <c r="H45" s="971"/>
      <c r="I45" s="971"/>
      <c r="J45" s="971"/>
      <c r="K45" s="971"/>
      <c r="L45" s="971"/>
      <c r="M45" s="971"/>
      <c r="N45" s="971"/>
      <c r="O45" s="971"/>
      <c r="P45" s="971"/>
      <c r="Q45" s="971"/>
      <c r="R45" s="971"/>
      <c r="S45" s="971"/>
      <c r="T45" s="971"/>
      <c r="U45" s="971"/>
      <c r="V45" s="971"/>
      <c r="W45" s="971"/>
      <c r="X45" s="971"/>
      <c r="Y45" s="971"/>
      <c r="Z45" s="1010"/>
      <c r="AA45" s="312"/>
      <c r="AB45" s="312" t="s">
        <v>94</v>
      </c>
      <c r="AC45" s="312" t="s">
        <v>431</v>
      </c>
      <c r="AD45" s="312" t="s">
        <v>95</v>
      </c>
      <c r="AE45" s="312" t="s">
        <v>96</v>
      </c>
      <c r="AF45" s="326" t="s">
        <v>97</v>
      </c>
    </row>
    <row r="46" spans="1:32" s="313" customFormat="1" ht="13.5" hidden="1" customHeight="1">
      <c r="B46" s="1009" t="s">
        <v>98</v>
      </c>
      <c r="C46" s="971"/>
      <c r="D46" s="971"/>
      <c r="E46" s="971"/>
      <c r="F46" s="971"/>
      <c r="G46" s="971"/>
      <c r="H46" s="971"/>
      <c r="I46" s="971"/>
      <c r="J46" s="971"/>
      <c r="K46" s="971"/>
      <c r="L46" s="971"/>
      <c r="M46" s="971"/>
      <c r="N46" s="971"/>
      <c r="O46" s="971"/>
      <c r="P46" s="971"/>
      <c r="Q46" s="971"/>
      <c r="R46" s="971"/>
      <c r="S46" s="971"/>
      <c r="T46" s="971"/>
      <c r="U46" s="971"/>
      <c r="V46" s="971"/>
      <c r="W46" s="971"/>
      <c r="X46" s="971"/>
      <c r="Y46" s="971"/>
      <c r="Z46" s="1010"/>
    </row>
    <row r="47" spans="1:32" s="313" customFormat="1" ht="13.5" hidden="1" customHeight="1">
      <c r="B47" s="1009" t="s">
        <v>99</v>
      </c>
      <c r="C47" s="971"/>
      <c r="D47" s="971"/>
      <c r="E47" s="971"/>
      <c r="F47" s="971"/>
      <c r="G47" s="971"/>
      <c r="H47" s="971"/>
      <c r="I47" s="971"/>
      <c r="J47" s="971"/>
      <c r="K47" s="971"/>
      <c r="L47" s="971"/>
      <c r="M47" s="971"/>
      <c r="N47" s="971"/>
      <c r="O47" s="971"/>
      <c r="P47" s="971"/>
      <c r="Q47" s="971"/>
      <c r="R47" s="971"/>
      <c r="S47" s="971"/>
      <c r="T47" s="971"/>
      <c r="U47" s="971"/>
      <c r="V47" s="971"/>
      <c r="W47" s="971"/>
      <c r="X47" s="971"/>
      <c r="Y47" s="971"/>
      <c r="Z47" s="1010"/>
    </row>
    <row r="48" spans="1:32" s="313" customFormat="1" ht="13.5" hidden="1" customHeight="1">
      <c r="B48" s="979" t="s">
        <v>99</v>
      </c>
      <c r="C48" s="979"/>
      <c r="D48" s="979"/>
      <c r="E48" s="979"/>
      <c r="F48" s="979"/>
      <c r="G48" s="979"/>
      <c r="H48" s="979"/>
      <c r="I48" s="979"/>
      <c r="J48" s="979"/>
      <c r="K48" s="979"/>
      <c r="L48" s="979"/>
      <c r="M48" s="979"/>
      <c r="N48" s="979"/>
      <c r="O48" s="979"/>
      <c r="P48" s="979"/>
      <c r="Q48" s="979"/>
      <c r="R48" s="979"/>
      <c r="S48" s="979"/>
      <c r="T48" s="979"/>
      <c r="U48" s="979"/>
      <c r="V48" s="979"/>
      <c r="W48" s="979"/>
      <c r="X48" s="979"/>
      <c r="Y48" s="979"/>
      <c r="Z48" s="979"/>
    </row>
    <row r="49" spans="1:38" s="313" customFormat="1" ht="13.5" hidden="1" customHeight="1">
      <c r="B49" s="979" t="s">
        <v>100</v>
      </c>
      <c r="C49" s="979"/>
      <c r="D49" s="979"/>
      <c r="E49" s="979"/>
      <c r="F49" s="979"/>
      <c r="G49" s="979"/>
      <c r="H49" s="979"/>
      <c r="I49" s="979"/>
      <c r="J49" s="979"/>
      <c r="K49" s="979"/>
      <c r="L49" s="979"/>
      <c r="M49" s="979"/>
      <c r="N49" s="979"/>
      <c r="O49" s="979"/>
      <c r="P49" s="979"/>
      <c r="Q49" s="979"/>
      <c r="R49" s="979"/>
      <c r="S49" s="979"/>
      <c r="T49" s="979"/>
      <c r="U49" s="979"/>
      <c r="V49" s="979"/>
      <c r="W49" s="979"/>
      <c r="X49" s="979"/>
      <c r="Y49" s="979"/>
      <c r="Z49" s="979"/>
    </row>
    <row r="50" spans="1:38" s="313" customFormat="1" ht="13.5" customHeight="1">
      <c r="A50" s="321"/>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row>
    <row r="51" spans="1:38" s="313" customFormat="1" ht="13.5" customHeight="1">
      <c r="A51" s="321" t="s">
        <v>93</v>
      </c>
      <c r="B51" s="321"/>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row>
    <row r="52" spans="1:38" s="313" customFormat="1" ht="13.5" customHeight="1">
      <c r="B52" s="1003" t="s">
        <v>552</v>
      </c>
      <c r="C52" s="1004"/>
      <c r="D52" s="1004"/>
      <c r="E52" s="1004"/>
      <c r="F52" s="1004"/>
      <c r="G52" s="1004"/>
      <c r="H52" s="1004"/>
      <c r="I52" s="1004"/>
      <c r="J52" s="1004"/>
      <c r="K52" s="1004"/>
      <c r="L52" s="1004"/>
      <c r="M52" s="1004"/>
      <c r="N52" s="1004"/>
      <c r="O52" s="1004"/>
      <c r="P52" s="1004"/>
      <c r="Q52" s="1004"/>
      <c r="R52" s="1004"/>
      <c r="S52" s="1004"/>
      <c r="T52" s="1004"/>
      <c r="U52" s="1004"/>
      <c r="V52" s="1004"/>
      <c r="W52" s="1004"/>
      <c r="X52" s="1004"/>
      <c r="Y52" s="1004"/>
      <c r="Z52" s="1005"/>
      <c r="AA52" s="312"/>
      <c r="AB52" s="312" t="s">
        <v>94</v>
      </c>
      <c r="AC52" s="312" t="s">
        <v>431</v>
      </c>
      <c r="AD52" s="312" t="s">
        <v>95</v>
      </c>
      <c r="AE52" s="312" t="s">
        <v>553</v>
      </c>
      <c r="AF52" s="326" t="s">
        <v>97</v>
      </c>
    </row>
    <row r="53" spans="1:38" s="313" customFormat="1" ht="13.5" customHeight="1">
      <c r="B53" s="1003" t="s">
        <v>554</v>
      </c>
      <c r="C53" s="1004"/>
      <c r="D53" s="1004"/>
      <c r="E53" s="1004"/>
      <c r="F53" s="1004"/>
      <c r="G53" s="1004"/>
      <c r="H53" s="1004"/>
      <c r="I53" s="1004"/>
      <c r="J53" s="1004"/>
      <c r="K53" s="1004"/>
      <c r="L53" s="1004"/>
      <c r="M53" s="1004"/>
      <c r="N53" s="1004"/>
      <c r="O53" s="1004"/>
      <c r="P53" s="1004"/>
      <c r="Q53" s="1004"/>
      <c r="R53" s="1004"/>
      <c r="S53" s="1004"/>
      <c r="T53" s="1004"/>
      <c r="U53" s="1004"/>
      <c r="V53" s="1004"/>
      <c r="W53" s="1004"/>
      <c r="X53" s="1004"/>
      <c r="Y53" s="1004"/>
      <c r="Z53" s="1005"/>
    </row>
    <row r="54" spans="1:38" ht="13.5" customHeight="1">
      <c r="A54" s="327"/>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8">
        <v>1</v>
      </c>
      <c r="AB54" s="329">
        <v>2</v>
      </c>
      <c r="AC54" s="329">
        <v>3</v>
      </c>
      <c r="AD54" s="329">
        <v>4</v>
      </c>
      <c r="AE54" s="329">
        <v>5</v>
      </c>
      <c r="AF54" s="329">
        <v>6</v>
      </c>
      <c r="AG54" s="329">
        <v>7</v>
      </c>
      <c r="AH54" s="329">
        <v>8</v>
      </c>
      <c r="AI54" s="329">
        <v>9</v>
      </c>
      <c r="AJ54" s="329">
        <v>10</v>
      </c>
      <c r="AK54" s="329">
        <v>11</v>
      </c>
      <c r="AL54" s="329">
        <v>12</v>
      </c>
    </row>
    <row r="55" spans="1:38" s="327" customFormat="1" ht="13.5" customHeight="1">
      <c r="A55" s="331" t="s">
        <v>3</v>
      </c>
      <c r="B55" s="331"/>
      <c r="C55" s="331"/>
      <c r="D55" s="331"/>
      <c r="E55" s="331"/>
      <c r="F55" s="331"/>
      <c r="G55" s="331"/>
      <c r="H55" s="331"/>
      <c r="I55" s="331"/>
      <c r="J55" s="331"/>
      <c r="K55" s="331"/>
      <c r="L55" s="331"/>
      <c r="M55" s="331"/>
      <c r="N55" s="331"/>
      <c r="O55" s="331"/>
      <c r="P55" s="331"/>
      <c r="AA55" s="326" t="s">
        <v>145</v>
      </c>
      <c r="AB55" s="326" t="s">
        <v>146</v>
      </c>
      <c r="AC55" s="332" t="s">
        <v>144</v>
      </c>
    </row>
    <row r="56" spans="1:38" s="327" customFormat="1" ht="13.5" hidden="1" customHeight="1">
      <c r="A56" s="992" t="s">
        <v>59</v>
      </c>
      <c r="B56" s="992"/>
      <c r="C56" s="992"/>
      <c r="D56" s="992"/>
      <c r="E56" s="992"/>
      <c r="F56" s="1007" t="e">
        <f>#REF!</f>
        <v>#REF!</v>
      </c>
      <c r="G56" s="1008"/>
      <c r="H56" s="1008"/>
      <c r="I56" s="1008"/>
      <c r="J56" s="1008"/>
      <c r="K56" s="1008"/>
      <c r="L56" s="1008"/>
      <c r="M56" s="1008"/>
      <c r="N56" s="1008"/>
      <c r="O56" s="1008"/>
      <c r="P56" s="1008"/>
    </row>
    <row r="57" spans="1:38" s="327" customFormat="1" ht="13.5" hidden="1" customHeight="1">
      <c r="A57" s="992" t="s">
        <v>101</v>
      </c>
      <c r="B57" s="992"/>
      <c r="C57" s="992"/>
      <c r="D57" s="992"/>
      <c r="E57" s="992"/>
      <c r="F57" s="1008" t="str">
        <f>O12</f>
        <v>○○県○○市○○</v>
      </c>
      <c r="G57" s="1008"/>
      <c r="H57" s="1008"/>
      <c r="I57" s="1008"/>
      <c r="J57" s="1008"/>
      <c r="K57" s="1008"/>
      <c r="L57" s="1008"/>
      <c r="M57" s="1008"/>
      <c r="N57" s="1008"/>
      <c r="O57" s="1008"/>
      <c r="P57" s="1008"/>
    </row>
    <row r="58" spans="1:38" s="327" customFormat="1" ht="13.5" hidden="1" customHeight="1">
      <c r="A58" s="992" t="s">
        <v>60</v>
      </c>
      <c r="B58" s="992"/>
      <c r="C58" s="992"/>
      <c r="D58" s="992"/>
      <c r="E58" s="992"/>
      <c r="F58" s="1008" t="str">
        <f>O13</f>
        <v>○〇保育園</v>
      </c>
      <c r="G58" s="1008"/>
      <c r="H58" s="1008"/>
      <c r="I58" s="1008"/>
      <c r="J58" s="1008"/>
      <c r="K58" s="1008"/>
      <c r="L58" s="1008"/>
      <c r="M58" s="1008"/>
      <c r="N58" s="1008"/>
      <c r="O58" s="1008"/>
      <c r="P58" s="1008"/>
    </row>
    <row r="59" spans="1:38" s="327" customFormat="1" ht="13.5" customHeight="1">
      <c r="A59" s="992" t="s">
        <v>304</v>
      </c>
      <c r="B59" s="992"/>
      <c r="C59" s="992"/>
      <c r="D59" s="992"/>
      <c r="E59" s="992"/>
      <c r="F59" s="998"/>
      <c r="G59" s="998"/>
      <c r="H59" s="998"/>
      <c r="I59" s="998"/>
      <c r="J59" s="998"/>
      <c r="K59" s="998"/>
      <c r="L59" s="998"/>
      <c r="M59" s="998"/>
      <c r="N59" s="998"/>
      <c r="O59" s="998"/>
      <c r="P59" s="998"/>
    </row>
    <row r="60" spans="1:38" s="327" customFormat="1" ht="13.5" customHeight="1">
      <c r="A60" s="992" t="s">
        <v>167</v>
      </c>
      <c r="B60" s="992"/>
      <c r="C60" s="992"/>
      <c r="D60" s="992"/>
      <c r="E60" s="992"/>
      <c r="F60" s="998">
        <v>0</v>
      </c>
      <c r="G60" s="998"/>
      <c r="H60" s="998"/>
      <c r="I60" s="998"/>
      <c r="J60" s="998"/>
      <c r="K60" s="998"/>
      <c r="L60" s="998"/>
      <c r="M60" s="998"/>
      <c r="N60" s="998"/>
      <c r="O60" s="998"/>
      <c r="P60" s="998"/>
    </row>
    <row r="61" spans="1:38" s="327" customFormat="1" ht="13.5" customHeight="1">
      <c r="A61" s="992" t="s">
        <v>326</v>
      </c>
      <c r="B61" s="992"/>
      <c r="C61" s="992"/>
      <c r="D61" s="992"/>
      <c r="E61" s="992"/>
      <c r="F61" s="999">
        <f>SUM(F59:P60)</f>
        <v>0</v>
      </c>
      <c r="G61" s="999"/>
      <c r="H61" s="999"/>
      <c r="I61" s="999"/>
      <c r="J61" s="999"/>
      <c r="K61" s="999"/>
      <c r="L61" s="999"/>
      <c r="M61" s="999"/>
      <c r="N61" s="999"/>
      <c r="O61" s="999"/>
      <c r="P61" s="999"/>
    </row>
    <row r="62" spans="1:38" s="327" customFormat="1" ht="13.5" customHeight="1">
      <c r="A62" s="992" t="s">
        <v>2</v>
      </c>
      <c r="B62" s="992"/>
      <c r="C62" s="992"/>
      <c r="D62" s="992"/>
      <c r="E62" s="992"/>
      <c r="F62" s="1000"/>
      <c r="G62" s="1000"/>
      <c r="H62" s="1000"/>
      <c r="I62" s="1000"/>
      <c r="J62" s="1000"/>
      <c r="K62" s="1000"/>
      <c r="L62" s="1000"/>
      <c r="M62" s="1000"/>
      <c r="N62" s="1000"/>
      <c r="O62" s="1000"/>
      <c r="P62" s="1000"/>
    </row>
    <row r="63" spans="1:38" s="327" customFormat="1" ht="13.5" hidden="1" customHeight="1">
      <c r="A63" s="333"/>
      <c r="B63" s="333"/>
      <c r="C63" s="333"/>
      <c r="D63" s="334"/>
      <c r="E63" s="334"/>
      <c r="F63" s="334"/>
      <c r="G63" s="334"/>
      <c r="H63" s="334"/>
      <c r="I63" s="334"/>
      <c r="J63" s="334"/>
      <c r="K63" s="334"/>
      <c r="L63" s="334"/>
      <c r="M63" s="334"/>
      <c r="N63" s="334"/>
      <c r="O63" s="334"/>
      <c r="P63" s="334"/>
      <c r="Q63" s="334"/>
    </row>
    <row r="64" spans="1:38" s="327" customFormat="1" ht="13.5" hidden="1" customHeight="1">
      <c r="A64" s="331" t="s">
        <v>147</v>
      </c>
      <c r="B64" s="331"/>
      <c r="C64" s="331"/>
      <c r="D64" s="331"/>
      <c r="E64" s="331"/>
      <c r="F64" s="331"/>
      <c r="G64" s="331"/>
      <c r="H64" s="331"/>
      <c r="I64" s="331"/>
      <c r="J64" s="331"/>
      <c r="K64" s="331"/>
      <c r="L64" s="331"/>
      <c r="M64" s="331"/>
      <c r="N64" s="331"/>
      <c r="O64" s="331"/>
      <c r="P64" s="331"/>
      <c r="Q64" s="334"/>
      <c r="AA64" s="335" t="s">
        <v>17</v>
      </c>
      <c r="AB64" s="335" t="s">
        <v>18</v>
      </c>
      <c r="AC64" s="335" t="s">
        <v>19</v>
      </c>
      <c r="AD64" s="335" t="s">
        <v>20</v>
      </c>
      <c r="AE64" s="335" t="s">
        <v>21</v>
      </c>
      <c r="AF64" s="335" t="s">
        <v>22</v>
      </c>
      <c r="AG64" s="335" t="s">
        <v>23</v>
      </c>
      <c r="AH64" s="335" t="s">
        <v>24</v>
      </c>
    </row>
    <row r="65" spans="1:255" s="327" customFormat="1" ht="13.5" hidden="1" customHeight="1">
      <c r="A65" s="992" t="s">
        <v>49</v>
      </c>
      <c r="B65" s="992"/>
      <c r="C65" s="992"/>
      <c r="D65" s="992"/>
      <c r="E65" s="992"/>
      <c r="F65" s="992"/>
      <c r="G65" s="992"/>
      <c r="H65" s="992"/>
      <c r="I65" s="992"/>
      <c r="J65" s="992"/>
      <c r="K65" s="992"/>
      <c r="L65" s="993"/>
      <c r="M65" s="994"/>
      <c r="N65" s="336" t="s">
        <v>68</v>
      </c>
      <c r="O65" s="994"/>
      <c r="P65" s="995"/>
      <c r="Q65" s="334"/>
      <c r="R65" s="334"/>
      <c r="S65" s="334"/>
      <c r="T65" s="334"/>
      <c r="U65" s="334"/>
      <c r="V65" s="334"/>
      <c r="W65" s="334"/>
      <c r="X65" s="334"/>
      <c r="Y65" s="334"/>
      <c r="Z65" s="334"/>
    </row>
    <row r="66" spans="1:255" s="327" customFormat="1" ht="13.5" hidden="1" customHeight="1">
      <c r="A66" s="992" t="s">
        <v>139</v>
      </c>
      <c r="B66" s="992"/>
      <c r="C66" s="992"/>
      <c r="D66" s="992"/>
      <c r="E66" s="992"/>
      <c r="F66" s="992"/>
      <c r="G66" s="992"/>
      <c r="H66" s="992"/>
      <c r="I66" s="992"/>
      <c r="J66" s="992"/>
      <c r="K66" s="992"/>
      <c r="L66" s="993"/>
      <c r="M66" s="994"/>
      <c r="N66" s="336" t="s">
        <v>68</v>
      </c>
      <c r="O66" s="994"/>
      <c r="P66" s="995"/>
      <c r="Q66" s="334"/>
      <c r="R66" s="334"/>
      <c r="S66" s="334"/>
      <c r="T66" s="334"/>
      <c r="U66" s="334"/>
      <c r="V66" s="334"/>
      <c r="W66" s="334"/>
      <c r="X66" s="334"/>
      <c r="Y66" s="334"/>
      <c r="Z66" s="334"/>
    </row>
    <row r="67" spans="1:255" s="327" customFormat="1" ht="13.5" hidden="1" customHeight="1">
      <c r="A67" s="992" t="s">
        <v>140</v>
      </c>
      <c r="B67" s="992"/>
      <c r="C67" s="992"/>
      <c r="D67" s="992"/>
      <c r="E67" s="992"/>
      <c r="F67" s="992"/>
      <c r="G67" s="992"/>
      <c r="H67" s="992"/>
      <c r="I67" s="992"/>
      <c r="J67" s="992"/>
      <c r="K67" s="992"/>
      <c r="L67" s="993"/>
      <c r="M67" s="994"/>
      <c r="N67" s="336" t="s">
        <v>68</v>
      </c>
      <c r="O67" s="994"/>
      <c r="P67" s="995"/>
      <c r="Q67" s="334"/>
      <c r="R67" s="334"/>
      <c r="S67" s="334"/>
      <c r="T67" s="334"/>
      <c r="U67" s="334"/>
      <c r="V67" s="334"/>
      <c r="W67" s="334"/>
      <c r="X67" s="334"/>
      <c r="Y67" s="334"/>
      <c r="Z67" s="334"/>
      <c r="AA67" s="337">
        <v>0.20833333333333334</v>
      </c>
      <c r="AB67" s="337">
        <v>0.21180555555555555</v>
      </c>
      <c r="AC67" s="337">
        <v>0.21527777777777801</v>
      </c>
      <c r="AD67" s="337">
        <v>0.21875</v>
      </c>
      <c r="AE67" s="337">
        <v>0.22222222222222199</v>
      </c>
      <c r="AF67" s="337">
        <v>0.225694444444444</v>
      </c>
      <c r="AG67" s="337">
        <v>0.22916666666666699</v>
      </c>
      <c r="AH67" s="337">
        <v>0.23263888888888901</v>
      </c>
      <c r="AI67" s="337">
        <v>0.23611111111111099</v>
      </c>
      <c r="AJ67" s="337">
        <v>0.23958333333333301</v>
      </c>
      <c r="AK67" s="337">
        <v>0.243055555555555</v>
      </c>
      <c r="AL67" s="337">
        <v>0.24652777777777801</v>
      </c>
      <c r="AM67" s="337">
        <v>0.25</v>
      </c>
      <c r="AN67" s="337">
        <v>0.25347222222222199</v>
      </c>
      <c r="AO67" s="337">
        <v>0.25694444444444398</v>
      </c>
      <c r="AP67" s="337">
        <v>0.26041666666666602</v>
      </c>
      <c r="AQ67" s="337">
        <v>0.26388888888888901</v>
      </c>
      <c r="AR67" s="337">
        <v>0.26736111111111099</v>
      </c>
      <c r="AS67" s="337">
        <v>0.27083333333333298</v>
      </c>
      <c r="AT67" s="337">
        <v>0.27430555555555503</v>
      </c>
      <c r="AU67" s="337">
        <v>0.27777777777777801</v>
      </c>
      <c r="AV67" s="337">
        <v>0.28125</v>
      </c>
      <c r="AW67" s="337">
        <v>0.28472222222222199</v>
      </c>
      <c r="AX67" s="337">
        <v>0.28819444444444398</v>
      </c>
      <c r="AY67" s="337">
        <v>0.29166666666666602</v>
      </c>
      <c r="AZ67" s="337">
        <v>0.29513888888888901</v>
      </c>
      <c r="BA67" s="337">
        <v>0.29861111111111099</v>
      </c>
      <c r="BB67" s="337">
        <v>0.30208333333333298</v>
      </c>
      <c r="BC67" s="337">
        <v>0.30555555555555503</v>
      </c>
      <c r="BD67" s="337">
        <v>0.30902777777777701</v>
      </c>
      <c r="BE67" s="337">
        <v>0.312499999999999</v>
      </c>
      <c r="BF67" s="337">
        <v>0.31597222222222199</v>
      </c>
      <c r="BG67" s="337">
        <v>0.31944444444444398</v>
      </c>
      <c r="BH67" s="337">
        <v>0.32291666666666602</v>
      </c>
      <c r="BI67" s="337">
        <v>0.32638888888888801</v>
      </c>
      <c r="BJ67" s="337">
        <v>0.32986111111110999</v>
      </c>
      <c r="BK67" s="337">
        <v>0.33333333333333298</v>
      </c>
      <c r="BL67" s="337">
        <v>0.33680555555555503</v>
      </c>
      <c r="BM67" s="337">
        <v>0.34027777777777701</v>
      </c>
      <c r="BN67" s="337">
        <v>0.343749999999999</v>
      </c>
      <c r="BO67" s="337">
        <v>0.34722222222222099</v>
      </c>
      <c r="BP67" s="337">
        <v>0.35069444444444398</v>
      </c>
      <c r="BQ67" s="337">
        <v>0.35416666666666602</v>
      </c>
      <c r="BR67" s="337">
        <v>0.35763888888888801</v>
      </c>
      <c r="BS67" s="337">
        <v>0.36111111111110999</v>
      </c>
      <c r="BT67" s="337">
        <v>0.36458333333333198</v>
      </c>
      <c r="BU67" s="337">
        <v>0.36805555555555503</v>
      </c>
      <c r="BV67" s="337">
        <v>0.37152777777777701</v>
      </c>
      <c r="BW67" s="337">
        <v>0.374999999999999</v>
      </c>
      <c r="BX67" s="337">
        <v>0.37847222222222099</v>
      </c>
      <c r="BY67" s="337">
        <v>0.38194444444444298</v>
      </c>
      <c r="BZ67" s="337">
        <v>0.38541666666666602</v>
      </c>
      <c r="CA67" s="337">
        <v>0.38888888888888801</v>
      </c>
      <c r="CB67" s="337">
        <v>0.39236111111110999</v>
      </c>
      <c r="CC67" s="337">
        <v>0.39583333333333198</v>
      </c>
      <c r="CD67" s="337">
        <v>0.39930555555555503</v>
      </c>
      <c r="CE67" s="337">
        <v>0.40277777777777701</v>
      </c>
      <c r="CF67" s="337">
        <v>0.406249999999999</v>
      </c>
      <c r="CG67" s="337">
        <v>0.40972222222222099</v>
      </c>
      <c r="CH67" s="337">
        <v>0.41319444444444298</v>
      </c>
      <c r="CI67" s="337">
        <v>0.41666666666666602</v>
      </c>
      <c r="CJ67" s="337">
        <v>0.42013888888888801</v>
      </c>
      <c r="CK67" s="337">
        <v>0.42361111111110999</v>
      </c>
      <c r="CL67" s="337">
        <v>0.42708333333333198</v>
      </c>
      <c r="CM67" s="337">
        <v>0.43055555555555403</v>
      </c>
      <c r="CN67" s="337">
        <v>0.43402777777777701</v>
      </c>
      <c r="CO67" s="337">
        <v>0.437499999999999</v>
      </c>
      <c r="CP67" s="337">
        <v>0.44097222222222099</v>
      </c>
      <c r="CQ67" s="337">
        <v>0.44444444444444298</v>
      </c>
      <c r="CR67" s="337">
        <v>0.44791666666666502</v>
      </c>
      <c r="CS67" s="337">
        <v>0.45138888888888801</v>
      </c>
      <c r="CT67" s="337">
        <v>0.45486111111110999</v>
      </c>
      <c r="CU67" s="337">
        <v>0.45833333333333198</v>
      </c>
      <c r="CV67" s="337">
        <v>0.46180555555555403</v>
      </c>
      <c r="CW67" s="337">
        <v>0.46527777777777701</v>
      </c>
      <c r="CX67" s="337">
        <v>0.468749999999999</v>
      </c>
      <c r="CY67" s="337">
        <v>0.47222222222222099</v>
      </c>
      <c r="CZ67" s="337">
        <v>0.47569444444444298</v>
      </c>
      <c r="DA67" s="337">
        <v>0.47916666666666502</v>
      </c>
      <c r="DB67" s="337">
        <v>0.48263888888888801</v>
      </c>
      <c r="DC67" s="337">
        <v>0.48611111111110999</v>
      </c>
      <c r="DD67" s="337">
        <v>0.48958333333333198</v>
      </c>
      <c r="DE67" s="337">
        <v>0.49305555555555403</v>
      </c>
      <c r="DF67" s="337">
        <v>0.49652777777777601</v>
      </c>
      <c r="DG67" s="337">
        <v>0.499999999999999</v>
      </c>
      <c r="DH67" s="337">
        <v>0.50347222222222099</v>
      </c>
      <c r="DI67" s="337">
        <v>0.50694444444444298</v>
      </c>
      <c r="DJ67" s="337">
        <v>0.51041666666666496</v>
      </c>
      <c r="DK67" s="337">
        <v>0.51388888888888695</v>
      </c>
      <c r="DL67" s="337">
        <v>0.51736111111111005</v>
      </c>
      <c r="DM67" s="337">
        <v>0.52083333333333204</v>
      </c>
      <c r="DN67" s="337">
        <v>0.52430555555555403</v>
      </c>
      <c r="DO67" s="337">
        <v>0.52777777777777601</v>
      </c>
      <c r="DP67" s="337">
        <v>0.531249999999999</v>
      </c>
      <c r="DQ67" s="337">
        <v>0.53472222222222099</v>
      </c>
      <c r="DR67" s="337">
        <v>0.53819444444444298</v>
      </c>
      <c r="DS67" s="337">
        <v>0.54166666666666496</v>
      </c>
      <c r="DT67" s="337">
        <v>0.54513888888888695</v>
      </c>
      <c r="DU67" s="337">
        <v>0.54861111111111005</v>
      </c>
      <c r="DV67" s="337">
        <v>0.55208333333333204</v>
      </c>
      <c r="DW67" s="337">
        <v>0.55555555555555403</v>
      </c>
      <c r="DX67" s="337">
        <v>0.55902777777777601</v>
      </c>
      <c r="DY67" s="337">
        <v>0.562499999999998</v>
      </c>
      <c r="DZ67" s="337">
        <v>0.56597222222222099</v>
      </c>
      <c r="EA67" s="337">
        <v>0.56944444444444298</v>
      </c>
      <c r="EB67" s="337">
        <v>0.57291666666666496</v>
      </c>
      <c r="EC67" s="337">
        <v>0.57638888888888695</v>
      </c>
      <c r="ED67" s="337">
        <v>0.57986111111110905</v>
      </c>
      <c r="EE67" s="337">
        <v>0.58333333333333204</v>
      </c>
      <c r="EF67" s="337">
        <v>0.58680555555555403</v>
      </c>
      <c r="EG67" s="337">
        <v>0.59027777777777601</v>
      </c>
      <c r="EH67" s="337">
        <v>0.593749999999998</v>
      </c>
      <c r="EI67" s="337">
        <v>0.59722222222222099</v>
      </c>
      <c r="EJ67" s="337">
        <v>0.60069444444444298</v>
      </c>
      <c r="EK67" s="337">
        <v>0.60416666666666496</v>
      </c>
      <c r="EL67" s="337">
        <v>0.60763888888888695</v>
      </c>
      <c r="EM67" s="337">
        <v>0.61111111111110905</v>
      </c>
      <c r="EN67" s="337">
        <v>0.61458333333333204</v>
      </c>
      <c r="EO67" s="337">
        <v>0.61805555555555403</v>
      </c>
      <c r="EP67" s="337">
        <v>0.62152777777777601</v>
      </c>
      <c r="EQ67" s="337">
        <v>0.624999999999998</v>
      </c>
      <c r="ER67" s="337">
        <v>0.62847222222221999</v>
      </c>
      <c r="ES67" s="337">
        <v>0.63194444444444298</v>
      </c>
      <c r="ET67" s="337">
        <v>0.63541666666666496</v>
      </c>
      <c r="EU67" s="337">
        <v>0.63888888888888695</v>
      </c>
      <c r="EV67" s="337">
        <v>0.64236111111110905</v>
      </c>
      <c r="EW67" s="337">
        <v>0.64583333333333104</v>
      </c>
      <c r="EX67" s="337">
        <v>0.64930555555555403</v>
      </c>
      <c r="EY67" s="337">
        <v>0.65277777777777601</v>
      </c>
      <c r="EZ67" s="337">
        <v>0.656249999999998</v>
      </c>
      <c r="FA67" s="337">
        <v>0.65972222222221999</v>
      </c>
      <c r="FB67" s="337">
        <v>0.66319444444444198</v>
      </c>
      <c r="FC67" s="337">
        <v>0.66666666666666496</v>
      </c>
      <c r="FD67" s="337">
        <v>0.67013888888888695</v>
      </c>
      <c r="FE67" s="337">
        <v>0.67361111111110905</v>
      </c>
      <c r="FF67" s="337">
        <v>0.67708333333333104</v>
      </c>
      <c r="FG67" s="337">
        <v>0.68055555555555403</v>
      </c>
      <c r="FH67" s="337">
        <v>0.68402777777777601</v>
      </c>
      <c r="FI67" s="337">
        <v>0.687499999999998</v>
      </c>
      <c r="FJ67" s="337">
        <v>0.69097222222221999</v>
      </c>
      <c r="FK67" s="337">
        <v>0.69444444444444198</v>
      </c>
      <c r="FL67" s="337">
        <v>0.69791666666666496</v>
      </c>
      <c r="FM67" s="337">
        <v>0.70138888888888695</v>
      </c>
      <c r="FN67" s="337">
        <v>0.70486111111110905</v>
      </c>
      <c r="FO67" s="337">
        <v>0.70833333333333104</v>
      </c>
      <c r="FP67" s="337">
        <v>0.71180555555555303</v>
      </c>
      <c r="FQ67" s="337">
        <v>0.71527777777777601</v>
      </c>
      <c r="FR67" s="337">
        <v>0.718749999999998</v>
      </c>
      <c r="FS67" s="337">
        <v>0.72222222222221999</v>
      </c>
      <c r="FT67" s="337">
        <v>0.72569444444444198</v>
      </c>
      <c r="FU67" s="337">
        <v>0.72916666666666397</v>
      </c>
      <c r="FV67" s="337">
        <v>0.73263888888888695</v>
      </c>
      <c r="FW67" s="337">
        <v>0.73611111111110905</v>
      </c>
      <c r="FX67" s="337">
        <v>0.73958333333333104</v>
      </c>
      <c r="FY67" s="337">
        <v>0.74305555555555303</v>
      </c>
      <c r="FZ67" s="337">
        <v>0.74652777777777601</v>
      </c>
      <c r="GA67" s="337">
        <v>0.749999999999998</v>
      </c>
      <c r="GB67" s="337">
        <v>0.75347222222221999</v>
      </c>
      <c r="GC67" s="337">
        <v>0.75694444444444198</v>
      </c>
      <c r="GD67" s="337">
        <v>0.76041666666666397</v>
      </c>
      <c r="GE67" s="337">
        <v>0.76388888888888695</v>
      </c>
      <c r="GF67" s="337">
        <v>0.76736111111110905</v>
      </c>
      <c r="GG67" s="337">
        <v>0.77083333333333104</v>
      </c>
      <c r="GH67" s="337">
        <v>0.77430555555555303</v>
      </c>
      <c r="GI67" s="337">
        <v>0.77777777777777501</v>
      </c>
      <c r="GJ67" s="337">
        <v>0.781249999999998</v>
      </c>
      <c r="GK67" s="337">
        <v>0.78472222222221999</v>
      </c>
      <c r="GL67" s="337">
        <v>0.78819444444444198</v>
      </c>
      <c r="GM67" s="337">
        <v>0.79166666666666397</v>
      </c>
      <c r="GN67" s="337">
        <v>0.79513888888888595</v>
      </c>
      <c r="GO67" s="337">
        <v>0.79861111111110905</v>
      </c>
      <c r="GP67" s="337">
        <v>0.80208333333333104</v>
      </c>
      <c r="GQ67" s="337">
        <v>0.80555555555555303</v>
      </c>
      <c r="GR67" s="337">
        <v>0.80902777777777501</v>
      </c>
      <c r="GS67" s="337">
        <v>0.812499999999998</v>
      </c>
      <c r="GT67" s="337">
        <v>0.81597222222221999</v>
      </c>
      <c r="GU67" s="337">
        <v>0.81944444444444198</v>
      </c>
      <c r="GV67" s="337">
        <v>0.82291666666666397</v>
      </c>
      <c r="GW67" s="337">
        <v>0.82638888888888595</v>
      </c>
      <c r="GX67" s="337">
        <v>0.82986111111110905</v>
      </c>
      <c r="GY67" s="337">
        <v>0.83333333333333104</v>
      </c>
      <c r="GZ67" s="337">
        <v>0.83680555555555303</v>
      </c>
      <c r="HA67" s="337">
        <v>0.84027777777777501</v>
      </c>
      <c r="HB67" s="337">
        <v>0.843749999999997</v>
      </c>
      <c r="HC67" s="337">
        <v>0.84722222222221999</v>
      </c>
      <c r="HD67" s="337">
        <v>0.85069444444444198</v>
      </c>
      <c r="HE67" s="337">
        <v>0.85416666666666397</v>
      </c>
      <c r="HF67" s="337">
        <v>0.85763888888888595</v>
      </c>
      <c r="HG67" s="337">
        <v>0.86111111111110805</v>
      </c>
      <c r="HH67" s="337">
        <v>0.86458333333333104</v>
      </c>
      <c r="HI67" s="337">
        <v>0.86805555555555303</v>
      </c>
      <c r="HJ67" s="337">
        <v>0.87152777777777501</v>
      </c>
      <c r="HK67" s="337">
        <v>0.874999999999997</v>
      </c>
      <c r="HL67" s="337">
        <v>0.87847222222221999</v>
      </c>
      <c r="HM67" s="337">
        <v>0.88194444444444198</v>
      </c>
      <c r="HN67" s="337">
        <v>0.88541666666666397</v>
      </c>
      <c r="HO67" s="337">
        <v>0.88888888888888595</v>
      </c>
      <c r="HP67" s="337">
        <v>0.89236111111110805</v>
      </c>
      <c r="HQ67" s="337">
        <v>0.89583333333333104</v>
      </c>
      <c r="HR67" s="337">
        <v>0.89930555555555303</v>
      </c>
      <c r="HS67" s="337">
        <v>0.90277777777777501</v>
      </c>
      <c r="HT67" s="337">
        <v>0.906249999999997</v>
      </c>
      <c r="HU67" s="337">
        <v>0.90972222222221899</v>
      </c>
      <c r="HV67" s="337">
        <v>0.91319444444444198</v>
      </c>
      <c r="HW67" s="337">
        <v>0.91666666666666397</v>
      </c>
      <c r="HX67" s="337">
        <v>0.92013888888888595</v>
      </c>
      <c r="HY67" s="337">
        <v>0.92361111111110805</v>
      </c>
      <c r="HZ67" s="337">
        <v>0.92708333333333004</v>
      </c>
      <c r="IA67" s="337">
        <v>0.93055555555555303</v>
      </c>
      <c r="IB67" s="337">
        <v>0.93402777777777501</v>
      </c>
      <c r="IC67" s="337">
        <v>0.937499999999997</v>
      </c>
      <c r="ID67" s="337">
        <v>0.94097222222221899</v>
      </c>
      <c r="IE67" s="337">
        <v>0.94444444444444098</v>
      </c>
      <c r="IF67" s="337">
        <v>0.94791666666666397</v>
      </c>
      <c r="IG67" s="337">
        <v>0.95138888888888595</v>
      </c>
      <c r="IH67" s="337">
        <v>0.95486111111110805</v>
      </c>
      <c r="II67" s="337">
        <v>0.95833333333333004</v>
      </c>
      <c r="IJ67" s="337">
        <v>0.96180555555555303</v>
      </c>
      <c r="IK67" s="337">
        <v>0.96527777777777501</v>
      </c>
      <c r="IL67" s="337">
        <v>0.968749999999997</v>
      </c>
      <c r="IM67" s="337">
        <v>0.97222222222221899</v>
      </c>
      <c r="IN67" s="337">
        <v>0.97569444444444098</v>
      </c>
      <c r="IO67" s="337">
        <v>0.97916666666666397</v>
      </c>
      <c r="IP67" s="337">
        <v>0.98263888888888595</v>
      </c>
      <c r="IQ67" s="337">
        <v>0.98611111111110805</v>
      </c>
      <c r="IR67" s="337">
        <v>0.98958333333333004</v>
      </c>
      <c r="IS67" s="337">
        <v>0.99305555555555203</v>
      </c>
      <c r="IT67" s="337">
        <v>0.99652777777777501</v>
      </c>
      <c r="IU67" s="337">
        <v>0.999999999999997</v>
      </c>
    </row>
    <row r="68" spans="1:255" s="327" customFormat="1" ht="13.5" customHeight="1">
      <c r="A68" s="334"/>
      <c r="B68" s="334"/>
      <c r="C68" s="334"/>
      <c r="D68" s="334"/>
      <c r="E68" s="334"/>
      <c r="F68" s="334"/>
      <c r="G68" s="334"/>
      <c r="H68" s="334"/>
      <c r="I68" s="334"/>
      <c r="J68" s="334"/>
      <c r="K68" s="334"/>
      <c r="L68" s="334"/>
      <c r="M68" s="334"/>
      <c r="N68" s="334"/>
      <c r="O68" s="334"/>
      <c r="P68" s="334"/>
      <c r="Q68" s="334"/>
      <c r="S68" s="334"/>
      <c r="T68" s="334"/>
      <c r="U68" s="334"/>
      <c r="V68" s="334"/>
      <c r="W68" s="334"/>
      <c r="X68" s="334"/>
      <c r="Y68" s="334"/>
      <c r="Z68" s="334"/>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c r="AZ68" s="338"/>
      <c r="BA68" s="338"/>
      <c r="BB68" s="338"/>
      <c r="BC68" s="338"/>
      <c r="BD68" s="338"/>
      <c r="BE68" s="338"/>
      <c r="BF68" s="338"/>
      <c r="BG68" s="338"/>
      <c r="BH68" s="338"/>
      <c r="BI68" s="338"/>
      <c r="BJ68" s="338"/>
      <c r="BK68" s="338"/>
      <c r="BL68" s="338"/>
      <c r="BM68" s="338"/>
      <c r="BN68" s="338"/>
      <c r="BO68" s="338"/>
      <c r="BP68" s="338"/>
      <c r="BQ68" s="338"/>
      <c r="BR68" s="338"/>
      <c r="BS68" s="338"/>
      <c r="BT68" s="338"/>
      <c r="BU68" s="338"/>
      <c r="BV68" s="338"/>
      <c r="BW68" s="338"/>
      <c r="BX68" s="338"/>
      <c r="BY68" s="338"/>
      <c r="BZ68" s="338"/>
      <c r="CA68" s="338"/>
      <c r="CB68" s="338"/>
      <c r="CC68" s="338"/>
      <c r="CD68" s="338"/>
      <c r="CE68" s="338"/>
      <c r="CF68" s="338"/>
      <c r="CG68" s="338"/>
      <c r="CH68" s="338"/>
      <c r="CI68" s="338"/>
      <c r="CJ68" s="338"/>
      <c r="CK68" s="338"/>
      <c r="CL68" s="338"/>
      <c r="CM68" s="338"/>
      <c r="CN68" s="338"/>
      <c r="CO68" s="338"/>
      <c r="CP68" s="338"/>
      <c r="CQ68" s="338"/>
      <c r="CR68" s="338"/>
      <c r="CS68" s="338"/>
      <c r="CT68" s="338"/>
      <c r="CU68" s="338"/>
      <c r="CV68" s="338"/>
      <c r="CW68" s="338"/>
      <c r="CX68" s="338"/>
      <c r="CY68" s="338"/>
      <c r="CZ68" s="338"/>
      <c r="DA68" s="338"/>
      <c r="DB68" s="338"/>
      <c r="DC68" s="338"/>
      <c r="DD68" s="338"/>
      <c r="DE68" s="338"/>
      <c r="DF68" s="338"/>
      <c r="DG68" s="338"/>
      <c r="DH68" s="338"/>
      <c r="DI68" s="338"/>
      <c r="DJ68" s="338"/>
      <c r="DK68" s="338"/>
      <c r="DL68" s="338"/>
      <c r="DM68" s="338"/>
      <c r="DN68" s="338"/>
      <c r="DO68" s="338"/>
      <c r="DP68" s="338"/>
      <c r="DQ68" s="338"/>
      <c r="DR68" s="338"/>
      <c r="DS68" s="338"/>
      <c r="DT68" s="338"/>
      <c r="DU68" s="338"/>
      <c r="DV68" s="338"/>
      <c r="DW68" s="338"/>
      <c r="DX68" s="338"/>
      <c r="DY68" s="338"/>
      <c r="DZ68" s="338"/>
      <c r="EA68" s="338"/>
      <c r="EB68" s="338"/>
      <c r="EC68" s="338"/>
      <c r="ED68" s="338"/>
      <c r="EE68" s="338"/>
      <c r="EF68" s="338"/>
      <c r="EG68" s="338"/>
      <c r="EH68" s="338"/>
      <c r="EI68" s="338"/>
      <c r="EJ68" s="338"/>
      <c r="EK68" s="338"/>
      <c r="EL68" s="338"/>
      <c r="EM68" s="338"/>
      <c r="EN68" s="338"/>
      <c r="EO68" s="338"/>
      <c r="EP68" s="338"/>
      <c r="EQ68" s="338"/>
      <c r="ER68" s="338"/>
      <c r="ES68" s="338"/>
      <c r="ET68" s="338"/>
      <c r="EU68" s="338"/>
      <c r="EV68" s="338"/>
      <c r="EW68" s="338"/>
      <c r="EX68" s="338"/>
      <c r="EY68" s="338"/>
      <c r="EZ68" s="338"/>
      <c r="FA68" s="338"/>
      <c r="FB68" s="338"/>
      <c r="FC68" s="338"/>
      <c r="FD68" s="338"/>
      <c r="FE68" s="338"/>
      <c r="FF68" s="338"/>
      <c r="FG68" s="338"/>
      <c r="FH68" s="338"/>
      <c r="FI68" s="338"/>
      <c r="FJ68" s="338"/>
      <c r="FK68" s="338"/>
      <c r="FL68" s="338"/>
      <c r="FM68" s="338"/>
      <c r="FN68" s="338"/>
      <c r="FO68" s="338"/>
    </row>
    <row r="69" spans="1:255" s="327" customFormat="1" ht="13.5" customHeight="1">
      <c r="A69" s="331" t="s">
        <v>537</v>
      </c>
      <c r="B69" s="331"/>
      <c r="C69" s="331"/>
      <c r="D69" s="331"/>
      <c r="E69" s="331"/>
      <c r="F69" s="339" t="s">
        <v>538</v>
      </c>
      <c r="G69" s="331"/>
      <c r="H69" s="340"/>
      <c r="I69" s="340"/>
      <c r="J69" s="340"/>
      <c r="K69" s="340"/>
      <c r="L69" s="340"/>
      <c r="M69" s="340"/>
      <c r="N69" s="340"/>
      <c r="O69" s="340"/>
      <c r="P69" s="340"/>
      <c r="Q69" s="340"/>
    </row>
    <row r="70" spans="1:255" s="327" customFormat="1" ht="13.5" customHeight="1">
      <c r="A70" s="996">
        <v>4</v>
      </c>
      <c r="B70" s="997"/>
      <c r="C70" s="996">
        <v>5</v>
      </c>
      <c r="D70" s="997"/>
      <c r="E70" s="996">
        <v>6</v>
      </c>
      <c r="F70" s="997"/>
      <c r="G70" s="996">
        <v>7</v>
      </c>
      <c r="H70" s="997"/>
      <c r="I70" s="996">
        <v>8</v>
      </c>
      <c r="J70" s="997"/>
      <c r="K70" s="996">
        <v>9</v>
      </c>
      <c r="L70" s="997"/>
      <c r="M70" s="341"/>
      <c r="N70" s="342" t="s">
        <v>102</v>
      </c>
      <c r="O70" s="343"/>
      <c r="P70" s="343" t="str">
        <f>U82&amp;"月"&amp;IF(X82=U82,"）","～"&amp;X82&amp;"月）")</f>
        <v>4月）</v>
      </c>
      <c r="Q70" s="343"/>
      <c r="R70" s="343"/>
      <c r="S70" s="343"/>
      <c r="T70" s="343" t="s">
        <v>103</v>
      </c>
      <c r="U70" s="344"/>
      <c r="V70" s="344"/>
      <c r="W70" s="344"/>
      <c r="X70" s="344"/>
      <c r="Y70" s="345"/>
      <c r="Z70" s="334"/>
    </row>
    <row r="71" spans="1:255" s="327" customFormat="1" ht="13.5" customHeight="1">
      <c r="A71" s="1006"/>
      <c r="B71" s="1006"/>
      <c r="C71" s="1001"/>
      <c r="D71" s="1002"/>
      <c r="E71" s="1001"/>
      <c r="F71" s="1002"/>
      <c r="G71" s="1001"/>
      <c r="H71" s="1002"/>
      <c r="I71" s="1001"/>
      <c r="J71" s="1002"/>
      <c r="K71" s="1001"/>
      <c r="L71" s="1002"/>
      <c r="M71" s="341"/>
      <c r="N71" s="346" t="s">
        <v>104</v>
      </c>
      <c r="O71" s="347"/>
      <c r="P71" s="347"/>
      <c r="Q71" s="347"/>
      <c r="R71" s="347"/>
      <c r="S71" s="347"/>
      <c r="T71" s="347"/>
      <c r="U71" s="348"/>
      <c r="V71" s="348"/>
      <c r="W71" s="348"/>
      <c r="X71" s="348"/>
      <c r="Y71" s="349"/>
      <c r="Z71" s="334"/>
      <c r="AA71" s="350">
        <v>1</v>
      </c>
      <c r="AB71" s="350">
        <v>2</v>
      </c>
      <c r="AC71" s="350">
        <v>3</v>
      </c>
      <c r="AD71" s="350">
        <v>4</v>
      </c>
      <c r="AE71" s="350">
        <v>5</v>
      </c>
      <c r="AF71" s="350">
        <v>6</v>
      </c>
      <c r="AG71" s="350">
        <v>7</v>
      </c>
      <c r="AH71" s="350">
        <v>8</v>
      </c>
      <c r="AI71" s="350">
        <v>9</v>
      </c>
      <c r="AJ71" s="350">
        <v>10</v>
      </c>
      <c r="AK71" s="350">
        <v>11</v>
      </c>
      <c r="AL71" s="350">
        <v>12</v>
      </c>
    </row>
    <row r="72" spans="1:255" s="327" customFormat="1" ht="13.5" customHeight="1">
      <c r="A72" s="996">
        <v>10</v>
      </c>
      <c r="B72" s="997"/>
      <c r="C72" s="996">
        <v>11</v>
      </c>
      <c r="D72" s="997"/>
      <c r="E72" s="996">
        <v>12</v>
      </c>
      <c r="F72" s="997"/>
      <c r="G72" s="996">
        <v>1</v>
      </c>
      <c r="H72" s="997"/>
      <c r="I72" s="996">
        <v>2</v>
      </c>
      <c r="J72" s="997"/>
      <c r="K72" s="996">
        <v>3</v>
      </c>
      <c r="L72" s="997"/>
      <c r="M72" s="341"/>
      <c r="N72" s="464">
        <f>HLOOKUP(U82,AA71:AL72,2,FALSE)</f>
        <v>0</v>
      </c>
      <c r="O72" s="465"/>
      <c r="P72" s="465"/>
      <c r="Q72" s="465"/>
      <c r="R72" s="462" t="s">
        <v>469</v>
      </c>
      <c r="S72" s="462"/>
      <c r="T72" s="462"/>
      <c r="U72" s="462"/>
      <c r="V72" s="477" t="s">
        <v>536</v>
      </c>
      <c r="W72" s="477"/>
      <c r="X72" s="477"/>
      <c r="Y72" s="478"/>
      <c r="Z72" s="351"/>
      <c r="AA72" s="352">
        <f>G73</f>
        <v>0</v>
      </c>
      <c r="AB72" s="352">
        <f>I73</f>
        <v>0</v>
      </c>
      <c r="AC72" s="352">
        <f>K73</f>
        <v>0</v>
      </c>
      <c r="AD72" s="352">
        <f>A71</f>
        <v>0</v>
      </c>
      <c r="AE72" s="352">
        <f>C71</f>
        <v>0</v>
      </c>
      <c r="AF72" s="352">
        <f>E71</f>
        <v>0</v>
      </c>
      <c r="AG72" s="352">
        <f>G71</f>
        <v>0</v>
      </c>
      <c r="AH72" s="352">
        <f>I71</f>
        <v>0</v>
      </c>
      <c r="AI72" s="352">
        <f>K71</f>
        <v>0</v>
      </c>
      <c r="AJ72" s="352">
        <f>A73</f>
        <v>0</v>
      </c>
      <c r="AK72" s="352">
        <f>C73</f>
        <v>0</v>
      </c>
      <c r="AL72" s="352">
        <f>E73</f>
        <v>0</v>
      </c>
    </row>
    <row r="73" spans="1:255" s="327" customFormat="1" ht="13.5" customHeight="1">
      <c r="A73" s="1006"/>
      <c r="B73" s="1006"/>
      <c r="C73" s="1001"/>
      <c r="D73" s="1002"/>
      <c r="E73" s="1001"/>
      <c r="F73" s="1002"/>
      <c r="G73" s="1001"/>
      <c r="H73" s="1002"/>
      <c r="I73" s="1001"/>
      <c r="J73" s="1002"/>
      <c r="K73" s="1001"/>
      <c r="L73" s="1002"/>
      <c r="M73" s="341"/>
      <c r="N73" s="466"/>
      <c r="O73" s="467"/>
      <c r="P73" s="467"/>
      <c r="Q73" s="467"/>
      <c r="R73" s="463"/>
      <c r="S73" s="463"/>
      <c r="T73" s="463"/>
      <c r="U73" s="463"/>
      <c r="V73" s="463">
        <v>0</v>
      </c>
      <c r="W73" s="463"/>
      <c r="X73" s="463"/>
      <c r="Y73" s="479"/>
      <c r="Z73" s="351"/>
      <c r="AA73" s="334"/>
    </row>
    <row r="74" spans="1:255" s="327" customFormat="1" ht="13.5" customHeight="1">
      <c r="A74" s="330"/>
      <c r="B74" s="330"/>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row>
    <row r="75" spans="1:255" s="327" customFormat="1" ht="13.5" customHeight="1"/>
    <row r="76" spans="1:255">
      <c r="A76" s="313" t="s">
        <v>535</v>
      </c>
      <c r="B76" s="313"/>
      <c r="C76" s="313"/>
      <c r="D76" s="313"/>
      <c r="E76" s="313"/>
      <c r="F76" s="313"/>
      <c r="G76" s="327"/>
      <c r="H76" s="327"/>
      <c r="I76" s="327"/>
      <c r="J76" s="327"/>
      <c r="K76" s="327"/>
      <c r="L76" s="327"/>
      <c r="M76" s="327"/>
      <c r="N76" s="327"/>
      <c r="O76" s="327"/>
      <c r="P76" s="327"/>
      <c r="Q76" s="327"/>
      <c r="R76" s="327"/>
      <c r="S76" s="327"/>
      <c r="T76" s="327"/>
      <c r="U76" s="327"/>
      <c r="V76" s="327"/>
      <c r="W76" s="327"/>
      <c r="X76" s="327"/>
      <c r="Y76" s="327"/>
      <c r="Z76" s="327"/>
    </row>
    <row r="77" spans="1:255" s="327" customFormat="1" ht="13.5" customHeight="1">
      <c r="A77" s="709" t="s">
        <v>550</v>
      </c>
      <c r="B77" s="710"/>
      <c r="C77" s="710"/>
      <c r="D77" s="710"/>
      <c r="E77" s="710"/>
      <c r="F77" s="710"/>
      <c r="G77" s="710"/>
      <c r="H77" s="710"/>
      <c r="I77" s="710"/>
      <c r="J77" s="710"/>
      <c r="K77" s="710"/>
      <c r="L77" s="710"/>
      <c r="M77" s="710"/>
      <c r="N77" s="710"/>
      <c r="O77" s="710"/>
      <c r="P77" s="710"/>
      <c r="Q77" s="710"/>
      <c r="R77" s="710"/>
      <c r="S77" s="710"/>
      <c r="T77" s="710"/>
      <c r="U77" s="710"/>
      <c r="V77" s="710"/>
      <c r="W77" s="710"/>
      <c r="X77" s="710"/>
      <c r="Y77" s="710"/>
      <c r="Z77" s="711"/>
    </row>
    <row r="78" spans="1:255" s="327" customFormat="1" ht="13.5" customHeight="1">
      <c r="A78" s="712"/>
      <c r="B78" s="713"/>
      <c r="C78" s="713"/>
      <c r="D78" s="713"/>
      <c r="E78" s="713"/>
      <c r="F78" s="713"/>
      <c r="G78" s="713"/>
      <c r="H78" s="713"/>
      <c r="I78" s="713"/>
      <c r="J78" s="713"/>
      <c r="K78" s="713"/>
      <c r="L78" s="713"/>
      <c r="M78" s="713"/>
      <c r="N78" s="713"/>
      <c r="O78" s="713"/>
      <c r="P78" s="713"/>
      <c r="Q78" s="713"/>
      <c r="R78" s="713"/>
      <c r="S78" s="713"/>
      <c r="T78" s="713"/>
      <c r="U78" s="713"/>
      <c r="V78" s="713"/>
      <c r="W78" s="713"/>
      <c r="X78" s="713"/>
      <c r="Y78" s="713"/>
      <c r="Z78" s="714"/>
      <c r="AA78" s="334"/>
    </row>
    <row r="79" spans="1:255" s="327" customFormat="1" ht="13.5" customHeight="1">
      <c r="A79" s="712"/>
      <c r="B79" s="713"/>
      <c r="C79" s="713"/>
      <c r="D79" s="713"/>
      <c r="E79" s="713"/>
      <c r="F79" s="713"/>
      <c r="G79" s="713"/>
      <c r="H79" s="713"/>
      <c r="I79" s="713"/>
      <c r="J79" s="713"/>
      <c r="K79" s="713"/>
      <c r="L79" s="713"/>
      <c r="M79" s="713"/>
      <c r="N79" s="713"/>
      <c r="O79" s="713"/>
      <c r="P79" s="713"/>
      <c r="Q79" s="713"/>
      <c r="R79" s="713"/>
      <c r="S79" s="713"/>
      <c r="T79" s="713"/>
      <c r="U79" s="713"/>
      <c r="V79" s="713"/>
      <c r="W79" s="713"/>
      <c r="X79" s="713"/>
      <c r="Y79" s="713"/>
      <c r="Z79" s="714"/>
      <c r="AA79" s="334"/>
    </row>
    <row r="80" spans="1:255" s="327" customFormat="1" ht="13.5" customHeight="1">
      <c r="A80" s="715"/>
      <c r="B80" s="716"/>
      <c r="C80" s="716"/>
      <c r="D80" s="716"/>
      <c r="E80" s="716"/>
      <c r="F80" s="716"/>
      <c r="G80" s="716"/>
      <c r="H80" s="716"/>
      <c r="I80" s="716"/>
      <c r="J80" s="716"/>
      <c r="K80" s="716"/>
      <c r="L80" s="716"/>
      <c r="M80" s="716"/>
      <c r="N80" s="716"/>
      <c r="O80" s="716"/>
      <c r="P80" s="716"/>
      <c r="Q80" s="716"/>
      <c r="R80" s="716"/>
      <c r="S80" s="716"/>
      <c r="T80" s="716"/>
      <c r="U80" s="716"/>
      <c r="V80" s="716"/>
      <c r="W80" s="716"/>
      <c r="X80" s="716"/>
      <c r="Y80" s="716"/>
      <c r="Z80" s="717"/>
      <c r="AA80" s="334"/>
    </row>
    <row r="81" spans="1:44" s="313" customFormat="1" ht="18.75" customHeight="1">
      <c r="A81" s="414" t="s">
        <v>602</v>
      </c>
      <c r="AA81" s="310"/>
      <c r="AB81" s="310"/>
      <c r="AC81" s="310"/>
      <c r="AD81" s="310"/>
      <c r="AE81" s="310"/>
      <c r="AF81" s="310"/>
      <c r="AG81" s="310"/>
      <c r="AH81" s="310"/>
      <c r="AI81" s="310"/>
      <c r="AJ81" s="310"/>
      <c r="AK81" s="310"/>
      <c r="AL81" s="310"/>
    </row>
    <row r="82" spans="1:44" s="327" customFormat="1" ht="13.5" customHeight="1">
      <c r="A82" s="330"/>
      <c r="B82" s="330"/>
      <c r="C82" s="330"/>
      <c r="D82" s="330"/>
      <c r="E82" s="330"/>
      <c r="F82" s="330"/>
      <c r="G82" s="330"/>
      <c r="H82" s="330"/>
      <c r="I82" s="330"/>
      <c r="J82" s="330"/>
      <c r="K82" s="330"/>
      <c r="L82" s="330"/>
      <c r="M82" s="330"/>
      <c r="N82" s="330"/>
      <c r="O82" s="330"/>
      <c r="P82" s="330"/>
      <c r="Q82" s="330"/>
      <c r="R82" s="330"/>
      <c r="S82" s="330"/>
      <c r="T82" s="353"/>
      <c r="U82" s="354">
        <f>M4</f>
        <v>4</v>
      </c>
      <c r="V82" s="354" t="s">
        <v>27</v>
      </c>
      <c r="W82" s="355" t="s">
        <v>68</v>
      </c>
      <c r="X82" s="354">
        <f>P4</f>
        <v>4</v>
      </c>
      <c r="Y82" s="356" t="s">
        <v>1</v>
      </c>
      <c r="Z82" s="354"/>
      <c r="AA82" s="357"/>
    </row>
    <row r="83" spans="1:44" s="327" customFormat="1" ht="13.5" customHeight="1">
      <c r="A83" s="358" t="s">
        <v>4</v>
      </c>
      <c r="B83" s="358"/>
      <c r="C83" s="358"/>
      <c r="D83" s="358"/>
      <c r="E83" s="358"/>
      <c r="F83" s="358"/>
      <c r="G83" s="358"/>
      <c r="H83" s="358"/>
      <c r="I83" s="358"/>
      <c r="J83" s="358"/>
      <c r="K83" s="358"/>
      <c r="L83" s="358"/>
      <c r="M83" s="358"/>
      <c r="N83" s="358"/>
      <c r="O83" s="358"/>
      <c r="P83" s="358"/>
      <c r="Q83" s="358"/>
      <c r="R83" s="358"/>
      <c r="S83" s="358"/>
      <c r="T83" s="358"/>
      <c r="U83" s="358"/>
      <c r="V83" s="358"/>
      <c r="W83" s="358"/>
      <c r="X83" s="358"/>
      <c r="Y83" s="358"/>
      <c r="Z83" s="358"/>
      <c r="AA83" s="334"/>
    </row>
    <row r="84" spans="1:44" s="327" customFormat="1" ht="13.5" customHeight="1">
      <c r="A84" s="458" t="s">
        <v>5</v>
      </c>
      <c r="B84" s="774"/>
      <c r="C84" s="774"/>
      <c r="D84" s="774"/>
      <c r="E84" s="774"/>
      <c r="F84" s="774"/>
      <c r="G84" s="774"/>
      <c r="H84" s="775"/>
      <c r="I84" s="458" t="s">
        <v>9</v>
      </c>
      <c r="J84" s="774"/>
      <c r="K84" s="774"/>
      <c r="L84" s="775"/>
      <c r="M84" s="774" t="s">
        <v>105</v>
      </c>
      <c r="N84" s="775"/>
      <c r="O84" s="666" t="s">
        <v>106</v>
      </c>
      <c r="P84" s="665"/>
      <c r="Q84" s="666" t="s">
        <v>107</v>
      </c>
      <c r="R84" s="665"/>
      <c r="S84" s="695" t="s">
        <v>110</v>
      </c>
      <c r="T84" s="696"/>
      <c r="U84" s="665" t="s">
        <v>61</v>
      </c>
      <c r="V84" s="665"/>
      <c r="W84" s="666" t="s">
        <v>62</v>
      </c>
      <c r="X84" s="665"/>
      <c r="Y84" s="666" t="s">
        <v>53</v>
      </c>
      <c r="Z84" s="667"/>
      <c r="AA84" s="359"/>
    </row>
    <row r="85" spans="1:44" s="327" customFormat="1" ht="13.5" customHeight="1">
      <c r="A85" s="758" t="s">
        <v>48</v>
      </c>
      <c r="B85" s="490" t="s">
        <v>11</v>
      </c>
      <c r="C85" s="491"/>
      <c r="D85" s="491"/>
      <c r="E85" s="491"/>
      <c r="F85" s="491"/>
      <c r="G85" s="491"/>
      <c r="H85" s="492"/>
      <c r="I85" s="761"/>
      <c r="J85" s="762"/>
      <c r="K85" s="765" t="s">
        <v>50</v>
      </c>
      <c r="L85" s="766"/>
      <c r="M85" s="761"/>
      <c r="N85" s="767"/>
      <c r="O85" s="728" t="e">
        <f ca="1">INDIRECT(計算用!$D$3)</f>
        <v>#N/A</v>
      </c>
      <c r="P85" s="769"/>
      <c r="Q85" s="769"/>
      <c r="R85" s="770"/>
      <c r="S85" s="728" t="e">
        <f ca="1">OFFSET(INDIRECT(計算用!$D$3),1,0)</f>
        <v>#N/A</v>
      </c>
      <c r="T85" s="770"/>
      <c r="U85" s="728" t="e">
        <f ca="1">OFFSET(INDIRECT(計算用!$D$3),2,0)</f>
        <v>#N/A</v>
      </c>
      <c r="V85" s="769"/>
      <c r="W85" s="769"/>
      <c r="X85" s="770"/>
      <c r="Y85" s="728" t="e">
        <f ca="1">OFFSET(INDIRECT(計算用!$D$3),3,0)</f>
        <v>#N/A</v>
      </c>
      <c r="Z85" s="729"/>
      <c r="AA85" s="359"/>
    </row>
    <row r="86" spans="1:44" s="327" customFormat="1" ht="13.5" customHeight="1">
      <c r="A86" s="759"/>
      <c r="B86" s="760"/>
      <c r="C86" s="596"/>
      <c r="D86" s="596"/>
      <c r="E86" s="596"/>
      <c r="F86" s="596"/>
      <c r="G86" s="596"/>
      <c r="H86" s="597"/>
      <c r="I86" s="763"/>
      <c r="J86" s="764"/>
      <c r="K86" s="730" t="s">
        <v>51</v>
      </c>
      <c r="L86" s="730"/>
      <c r="M86" s="763"/>
      <c r="N86" s="768"/>
      <c r="O86" s="731" t="e">
        <f ca="1">OFFSET(INDIRECT(計算用!$D$3),0,計算用!$D$15)</f>
        <v>#N/A</v>
      </c>
      <c r="P86" s="732"/>
      <c r="Q86" s="732" t="e">
        <f ca="1">OFFSET(INDIRECT(計算用!$D$3),1,0)</f>
        <v>#N/A</v>
      </c>
      <c r="R86" s="733"/>
      <c r="S86" s="734" t="e">
        <f ca="1">OFFSET(INDIRECT(計算用!$D$3),1,計算用!$D$15)</f>
        <v>#N/A</v>
      </c>
      <c r="T86" s="735"/>
      <c r="U86" s="731" t="e">
        <f ca="1">OFFSET(INDIRECT(計算用!$D$3),2,計算用!$D$15)</f>
        <v>#N/A</v>
      </c>
      <c r="V86" s="732"/>
      <c r="W86" s="732" t="e">
        <f ca="1">OFFSET(INDIRECT(計算用!$D$3),1,計算用!$D$15)</f>
        <v>#N/A</v>
      </c>
      <c r="X86" s="733"/>
      <c r="Y86" s="734" t="e">
        <f ca="1">OFFSET(INDIRECT(計算用!$D$3),3,計算用!$D$15)</f>
        <v>#N/A</v>
      </c>
      <c r="Z86" s="736"/>
      <c r="AA86" s="334"/>
    </row>
    <row r="87" spans="1:44" s="327" customFormat="1" ht="13.5" hidden="1" customHeight="1">
      <c r="A87" s="758" t="s">
        <v>48</v>
      </c>
      <c r="B87" s="490" t="s">
        <v>342</v>
      </c>
      <c r="C87" s="491"/>
      <c r="D87" s="491"/>
      <c r="E87" s="491"/>
      <c r="F87" s="491"/>
      <c r="G87" s="491"/>
      <c r="H87" s="492"/>
      <c r="I87" s="761"/>
      <c r="J87" s="762"/>
      <c r="K87" s="765" t="s">
        <v>50</v>
      </c>
      <c r="L87" s="766"/>
      <c r="M87" s="761"/>
      <c r="N87" s="767"/>
      <c r="O87" s="728">
        <f ca="1">IFERROR(INDIRECT(計算用!$D$4),0)</f>
        <v>0</v>
      </c>
      <c r="P87" s="769"/>
      <c r="Q87" s="769"/>
      <c r="R87" s="770"/>
      <c r="S87" s="728">
        <f ca="1">IFERROR(OFFSET(INDIRECT(計算用!$D$4),1,0),0)</f>
        <v>0</v>
      </c>
      <c r="T87" s="770"/>
      <c r="U87" s="728">
        <f ca="1">IFERROR(OFFSET(INDIRECT(計算用!$D$4),2,0),0)</f>
        <v>0</v>
      </c>
      <c r="V87" s="769"/>
      <c r="W87" s="769"/>
      <c r="X87" s="770"/>
      <c r="Y87" s="728">
        <f ca="1">IFERROR(OFFSET(INDIRECT(計算用!$D$4),3,0),0)</f>
        <v>0</v>
      </c>
      <c r="Z87" s="729"/>
      <c r="AA87" s="360">
        <v>2</v>
      </c>
      <c r="AB87" s="350">
        <v>3</v>
      </c>
      <c r="AC87" s="350">
        <v>4</v>
      </c>
      <c r="AD87" s="350">
        <v>5</v>
      </c>
      <c r="AE87" s="350">
        <v>6</v>
      </c>
      <c r="AF87" s="350">
        <v>7</v>
      </c>
      <c r="AG87" s="350">
        <v>8</v>
      </c>
      <c r="AH87" s="350">
        <v>9</v>
      </c>
      <c r="AI87" s="350">
        <v>10</v>
      </c>
      <c r="AJ87" s="350">
        <v>11</v>
      </c>
      <c r="AK87" s="350">
        <v>12</v>
      </c>
      <c r="AL87" s="350">
        <v>13</v>
      </c>
      <c r="AM87" s="350">
        <v>14</v>
      </c>
      <c r="AN87" s="350">
        <v>15</v>
      </c>
      <c r="AO87" s="350">
        <v>16</v>
      </c>
      <c r="AP87" s="350">
        <v>17</v>
      </c>
      <c r="AQ87" s="350">
        <v>18</v>
      </c>
      <c r="AR87" s="350">
        <v>19</v>
      </c>
    </row>
    <row r="88" spans="1:44" s="327" customFormat="1" ht="13.5" hidden="1" customHeight="1">
      <c r="A88" s="759"/>
      <c r="B88" s="760"/>
      <c r="C88" s="596"/>
      <c r="D88" s="596"/>
      <c r="E88" s="596"/>
      <c r="F88" s="596"/>
      <c r="G88" s="596"/>
      <c r="H88" s="597"/>
      <c r="I88" s="763"/>
      <c r="J88" s="764"/>
      <c r="K88" s="730" t="s">
        <v>51</v>
      </c>
      <c r="L88" s="730"/>
      <c r="M88" s="763"/>
      <c r="N88" s="768"/>
      <c r="O88" s="731">
        <f ca="1">IFERROR(OFFSET(INDIRECT(計算用!$D$4),0,計算用!$D$15),0)</f>
        <v>0</v>
      </c>
      <c r="P88" s="732"/>
      <c r="Q88" s="732" t="e">
        <f ca="1">OFFSET(INDIRECT(計算用!$D$3),1,0)</f>
        <v>#N/A</v>
      </c>
      <c r="R88" s="733"/>
      <c r="S88" s="734">
        <f ca="1">IFERROR(OFFSET(INDIRECT(計算用!$D$4),1,計算用!$D$15),0)</f>
        <v>0</v>
      </c>
      <c r="T88" s="735"/>
      <c r="U88" s="731">
        <f ca="1">IFERROR(OFFSET(INDIRECT(計算用!$D$4),2,計算用!$D$15),0)</f>
        <v>0</v>
      </c>
      <c r="V88" s="732"/>
      <c r="W88" s="732" t="e">
        <f ca="1">OFFSET(INDIRECT(計算用!$D$3),1,計算用!$D$15)</f>
        <v>#N/A</v>
      </c>
      <c r="X88" s="733"/>
      <c r="Y88" s="734">
        <f ca="1">IFERROR(OFFSET(INDIRECT(計算用!$D$4),3,計算用!$D$15),0)</f>
        <v>0</v>
      </c>
      <c r="Z88" s="736"/>
      <c r="AA88" s="344"/>
      <c r="AB88" s="344"/>
      <c r="AC88" s="334"/>
      <c r="AD88" s="334"/>
      <c r="AE88" s="334"/>
      <c r="AF88" s="334"/>
      <c r="AG88" s="334"/>
      <c r="AH88" s="334"/>
      <c r="AI88" s="334"/>
      <c r="AJ88" s="334"/>
      <c r="AK88" s="334"/>
      <c r="AL88" s="334"/>
      <c r="AM88" s="334"/>
      <c r="AN88" s="334"/>
      <c r="AO88" s="334"/>
      <c r="AP88" s="334"/>
      <c r="AQ88" s="334"/>
      <c r="AR88" s="334"/>
    </row>
    <row r="89" spans="1:44" s="327" customFormat="1" ht="13.5" customHeight="1">
      <c r="A89" s="361"/>
      <c r="B89" s="361"/>
      <c r="C89" s="361"/>
      <c r="D89" s="361"/>
      <c r="E89" s="361"/>
      <c r="F89" s="361"/>
      <c r="G89" s="361"/>
      <c r="H89" s="361"/>
      <c r="I89" s="362"/>
      <c r="J89" s="362"/>
      <c r="K89" s="362"/>
      <c r="L89" s="362"/>
      <c r="M89" s="362"/>
      <c r="N89" s="362"/>
      <c r="O89" s="363"/>
      <c r="P89" s="363"/>
      <c r="Q89" s="363"/>
      <c r="R89" s="363"/>
      <c r="S89" s="363"/>
      <c r="T89" s="363"/>
      <c r="U89" s="363"/>
      <c r="V89" s="363"/>
      <c r="W89" s="363"/>
      <c r="X89" s="363"/>
      <c r="Y89" s="363"/>
      <c r="Z89" s="363"/>
      <c r="AA89" s="334"/>
      <c r="AB89" s="334"/>
      <c r="AC89" s="334"/>
      <c r="AD89" s="334"/>
      <c r="AE89" s="334"/>
      <c r="AF89" s="334"/>
      <c r="AG89" s="334"/>
      <c r="AH89" s="334"/>
      <c r="AI89" s="334"/>
      <c r="AJ89" s="334"/>
      <c r="AK89" s="334"/>
      <c r="AL89" s="334"/>
      <c r="AM89" s="334"/>
    </row>
    <row r="90" spans="1:44" s="327" customFormat="1" ht="13.5" customHeight="1">
      <c r="A90" s="364" t="s">
        <v>438</v>
      </c>
      <c r="B90" s="365"/>
      <c r="C90" s="365"/>
      <c r="D90" s="365"/>
      <c r="E90" s="365"/>
      <c r="F90" s="365"/>
      <c r="G90" s="365"/>
      <c r="H90" s="365"/>
      <c r="I90" s="365"/>
      <c r="J90" s="365"/>
      <c r="K90" s="365"/>
      <c r="L90" s="365"/>
      <c r="M90" s="365"/>
      <c r="N90" s="365"/>
      <c r="O90" s="365"/>
      <c r="P90" s="365"/>
      <c r="Q90" s="365"/>
      <c r="R90" s="365"/>
      <c r="S90" s="365"/>
      <c r="T90" s="365"/>
      <c r="U90" s="365"/>
      <c r="V90" s="365"/>
      <c r="W90" s="365"/>
      <c r="X90" s="365"/>
      <c r="Y90" s="365"/>
      <c r="Z90" s="365"/>
      <c r="AA90" s="334"/>
      <c r="AB90" s="334"/>
      <c r="AC90" s="334"/>
      <c r="AD90" s="334"/>
      <c r="AE90" s="334"/>
      <c r="AF90" s="334"/>
      <c r="AG90" s="334"/>
      <c r="AH90" s="334"/>
      <c r="AI90" s="334"/>
      <c r="AJ90" s="334"/>
      <c r="AK90" s="334"/>
      <c r="AL90" s="334"/>
      <c r="AM90" s="334"/>
      <c r="AN90" s="334"/>
      <c r="AO90" s="334"/>
    </row>
    <row r="91" spans="1:44" s="327" customFormat="1" ht="13.5" customHeight="1">
      <c r="A91" s="458" t="s">
        <v>5</v>
      </c>
      <c r="B91" s="774"/>
      <c r="C91" s="774"/>
      <c r="D91" s="774"/>
      <c r="E91" s="774"/>
      <c r="F91" s="774"/>
      <c r="G91" s="774"/>
      <c r="H91" s="775"/>
      <c r="I91" s="458" t="s">
        <v>9</v>
      </c>
      <c r="J91" s="774"/>
      <c r="K91" s="774"/>
      <c r="L91" s="775"/>
      <c r="M91" s="774" t="s">
        <v>105</v>
      </c>
      <c r="N91" s="775"/>
      <c r="O91" s="666" t="s">
        <v>106</v>
      </c>
      <c r="P91" s="665"/>
      <c r="Q91" s="666" t="s">
        <v>107</v>
      </c>
      <c r="R91" s="665"/>
      <c r="S91" s="695" t="s">
        <v>110</v>
      </c>
      <c r="T91" s="696"/>
      <c r="U91" s="665" t="s">
        <v>61</v>
      </c>
      <c r="V91" s="665"/>
      <c r="W91" s="666" t="s">
        <v>62</v>
      </c>
      <c r="X91" s="665"/>
      <c r="Y91" s="666" t="s">
        <v>53</v>
      </c>
      <c r="Z91" s="667"/>
      <c r="AA91" s="334"/>
      <c r="AB91" s="334"/>
      <c r="AC91" s="334"/>
      <c r="AD91" s="334"/>
      <c r="AE91" s="334"/>
      <c r="AF91" s="334"/>
      <c r="AG91" s="334"/>
      <c r="AH91" s="334"/>
      <c r="AI91" s="334"/>
      <c r="AJ91" s="334"/>
      <c r="AK91" s="334"/>
      <c r="AL91" s="334"/>
      <c r="AM91" s="334"/>
      <c r="AN91" s="334"/>
      <c r="AO91" s="334"/>
      <c r="AP91" s="334"/>
      <c r="AQ91" s="334"/>
      <c r="AR91" s="334"/>
    </row>
    <row r="92" spans="1:44" s="327" customFormat="1" ht="13.5" customHeight="1">
      <c r="A92" s="847" t="s">
        <v>48</v>
      </c>
      <c r="B92" s="723" t="s">
        <v>6</v>
      </c>
      <c r="C92" s="491"/>
      <c r="D92" s="491"/>
      <c r="E92" s="491"/>
      <c r="F92" s="491"/>
      <c r="G92" s="491"/>
      <c r="H92" s="492"/>
      <c r="I92" s="946" t="s">
        <v>108</v>
      </c>
      <c r="J92" s="947"/>
      <c r="K92" s="948"/>
      <c r="L92" s="949"/>
      <c r="M92" s="950"/>
      <c r="N92" s="951"/>
      <c r="O92" s="951"/>
      <c r="P92" s="951"/>
      <c r="Q92" s="951"/>
      <c r="R92" s="951"/>
      <c r="S92" s="951"/>
      <c r="T92" s="951"/>
      <c r="U92" s="951"/>
      <c r="V92" s="951"/>
      <c r="W92" s="951"/>
      <c r="X92" s="951"/>
      <c r="Y92" s="951"/>
      <c r="Z92" s="952"/>
      <c r="AA92" s="334"/>
      <c r="AB92" s="334"/>
      <c r="AC92" s="334"/>
      <c r="AD92" s="334"/>
      <c r="AE92" s="334"/>
      <c r="AF92" s="334"/>
      <c r="AG92" s="334"/>
      <c r="AH92" s="334"/>
      <c r="AI92" s="334"/>
      <c r="AJ92" s="334"/>
      <c r="AK92" s="334"/>
      <c r="AL92" s="334"/>
      <c r="AM92" s="334"/>
      <c r="AN92" s="334"/>
      <c r="AO92" s="334"/>
    </row>
    <row r="93" spans="1:44" s="327" customFormat="1" ht="13.5" customHeight="1">
      <c r="A93" s="1011"/>
      <c r="B93" s="854"/>
      <c r="C93" s="520"/>
      <c r="D93" s="520"/>
      <c r="E93" s="520"/>
      <c r="F93" s="520"/>
      <c r="G93" s="520"/>
      <c r="H93" s="521"/>
      <c r="I93" s="678"/>
      <c r="J93" s="679"/>
      <c r="K93" s="884" t="s">
        <v>50</v>
      </c>
      <c r="L93" s="885"/>
      <c r="M93" s="662"/>
      <c r="N93" s="664"/>
      <c r="O93" s="434" t="e">
        <f ca="1">ROUNDDOWN(M95,-1)</f>
        <v>#N/A</v>
      </c>
      <c r="P93" s="435"/>
      <c r="Q93" s="435"/>
      <c r="R93" s="436"/>
      <c r="S93" s="480" t="e">
        <f ca="1">ROUNDDOWN(M97,-1)</f>
        <v>#N/A</v>
      </c>
      <c r="T93" s="481"/>
      <c r="U93" s="434" t="e">
        <f ca="1">ROUNDDOWN(M99,-1)</f>
        <v>#N/A</v>
      </c>
      <c r="V93" s="435"/>
      <c r="W93" s="435">
        <f t="shared" ref="W93" si="0">ROUNDDOWN(Q97*$K$92,-1)</f>
        <v>0</v>
      </c>
      <c r="X93" s="436"/>
      <c r="Y93" s="480" t="e">
        <f ca="1">ROUNDDOWN(M101,-1)</f>
        <v>#N/A</v>
      </c>
      <c r="Z93" s="481"/>
      <c r="AA93" s="334"/>
      <c r="AB93" s="334"/>
      <c r="AC93" s="334"/>
      <c r="AD93" s="334"/>
      <c r="AE93" s="334"/>
      <c r="AF93" s="334"/>
      <c r="AG93" s="334"/>
      <c r="AH93" s="334"/>
      <c r="AI93" s="334"/>
      <c r="AJ93" s="334"/>
      <c r="AK93" s="334"/>
      <c r="AL93" s="334"/>
      <c r="AM93" s="334"/>
      <c r="AN93" s="334"/>
      <c r="AO93" s="334"/>
    </row>
    <row r="94" spans="1:44" s="327" customFormat="1" ht="13.5" customHeight="1">
      <c r="A94" s="1011"/>
      <c r="B94" s="854"/>
      <c r="C94" s="520"/>
      <c r="D94" s="520"/>
      <c r="E94" s="520"/>
      <c r="F94" s="520"/>
      <c r="G94" s="520"/>
      <c r="H94" s="521"/>
      <c r="I94" s="678"/>
      <c r="J94" s="679"/>
      <c r="K94" s="488" t="s">
        <v>51</v>
      </c>
      <c r="L94" s="489"/>
      <c r="M94" s="931"/>
      <c r="N94" s="932"/>
      <c r="O94" s="434" t="e">
        <f ca="1">ROUNDDOWN(M96,-1)</f>
        <v>#N/A</v>
      </c>
      <c r="P94" s="435"/>
      <c r="Q94" s="435"/>
      <c r="R94" s="436"/>
      <c r="S94" s="432" t="e">
        <f ca="1">ROUNDDOWN(M98,-1)</f>
        <v>#N/A</v>
      </c>
      <c r="T94" s="433"/>
      <c r="U94" s="434" t="e">
        <f ca="1">ROUNDDOWN(M100,-1)</f>
        <v>#N/A</v>
      </c>
      <c r="V94" s="435"/>
      <c r="W94" s="435">
        <f t="shared" ref="W94" si="1">ROUNDDOWN(Q98*$K$92,-1)</f>
        <v>0</v>
      </c>
      <c r="X94" s="436"/>
      <c r="Y94" s="432" t="e">
        <f ca="1">ROUNDDOWN(M102,-1)</f>
        <v>#N/A</v>
      </c>
      <c r="Z94" s="433"/>
      <c r="AA94" s="334"/>
      <c r="AB94" s="334"/>
      <c r="AC94" s="334"/>
      <c r="AD94" s="334"/>
      <c r="AE94" s="334"/>
      <c r="AF94" s="334"/>
      <c r="AG94" s="334"/>
      <c r="AH94" s="334"/>
      <c r="AI94" s="334"/>
      <c r="AJ94" s="334"/>
      <c r="AK94" s="334"/>
      <c r="AL94" s="334"/>
      <c r="AM94" s="334"/>
      <c r="AN94" s="334"/>
      <c r="AO94" s="334"/>
    </row>
    <row r="95" spans="1:44" s="327" customFormat="1" ht="13.5" customHeight="1">
      <c r="A95" s="366"/>
      <c r="B95" s="367"/>
      <c r="C95" s="368"/>
      <c r="D95" s="368"/>
      <c r="E95" s="368"/>
      <c r="F95" s="368"/>
      <c r="G95" s="368"/>
      <c r="H95" s="369"/>
      <c r="I95" s="488" t="s">
        <v>109</v>
      </c>
      <c r="J95" s="489"/>
      <c r="K95" s="488" t="s">
        <v>50</v>
      </c>
      <c r="L95" s="489"/>
      <c r="M95" s="737" t="e">
        <f ca="1">OFFSET(INDIRECT(計算用!$D$3),0,計算用!$D$16)*$K$92</f>
        <v>#N/A</v>
      </c>
      <c r="N95" s="738"/>
      <c r="O95" s="937"/>
      <c r="P95" s="938"/>
      <c r="Q95" s="938"/>
      <c r="R95" s="938"/>
      <c r="S95" s="938"/>
      <c r="T95" s="938"/>
      <c r="U95" s="938"/>
      <c r="V95" s="938"/>
      <c r="W95" s="938"/>
      <c r="X95" s="938"/>
      <c r="Y95" s="938"/>
      <c r="Z95" s="939"/>
      <c r="AA95" s="334"/>
      <c r="AB95" s="334"/>
      <c r="AC95" s="334"/>
      <c r="AD95" s="334"/>
      <c r="AE95" s="334"/>
      <c r="AF95" s="334"/>
      <c r="AG95" s="334"/>
      <c r="AH95" s="334"/>
      <c r="AI95" s="334"/>
      <c r="AJ95" s="334"/>
      <c r="AK95" s="334"/>
      <c r="AL95" s="334"/>
      <c r="AM95" s="334"/>
      <c r="AN95" s="334"/>
      <c r="AO95" s="334"/>
      <c r="AP95" s="334"/>
      <c r="AQ95" s="334"/>
      <c r="AR95" s="334"/>
    </row>
    <row r="96" spans="1:44" s="327" customFormat="1" ht="13.5" customHeight="1">
      <c r="A96" s="366"/>
      <c r="B96" s="367"/>
      <c r="C96" s="368"/>
      <c r="D96" s="368"/>
      <c r="E96" s="368"/>
      <c r="F96" s="368"/>
      <c r="G96" s="368"/>
      <c r="H96" s="369"/>
      <c r="I96" s="935"/>
      <c r="J96" s="936"/>
      <c r="K96" s="668" t="s">
        <v>51</v>
      </c>
      <c r="L96" s="669"/>
      <c r="M96" s="737" t="e">
        <f ca="1">OFFSET(INDIRECT(計算用!$D$3),0,計算用!$D$17)*$K$92</f>
        <v>#N/A</v>
      </c>
      <c r="N96" s="738"/>
      <c r="O96" s="940"/>
      <c r="P96" s="941"/>
      <c r="Q96" s="941"/>
      <c r="R96" s="941"/>
      <c r="S96" s="941"/>
      <c r="T96" s="941"/>
      <c r="U96" s="941"/>
      <c r="V96" s="941"/>
      <c r="W96" s="941"/>
      <c r="X96" s="941"/>
      <c r="Y96" s="941"/>
      <c r="Z96" s="942"/>
      <c r="AA96" s="334"/>
      <c r="AB96" s="334"/>
      <c r="AC96" s="334"/>
      <c r="AD96" s="334"/>
      <c r="AE96" s="334"/>
      <c r="AF96" s="334"/>
      <c r="AG96" s="334"/>
      <c r="AH96" s="334"/>
      <c r="AI96" s="334"/>
      <c r="AJ96" s="334"/>
      <c r="AK96" s="334"/>
      <c r="AL96" s="334"/>
      <c r="AM96" s="334"/>
      <c r="AN96" s="334"/>
      <c r="AO96" s="334"/>
      <c r="AP96" s="334"/>
      <c r="AQ96" s="334"/>
      <c r="AR96" s="334"/>
    </row>
    <row r="97" spans="1:44" s="327" customFormat="1" ht="13.5" customHeight="1">
      <c r="A97" s="366"/>
      <c r="B97" s="367"/>
      <c r="C97" s="368"/>
      <c r="D97" s="368"/>
      <c r="E97" s="368"/>
      <c r="F97" s="368"/>
      <c r="G97" s="368"/>
      <c r="H97" s="369"/>
      <c r="I97" s="488" t="s">
        <v>110</v>
      </c>
      <c r="J97" s="489"/>
      <c r="K97" s="668" t="s">
        <v>50</v>
      </c>
      <c r="L97" s="669"/>
      <c r="M97" s="737" t="e">
        <f ca="1">OFFSET(INDIRECT(計算用!$D$3),1,計算用!$D$16)*$K$92</f>
        <v>#N/A</v>
      </c>
      <c r="N97" s="738"/>
      <c r="O97" s="940"/>
      <c r="P97" s="941"/>
      <c r="Q97" s="941"/>
      <c r="R97" s="941"/>
      <c r="S97" s="941"/>
      <c r="T97" s="941"/>
      <c r="U97" s="941"/>
      <c r="V97" s="941"/>
      <c r="W97" s="941"/>
      <c r="X97" s="941"/>
      <c r="Y97" s="941"/>
      <c r="Z97" s="942"/>
      <c r="AA97" s="334"/>
      <c r="AB97" s="334"/>
      <c r="AC97" s="334"/>
      <c r="AD97" s="334"/>
      <c r="AE97" s="334"/>
      <c r="AF97" s="334"/>
      <c r="AG97" s="334"/>
      <c r="AH97" s="334"/>
      <c r="AI97" s="334"/>
      <c r="AJ97" s="334"/>
      <c r="AK97" s="334"/>
      <c r="AL97" s="334"/>
      <c r="AM97" s="334"/>
      <c r="AN97" s="334"/>
      <c r="AO97" s="334"/>
      <c r="AP97" s="334"/>
      <c r="AQ97" s="334"/>
      <c r="AR97" s="334"/>
    </row>
    <row r="98" spans="1:44" s="327" customFormat="1" ht="13.5" customHeight="1">
      <c r="A98" s="366"/>
      <c r="B98" s="367"/>
      <c r="C98" s="368"/>
      <c r="D98" s="368"/>
      <c r="E98" s="368"/>
      <c r="F98" s="368"/>
      <c r="G98" s="368"/>
      <c r="H98" s="369"/>
      <c r="I98" s="884"/>
      <c r="J98" s="885"/>
      <c r="K98" s="884" t="s">
        <v>51</v>
      </c>
      <c r="L98" s="885"/>
      <c r="M98" s="737" t="e">
        <f ca="1">OFFSET(INDIRECT(計算用!$D$3),1,計算用!$D$17)*$K$92</f>
        <v>#N/A</v>
      </c>
      <c r="N98" s="738"/>
      <c r="O98" s="940"/>
      <c r="P98" s="941"/>
      <c r="Q98" s="941"/>
      <c r="R98" s="941"/>
      <c r="S98" s="941"/>
      <c r="T98" s="941"/>
      <c r="U98" s="941"/>
      <c r="V98" s="941"/>
      <c r="W98" s="941"/>
      <c r="X98" s="941"/>
      <c r="Y98" s="941"/>
      <c r="Z98" s="942"/>
      <c r="AA98" s="334"/>
      <c r="AB98" s="334"/>
      <c r="AC98" s="334"/>
      <c r="AD98" s="334"/>
      <c r="AE98" s="334"/>
      <c r="AF98" s="334"/>
      <c r="AG98" s="334"/>
      <c r="AH98" s="334"/>
      <c r="AI98" s="334"/>
      <c r="AJ98" s="334"/>
      <c r="AK98" s="334"/>
      <c r="AL98" s="334"/>
      <c r="AM98" s="334"/>
      <c r="AN98" s="334"/>
      <c r="AO98" s="334"/>
      <c r="AP98" s="334"/>
    </row>
    <row r="99" spans="1:44" s="327" customFormat="1" ht="13.5" customHeight="1">
      <c r="A99" s="366"/>
      <c r="B99" s="367"/>
      <c r="C99" s="368"/>
      <c r="D99" s="368"/>
      <c r="E99" s="368"/>
      <c r="F99" s="368"/>
      <c r="G99" s="368"/>
      <c r="H99" s="369"/>
      <c r="I99" s="488" t="s">
        <v>149</v>
      </c>
      <c r="J99" s="489"/>
      <c r="K99" s="488" t="s">
        <v>50</v>
      </c>
      <c r="L99" s="489"/>
      <c r="M99" s="737" t="e">
        <f ca="1">OFFSET(INDIRECT(計算用!$D$3),2,計算用!$D$16)*$K$92</f>
        <v>#N/A</v>
      </c>
      <c r="N99" s="738"/>
      <c r="O99" s="940"/>
      <c r="P99" s="941"/>
      <c r="Q99" s="941"/>
      <c r="R99" s="941"/>
      <c r="S99" s="941"/>
      <c r="T99" s="941"/>
      <c r="U99" s="941"/>
      <c r="V99" s="941"/>
      <c r="W99" s="941"/>
      <c r="X99" s="941"/>
      <c r="Y99" s="941"/>
      <c r="Z99" s="942"/>
      <c r="AA99" s="334"/>
      <c r="AB99" s="334"/>
      <c r="AC99" s="334"/>
      <c r="AD99" s="334"/>
      <c r="AE99" s="334"/>
      <c r="AF99" s="334"/>
      <c r="AG99" s="334"/>
      <c r="AH99" s="334"/>
      <c r="AI99" s="334"/>
      <c r="AJ99" s="334"/>
      <c r="AK99" s="334"/>
      <c r="AL99" s="334"/>
      <c r="AM99" s="334"/>
    </row>
    <row r="100" spans="1:44" s="327" customFormat="1" ht="13.5" customHeight="1">
      <c r="A100" s="366"/>
      <c r="B100" s="367"/>
      <c r="C100" s="368"/>
      <c r="D100" s="368"/>
      <c r="E100" s="368"/>
      <c r="F100" s="368"/>
      <c r="G100" s="368"/>
      <c r="H100" s="369"/>
      <c r="I100" s="935"/>
      <c r="J100" s="936"/>
      <c r="K100" s="668" t="s">
        <v>51</v>
      </c>
      <c r="L100" s="669"/>
      <c r="M100" s="737" t="e">
        <f ca="1">OFFSET(INDIRECT(計算用!$D$3),2,計算用!$D$17)*$K$92</f>
        <v>#N/A</v>
      </c>
      <c r="N100" s="738"/>
      <c r="O100" s="940"/>
      <c r="P100" s="941"/>
      <c r="Q100" s="941"/>
      <c r="R100" s="941"/>
      <c r="S100" s="941"/>
      <c r="T100" s="941"/>
      <c r="U100" s="941"/>
      <c r="V100" s="941"/>
      <c r="W100" s="941"/>
      <c r="X100" s="941"/>
      <c r="Y100" s="941"/>
      <c r="Z100" s="942"/>
      <c r="AA100" s="334"/>
      <c r="AB100" s="334"/>
      <c r="AC100" s="334"/>
      <c r="AD100" s="334"/>
      <c r="AE100" s="334"/>
      <c r="AF100" s="334"/>
      <c r="AG100" s="334"/>
      <c r="AH100" s="334"/>
      <c r="AI100" s="334"/>
      <c r="AJ100" s="334"/>
      <c r="AK100" s="334"/>
      <c r="AL100" s="334"/>
      <c r="AM100" s="334"/>
      <c r="AN100" s="334"/>
      <c r="AO100" s="334"/>
    </row>
    <row r="101" spans="1:44" s="327" customFormat="1" ht="13.5" customHeight="1">
      <c r="A101" s="366"/>
      <c r="B101" s="367"/>
      <c r="C101" s="368"/>
      <c r="D101" s="368"/>
      <c r="E101" s="368"/>
      <c r="F101" s="368"/>
      <c r="G101" s="368"/>
      <c r="H101" s="369"/>
      <c r="I101" s="488" t="s">
        <v>148</v>
      </c>
      <c r="J101" s="489"/>
      <c r="K101" s="668" t="s">
        <v>50</v>
      </c>
      <c r="L101" s="669"/>
      <c r="M101" s="737" t="e">
        <f ca="1">OFFSET(INDIRECT(計算用!$D$3),3,計算用!$D$16)*$K$92</f>
        <v>#N/A</v>
      </c>
      <c r="N101" s="738"/>
      <c r="O101" s="940"/>
      <c r="P101" s="941"/>
      <c r="Q101" s="941"/>
      <c r="R101" s="941"/>
      <c r="S101" s="941"/>
      <c r="T101" s="941"/>
      <c r="U101" s="941"/>
      <c r="V101" s="941"/>
      <c r="W101" s="941"/>
      <c r="X101" s="941"/>
      <c r="Y101" s="941"/>
      <c r="Z101" s="942"/>
      <c r="AA101" s="334"/>
      <c r="AB101" s="334"/>
      <c r="AC101" s="334"/>
      <c r="AD101" s="334"/>
      <c r="AE101" s="334"/>
      <c r="AF101" s="334"/>
      <c r="AG101" s="334"/>
      <c r="AH101" s="334"/>
      <c r="AI101" s="334"/>
      <c r="AJ101" s="334"/>
      <c r="AK101" s="334"/>
      <c r="AL101" s="334"/>
      <c r="AM101" s="334"/>
      <c r="AN101" s="334"/>
      <c r="AO101" s="334"/>
      <c r="AP101" s="334"/>
      <c r="AQ101" s="334"/>
      <c r="AR101" s="334"/>
    </row>
    <row r="102" spans="1:44" s="327" customFormat="1" ht="13.5" customHeight="1">
      <c r="A102" s="370"/>
      <c r="B102" s="367"/>
      <c r="C102" s="368"/>
      <c r="D102" s="368"/>
      <c r="E102" s="368"/>
      <c r="F102" s="368"/>
      <c r="G102" s="368"/>
      <c r="H102" s="369"/>
      <c r="I102" s="705"/>
      <c r="J102" s="706"/>
      <c r="K102" s="705" t="s">
        <v>51</v>
      </c>
      <c r="L102" s="706"/>
      <c r="M102" s="933" t="e">
        <f ca="1">OFFSET(INDIRECT(計算用!$D$3),3,計算用!$D$17)*$K$92</f>
        <v>#N/A</v>
      </c>
      <c r="N102" s="934"/>
      <c r="O102" s="940"/>
      <c r="P102" s="941"/>
      <c r="Q102" s="941"/>
      <c r="R102" s="941"/>
      <c r="S102" s="941"/>
      <c r="T102" s="941"/>
      <c r="U102" s="941"/>
      <c r="V102" s="941"/>
      <c r="W102" s="941"/>
      <c r="X102" s="941"/>
      <c r="Y102" s="941"/>
      <c r="Z102" s="942"/>
      <c r="AA102" s="334"/>
      <c r="AB102" s="334"/>
      <c r="AC102" s="334"/>
      <c r="AD102" s="334"/>
      <c r="AE102" s="334"/>
      <c r="AF102" s="334"/>
      <c r="AG102" s="334"/>
      <c r="AH102" s="334"/>
      <c r="AI102" s="334"/>
      <c r="AJ102" s="334"/>
      <c r="AK102" s="334"/>
      <c r="AL102" s="334"/>
      <c r="AM102" s="334"/>
      <c r="AN102" s="334"/>
      <c r="AO102" s="334"/>
    </row>
    <row r="103" spans="1:44" s="327" customFormat="1" ht="13.5" hidden="1" customHeight="1">
      <c r="A103" s="847" t="s">
        <v>48</v>
      </c>
      <c r="B103" s="718" t="s">
        <v>343</v>
      </c>
      <c r="C103" s="533"/>
      <c r="D103" s="533"/>
      <c r="E103" s="533"/>
      <c r="F103" s="533"/>
      <c r="G103" s="533"/>
      <c r="H103" s="534"/>
      <c r="I103" s="678"/>
      <c r="J103" s="679"/>
      <c r="K103" s="884" t="s">
        <v>50</v>
      </c>
      <c r="L103" s="885"/>
      <c r="M103" s="642"/>
      <c r="N103" s="644"/>
      <c r="O103" s="771">
        <f ca="1">ROUNDDOWN(M105,-1)</f>
        <v>0</v>
      </c>
      <c r="P103" s="772"/>
      <c r="Q103" s="772"/>
      <c r="R103" s="773"/>
      <c r="S103" s="825">
        <f ca="1">ROUNDDOWN(M107,-1)</f>
        <v>0</v>
      </c>
      <c r="T103" s="826"/>
      <c r="U103" s="771">
        <f ca="1">ROUNDDOWN(M109,-1)</f>
        <v>0</v>
      </c>
      <c r="V103" s="772"/>
      <c r="W103" s="772">
        <f t="shared" ref="W103:W104" si="2">ROUNDDOWN(Q107*$K$92,-1)</f>
        <v>0</v>
      </c>
      <c r="X103" s="773"/>
      <c r="Y103" s="825">
        <f ca="1">ROUNDDOWN(M111,-1)</f>
        <v>0</v>
      </c>
      <c r="Z103" s="826"/>
      <c r="AA103" s="334"/>
      <c r="AB103" s="334"/>
      <c r="AC103" s="334"/>
      <c r="AD103" s="334"/>
      <c r="AE103" s="334"/>
      <c r="AF103" s="334"/>
      <c r="AG103" s="334"/>
      <c r="AH103" s="334"/>
      <c r="AI103" s="334"/>
      <c r="AJ103" s="334"/>
      <c r="AK103" s="334"/>
      <c r="AL103" s="334"/>
      <c r="AM103" s="334"/>
      <c r="AN103" s="334"/>
      <c r="AO103" s="334"/>
    </row>
    <row r="104" spans="1:44" s="327" customFormat="1" ht="13.5" hidden="1" customHeight="1">
      <c r="A104" s="1011"/>
      <c r="B104" s="854"/>
      <c r="C104" s="520"/>
      <c r="D104" s="520"/>
      <c r="E104" s="520"/>
      <c r="F104" s="520"/>
      <c r="G104" s="520"/>
      <c r="H104" s="521"/>
      <c r="I104" s="678"/>
      <c r="J104" s="679"/>
      <c r="K104" s="488" t="s">
        <v>51</v>
      </c>
      <c r="L104" s="489"/>
      <c r="M104" s="931"/>
      <c r="N104" s="932"/>
      <c r="O104" s="434">
        <f ca="1">ROUNDDOWN(M106,-1)</f>
        <v>0</v>
      </c>
      <c r="P104" s="435"/>
      <c r="Q104" s="435"/>
      <c r="R104" s="436"/>
      <c r="S104" s="432">
        <f ca="1">ROUNDDOWN(M108,-1)</f>
        <v>0</v>
      </c>
      <c r="T104" s="433"/>
      <c r="U104" s="434">
        <f ca="1">ROUNDDOWN(M110,-1)</f>
        <v>0</v>
      </c>
      <c r="V104" s="435"/>
      <c r="W104" s="435">
        <f t="shared" si="2"/>
        <v>0</v>
      </c>
      <c r="X104" s="436"/>
      <c r="Y104" s="432">
        <f ca="1">ROUNDDOWN(M112,-1)</f>
        <v>0</v>
      </c>
      <c r="Z104" s="433"/>
      <c r="AA104" s="334"/>
      <c r="AB104" s="334"/>
      <c r="AC104" s="334"/>
      <c r="AD104" s="334"/>
      <c r="AE104" s="334"/>
      <c r="AF104" s="334"/>
      <c r="AG104" s="334"/>
      <c r="AH104" s="334"/>
      <c r="AI104" s="334"/>
      <c r="AJ104" s="334"/>
      <c r="AK104" s="334"/>
      <c r="AL104" s="334"/>
      <c r="AM104" s="334"/>
      <c r="AN104" s="334"/>
      <c r="AO104" s="334"/>
    </row>
    <row r="105" spans="1:44" s="327" customFormat="1" ht="13.5" hidden="1" customHeight="1">
      <c r="A105" s="366"/>
      <c r="B105" s="367"/>
      <c r="C105" s="368"/>
      <c r="D105" s="368"/>
      <c r="E105" s="368"/>
      <c r="F105" s="368"/>
      <c r="G105" s="368"/>
      <c r="H105" s="369"/>
      <c r="I105" s="488" t="s">
        <v>109</v>
      </c>
      <c r="J105" s="489"/>
      <c r="K105" s="488" t="s">
        <v>50</v>
      </c>
      <c r="L105" s="489"/>
      <c r="M105" s="737">
        <f ca="1">IFERROR(OFFSET(INDIRECT(計算用!$D$4),0,計算用!$D$16)*$K$92,0)</f>
        <v>0</v>
      </c>
      <c r="N105" s="738"/>
      <c r="O105" s="937"/>
      <c r="P105" s="938"/>
      <c r="Q105" s="938"/>
      <c r="R105" s="938"/>
      <c r="S105" s="938"/>
      <c r="T105" s="938"/>
      <c r="U105" s="938"/>
      <c r="V105" s="938"/>
      <c r="W105" s="938"/>
      <c r="X105" s="938"/>
      <c r="Y105" s="938"/>
      <c r="Z105" s="939"/>
      <c r="AA105" s="334"/>
      <c r="AB105" s="334"/>
      <c r="AC105" s="334"/>
      <c r="AD105" s="334"/>
      <c r="AE105" s="334"/>
      <c r="AF105" s="334"/>
      <c r="AG105" s="334"/>
      <c r="AH105" s="334"/>
      <c r="AI105" s="334"/>
      <c r="AJ105" s="334"/>
      <c r="AK105" s="334"/>
      <c r="AL105" s="334"/>
      <c r="AM105" s="334"/>
      <c r="AN105" s="334"/>
      <c r="AO105" s="334"/>
      <c r="AP105" s="334"/>
      <c r="AQ105" s="334"/>
      <c r="AR105" s="334"/>
    </row>
    <row r="106" spans="1:44" s="327" customFormat="1" ht="13.5" hidden="1" customHeight="1">
      <c r="A106" s="366"/>
      <c r="B106" s="367"/>
      <c r="C106" s="368"/>
      <c r="D106" s="368"/>
      <c r="E106" s="368"/>
      <c r="F106" s="368"/>
      <c r="G106" s="368"/>
      <c r="H106" s="369"/>
      <c r="I106" s="935"/>
      <c r="J106" s="936"/>
      <c r="K106" s="668" t="s">
        <v>51</v>
      </c>
      <c r="L106" s="669"/>
      <c r="M106" s="737">
        <f ca="1">IFERROR(OFFSET(INDIRECT(計算用!$D$4),0,計算用!$D$17)*$K$92,0)</f>
        <v>0</v>
      </c>
      <c r="N106" s="738"/>
      <c r="O106" s="940"/>
      <c r="P106" s="941"/>
      <c r="Q106" s="941"/>
      <c r="R106" s="941"/>
      <c r="S106" s="941"/>
      <c r="T106" s="941"/>
      <c r="U106" s="941"/>
      <c r="V106" s="941"/>
      <c r="W106" s="941"/>
      <c r="X106" s="941"/>
      <c r="Y106" s="941"/>
      <c r="Z106" s="942"/>
      <c r="AA106" s="334"/>
      <c r="AB106" s="334"/>
      <c r="AC106" s="334"/>
      <c r="AD106" s="334"/>
      <c r="AE106" s="334"/>
      <c r="AF106" s="334"/>
      <c r="AG106" s="334"/>
      <c r="AH106" s="334"/>
      <c r="AI106" s="334"/>
      <c r="AJ106" s="334"/>
      <c r="AK106" s="334"/>
      <c r="AL106" s="334"/>
      <c r="AM106" s="334"/>
      <c r="AN106" s="334"/>
      <c r="AO106" s="334"/>
      <c r="AP106" s="334"/>
      <c r="AQ106" s="334"/>
      <c r="AR106" s="334"/>
    </row>
    <row r="107" spans="1:44" s="327" customFormat="1" ht="13.5" hidden="1" customHeight="1">
      <c r="A107" s="366"/>
      <c r="B107" s="367"/>
      <c r="C107" s="368"/>
      <c r="D107" s="368"/>
      <c r="E107" s="368"/>
      <c r="F107" s="368"/>
      <c r="G107" s="368"/>
      <c r="H107" s="369"/>
      <c r="I107" s="488" t="s">
        <v>169</v>
      </c>
      <c r="J107" s="489"/>
      <c r="K107" s="668" t="s">
        <v>50</v>
      </c>
      <c r="L107" s="669"/>
      <c r="M107" s="737">
        <f ca="1">IFERROR(OFFSET(INDIRECT(計算用!$D$4),1,計算用!$D$16)*$K$92,0)</f>
        <v>0</v>
      </c>
      <c r="N107" s="738"/>
      <c r="O107" s="940"/>
      <c r="P107" s="941"/>
      <c r="Q107" s="941"/>
      <c r="R107" s="941"/>
      <c r="S107" s="941"/>
      <c r="T107" s="941"/>
      <c r="U107" s="941"/>
      <c r="V107" s="941"/>
      <c r="W107" s="941"/>
      <c r="X107" s="941"/>
      <c r="Y107" s="941"/>
      <c r="Z107" s="942"/>
      <c r="AA107" s="334"/>
      <c r="AB107" s="334"/>
      <c r="AC107" s="334"/>
      <c r="AD107" s="334"/>
      <c r="AE107" s="334"/>
      <c r="AF107" s="334"/>
      <c r="AG107" s="334"/>
      <c r="AH107" s="334"/>
      <c r="AI107" s="334"/>
      <c r="AJ107" s="334"/>
      <c r="AK107" s="334"/>
      <c r="AL107" s="334"/>
      <c r="AM107" s="334"/>
      <c r="AN107" s="334"/>
      <c r="AO107" s="334"/>
      <c r="AP107" s="334"/>
      <c r="AQ107" s="334"/>
      <c r="AR107" s="334"/>
    </row>
    <row r="108" spans="1:44" s="327" customFormat="1" ht="13.5" hidden="1" customHeight="1">
      <c r="A108" s="366"/>
      <c r="B108" s="367"/>
      <c r="C108" s="368"/>
      <c r="D108" s="368"/>
      <c r="E108" s="368"/>
      <c r="F108" s="368"/>
      <c r="G108" s="368"/>
      <c r="H108" s="369"/>
      <c r="I108" s="884"/>
      <c r="J108" s="885"/>
      <c r="K108" s="884" t="s">
        <v>51</v>
      </c>
      <c r="L108" s="885"/>
      <c r="M108" s="737">
        <f ca="1">IFERROR(OFFSET(INDIRECT(計算用!$D$4),1,計算用!$D$17)*$K$92,0)</f>
        <v>0</v>
      </c>
      <c r="N108" s="738"/>
      <c r="O108" s="940"/>
      <c r="P108" s="941"/>
      <c r="Q108" s="941"/>
      <c r="R108" s="941"/>
      <c r="S108" s="941"/>
      <c r="T108" s="941"/>
      <c r="U108" s="941"/>
      <c r="V108" s="941"/>
      <c r="W108" s="941"/>
      <c r="X108" s="941"/>
      <c r="Y108" s="941"/>
      <c r="Z108" s="942"/>
      <c r="AA108" s="360" t="s">
        <v>112</v>
      </c>
      <c r="AB108" s="350" t="s">
        <v>111</v>
      </c>
    </row>
    <row r="109" spans="1:44" s="327" customFormat="1" ht="13.5" hidden="1" customHeight="1">
      <c r="A109" s="366"/>
      <c r="B109" s="367"/>
      <c r="C109" s="368"/>
      <c r="D109" s="368"/>
      <c r="E109" s="368"/>
      <c r="F109" s="368"/>
      <c r="G109" s="368"/>
      <c r="H109" s="369"/>
      <c r="I109" s="488" t="s">
        <v>149</v>
      </c>
      <c r="J109" s="489"/>
      <c r="K109" s="488" t="s">
        <v>50</v>
      </c>
      <c r="L109" s="489"/>
      <c r="M109" s="737">
        <f ca="1">IFERROR(OFFSET(INDIRECT(計算用!$D$4),2,計算用!$D$16)*$K$92,0)</f>
        <v>0</v>
      </c>
      <c r="N109" s="738"/>
      <c r="O109" s="940"/>
      <c r="P109" s="941"/>
      <c r="Q109" s="941"/>
      <c r="R109" s="941"/>
      <c r="S109" s="941"/>
      <c r="T109" s="941"/>
      <c r="U109" s="941"/>
      <c r="V109" s="941"/>
      <c r="W109" s="941"/>
      <c r="X109" s="941"/>
      <c r="Y109" s="941"/>
      <c r="Z109" s="942"/>
      <c r="AA109" s="334"/>
    </row>
    <row r="110" spans="1:44" s="327" customFormat="1" ht="13.5" hidden="1" customHeight="1">
      <c r="A110" s="366"/>
      <c r="B110" s="367"/>
      <c r="C110" s="368"/>
      <c r="D110" s="368"/>
      <c r="E110" s="368"/>
      <c r="F110" s="368"/>
      <c r="G110" s="368"/>
      <c r="H110" s="369"/>
      <c r="I110" s="935"/>
      <c r="J110" s="936"/>
      <c r="K110" s="668" t="s">
        <v>51</v>
      </c>
      <c r="L110" s="669"/>
      <c r="M110" s="737">
        <f ca="1">IFERROR(OFFSET(INDIRECT(計算用!$D$4),2,計算用!$D$17)*$K$92,0)</f>
        <v>0</v>
      </c>
      <c r="N110" s="738"/>
      <c r="O110" s="940"/>
      <c r="P110" s="941"/>
      <c r="Q110" s="941"/>
      <c r="R110" s="941"/>
      <c r="S110" s="941"/>
      <c r="T110" s="941"/>
      <c r="U110" s="941"/>
      <c r="V110" s="941"/>
      <c r="W110" s="941"/>
      <c r="X110" s="941"/>
      <c r="Y110" s="941"/>
      <c r="Z110" s="942"/>
      <c r="AA110" s="334"/>
    </row>
    <row r="111" spans="1:44" s="327" customFormat="1" ht="13.5" hidden="1" customHeight="1">
      <c r="A111" s="366"/>
      <c r="B111" s="367"/>
      <c r="C111" s="368"/>
      <c r="D111" s="368"/>
      <c r="E111" s="368"/>
      <c r="F111" s="368"/>
      <c r="G111" s="368"/>
      <c r="H111" s="369"/>
      <c r="I111" s="488" t="s">
        <v>148</v>
      </c>
      <c r="J111" s="489"/>
      <c r="K111" s="668" t="s">
        <v>50</v>
      </c>
      <c r="L111" s="669"/>
      <c r="M111" s="737">
        <f ca="1">IFERROR(OFFSET(INDIRECT(計算用!$D$4),3,計算用!$D$16)*$K$92,0)</f>
        <v>0</v>
      </c>
      <c r="N111" s="738"/>
      <c r="O111" s="940"/>
      <c r="P111" s="941"/>
      <c r="Q111" s="941"/>
      <c r="R111" s="941"/>
      <c r="S111" s="941"/>
      <c r="T111" s="941"/>
      <c r="U111" s="941"/>
      <c r="V111" s="941"/>
      <c r="W111" s="941"/>
      <c r="X111" s="941"/>
      <c r="Y111" s="941"/>
      <c r="Z111" s="942"/>
      <c r="AA111" s="371" t="s">
        <v>365</v>
      </c>
      <c r="AB111" s="326" t="s">
        <v>344</v>
      </c>
      <c r="AC111" s="326" t="s">
        <v>345</v>
      </c>
      <c r="AD111" s="326" t="s">
        <v>346</v>
      </c>
      <c r="AE111" s="326" t="s">
        <v>347</v>
      </c>
      <c r="AF111" s="326" t="s">
        <v>348</v>
      </c>
      <c r="AG111" s="326" t="s">
        <v>349</v>
      </c>
      <c r="AH111" s="326" t="s">
        <v>350</v>
      </c>
      <c r="AI111" s="326" t="s">
        <v>351</v>
      </c>
      <c r="AJ111" s="326" t="s">
        <v>352</v>
      </c>
      <c r="AK111" s="326" t="s">
        <v>353</v>
      </c>
      <c r="AL111" s="326" t="s">
        <v>354</v>
      </c>
      <c r="AM111" s="326" t="s">
        <v>355</v>
      </c>
      <c r="AN111" s="326" t="s">
        <v>356</v>
      </c>
      <c r="AO111" s="326" t="s">
        <v>357</v>
      </c>
    </row>
    <row r="112" spans="1:44" s="327" customFormat="1" ht="13.5" hidden="1" customHeight="1">
      <c r="A112" s="366"/>
      <c r="B112" s="401"/>
      <c r="C112" s="365"/>
      <c r="D112" s="365"/>
      <c r="E112" s="365"/>
      <c r="F112" s="365"/>
      <c r="G112" s="365"/>
      <c r="H112" s="402"/>
      <c r="I112" s="671"/>
      <c r="J112" s="672"/>
      <c r="K112" s="671" t="s">
        <v>51</v>
      </c>
      <c r="L112" s="672"/>
      <c r="M112" s="777">
        <f ca="1">IFERROR(OFFSET(INDIRECT(計算用!$D$4),3,計算用!$D$17)*$K$92,0)</f>
        <v>0</v>
      </c>
      <c r="N112" s="778"/>
      <c r="O112" s="943"/>
      <c r="P112" s="944"/>
      <c r="Q112" s="944"/>
      <c r="R112" s="944"/>
      <c r="S112" s="944"/>
      <c r="T112" s="944"/>
      <c r="U112" s="944"/>
      <c r="V112" s="944"/>
      <c r="W112" s="944"/>
      <c r="X112" s="944"/>
      <c r="Y112" s="944"/>
      <c r="Z112" s="945"/>
      <c r="AA112" s="372"/>
      <c r="AB112" s="310"/>
      <c r="AC112" s="310"/>
      <c r="AD112" s="310"/>
      <c r="AE112" s="310"/>
      <c r="AF112" s="310"/>
      <c r="AG112" s="310"/>
      <c r="AH112" s="310"/>
      <c r="AI112" s="310"/>
      <c r="AJ112" s="310"/>
      <c r="AK112" s="310"/>
      <c r="AL112" s="310"/>
      <c r="AM112" s="310"/>
      <c r="AN112" s="310"/>
      <c r="AO112" s="310"/>
    </row>
    <row r="113" spans="1:35" s="327" customFormat="1" ht="13.5" customHeight="1">
      <c r="A113" s="373" t="s">
        <v>48</v>
      </c>
      <c r="B113" s="533" t="s">
        <v>114</v>
      </c>
      <c r="C113" s="533"/>
      <c r="D113" s="533"/>
      <c r="E113" s="533"/>
      <c r="F113" s="533"/>
      <c r="G113" s="533"/>
      <c r="H113" s="719"/>
      <c r="I113" s="924"/>
      <c r="J113" s="887"/>
      <c r="K113" s="887"/>
      <c r="L113" s="888"/>
      <c r="M113" s="922" t="e">
        <f ca="1">M114+M115</f>
        <v>#N/A</v>
      </c>
      <c r="N113" s="923"/>
      <c r="O113" s="784"/>
      <c r="P113" s="785"/>
      <c r="Q113" s="785"/>
      <c r="R113" s="785"/>
      <c r="S113" s="728">
        <f>SUM(S114:T115)</f>
        <v>0</v>
      </c>
      <c r="T113" s="769"/>
      <c r="U113" s="788"/>
      <c r="V113" s="789"/>
      <c r="W113" s="789"/>
      <c r="X113" s="789"/>
      <c r="Y113" s="789"/>
      <c r="Z113" s="790"/>
      <c r="AA113" s="334"/>
    </row>
    <row r="114" spans="1:35" s="327" customFormat="1" ht="13.5" customHeight="1">
      <c r="A114" s="366"/>
      <c r="B114" s="797"/>
      <c r="C114" s="437" t="s">
        <v>113</v>
      </c>
      <c r="D114" s="438"/>
      <c r="E114" s="438"/>
      <c r="F114" s="438"/>
      <c r="G114" s="438"/>
      <c r="H114" s="439"/>
      <c r="I114" s="839"/>
      <c r="J114" s="840"/>
      <c r="K114" s="840"/>
      <c r="L114" s="841"/>
      <c r="M114" s="432" t="e">
        <f ca="1">OFFSET(INDIRECT(計算用!$D$5),1,計算用!$D$18)</f>
        <v>#N/A</v>
      </c>
      <c r="N114" s="433"/>
      <c r="O114" s="473"/>
      <c r="P114" s="645"/>
      <c r="Q114" s="645"/>
      <c r="R114" s="645"/>
      <c r="S114" s="919">
        <f>IF(I113="適用",ROUNDDOWN(M114,-1),0)</f>
        <v>0</v>
      </c>
      <c r="T114" s="920"/>
      <c r="U114" s="791"/>
      <c r="V114" s="792"/>
      <c r="W114" s="792"/>
      <c r="X114" s="792"/>
      <c r="Y114" s="792"/>
      <c r="Z114" s="793"/>
      <c r="AA114" s="334"/>
    </row>
    <row r="115" spans="1:35" s="327" customFormat="1" ht="13.5" customHeight="1">
      <c r="A115" s="370"/>
      <c r="B115" s="798"/>
      <c r="C115" s="543" t="s">
        <v>10</v>
      </c>
      <c r="D115" s="544"/>
      <c r="E115" s="544"/>
      <c r="F115" s="544"/>
      <c r="G115" s="544"/>
      <c r="H115" s="545"/>
      <c r="I115" s="842"/>
      <c r="J115" s="843"/>
      <c r="K115" s="843"/>
      <c r="L115" s="844"/>
      <c r="M115" s="782" t="e">
        <f ca="1">OFFSET(INDIRECT(計算用!$D$5),1,計算用!$D$19)*$K$92</f>
        <v>#N/A</v>
      </c>
      <c r="N115" s="783"/>
      <c r="O115" s="786"/>
      <c r="P115" s="787"/>
      <c r="Q115" s="787"/>
      <c r="R115" s="787"/>
      <c r="S115" s="921">
        <f>IF(I113="適用",ROUNDDOWN(M115,-1),0)</f>
        <v>0</v>
      </c>
      <c r="T115" s="456"/>
      <c r="U115" s="794"/>
      <c r="V115" s="795"/>
      <c r="W115" s="795"/>
      <c r="X115" s="795"/>
      <c r="Y115" s="795"/>
      <c r="Z115" s="796"/>
      <c r="AA115" s="334"/>
    </row>
    <row r="116" spans="1:35" s="327" customFormat="1" ht="13.5" customHeight="1">
      <c r="A116" s="847" t="s">
        <v>116</v>
      </c>
      <c r="B116" s="854" t="s">
        <v>150</v>
      </c>
      <c r="C116" s="520"/>
      <c r="D116" s="520"/>
      <c r="E116" s="520"/>
      <c r="F116" s="520"/>
      <c r="G116" s="520"/>
      <c r="H116" s="521"/>
      <c r="I116" s="666" t="s">
        <v>378</v>
      </c>
      <c r="J116" s="667"/>
      <c r="K116" s="927" t="s">
        <v>112</v>
      </c>
      <c r="L116" s="928"/>
      <c r="M116" s="449" t="e">
        <f ca="1">M118+M119</f>
        <v>#N/A</v>
      </c>
      <c r="N116" s="451"/>
      <c r="O116" s="449">
        <f>IF(K116="非適用",0,ROUNDDOWN(M116/N72,-1))</f>
        <v>0</v>
      </c>
      <c r="P116" s="450"/>
      <c r="Q116" s="450"/>
      <c r="R116" s="450"/>
      <c r="S116" s="450"/>
      <c r="T116" s="450"/>
      <c r="U116" s="450"/>
      <c r="V116" s="450"/>
      <c r="W116" s="450"/>
      <c r="X116" s="450"/>
      <c r="Y116" s="450"/>
      <c r="Z116" s="451"/>
      <c r="AA116" s="334"/>
    </row>
    <row r="117" spans="1:35" s="327" customFormat="1" ht="13.5" customHeight="1">
      <c r="A117" s="1011"/>
      <c r="B117" s="854"/>
      <c r="C117" s="520"/>
      <c r="D117" s="520"/>
      <c r="E117" s="520"/>
      <c r="F117" s="520"/>
      <c r="G117" s="520"/>
      <c r="H117" s="521"/>
      <c r="I117" s="925"/>
      <c r="J117" s="926"/>
      <c r="K117" s="929"/>
      <c r="L117" s="930"/>
      <c r="M117" s="440"/>
      <c r="N117" s="442"/>
      <c r="O117" s="440"/>
      <c r="P117" s="441"/>
      <c r="Q117" s="441"/>
      <c r="R117" s="441"/>
      <c r="S117" s="441"/>
      <c r="T117" s="441"/>
      <c r="U117" s="441"/>
      <c r="V117" s="441"/>
      <c r="W117" s="441"/>
      <c r="X117" s="441"/>
      <c r="Y117" s="441"/>
      <c r="Z117" s="442"/>
      <c r="AA117" s="334"/>
    </row>
    <row r="118" spans="1:35" s="327" customFormat="1" ht="13.5" customHeight="1">
      <c r="A118" s="366"/>
      <c r="B118" s="797"/>
      <c r="C118" s="437" t="s">
        <v>113</v>
      </c>
      <c r="D118" s="438"/>
      <c r="E118" s="438"/>
      <c r="F118" s="438"/>
      <c r="G118" s="438"/>
      <c r="H118" s="439"/>
      <c r="I118" s="839"/>
      <c r="J118" s="840"/>
      <c r="K118" s="840"/>
      <c r="L118" s="841"/>
      <c r="M118" s="432" t="e">
        <f ca="1">OFFSET(INDIRECT(計算用!$D$6&amp;7),16+17*4*計算用!$D$13+3*計算用!$D$22,計算用!$D$20)</f>
        <v>#N/A</v>
      </c>
      <c r="N118" s="433"/>
      <c r="O118" s="779">
        <f>O116-O119</f>
        <v>0</v>
      </c>
      <c r="P118" s="780"/>
      <c r="Q118" s="780"/>
      <c r="R118" s="780"/>
      <c r="S118" s="780"/>
      <c r="T118" s="780"/>
      <c r="U118" s="780"/>
      <c r="V118" s="780"/>
      <c r="W118" s="780"/>
      <c r="X118" s="780"/>
      <c r="Y118" s="780"/>
      <c r="Z118" s="781"/>
      <c r="AA118" s="334"/>
    </row>
    <row r="119" spans="1:35" s="327" customFormat="1" ht="13.5" customHeight="1">
      <c r="A119" s="370"/>
      <c r="B119" s="798"/>
      <c r="C119" s="543" t="s">
        <v>10</v>
      </c>
      <c r="D119" s="544"/>
      <c r="E119" s="544"/>
      <c r="F119" s="544"/>
      <c r="G119" s="544"/>
      <c r="H119" s="545"/>
      <c r="I119" s="842"/>
      <c r="J119" s="843"/>
      <c r="K119" s="843"/>
      <c r="L119" s="844"/>
      <c r="M119" s="782" t="e">
        <f ca="1">OFFSET(INDIRECT(計算用!$D$6&amp;7),16+17*4*計算用!$D$13+3*計算用!$D$22,計算用!$D$21)*$K$92</f>
        <v>#N/A</v>
      </c>
      <c r="N119" s="783"/>
      <c r="O119" s="689">
        <f>IF(K116="非適用",0,ROUNDDOWN(M119/N72,-1))</f>
        <v>0</v>
      </c>
      <c r="P119" s="690"/>
      <c r="Q119" s="690"/>
      <c r="R119" s="690"/>
      <c r="S119" s="690"/>
      <c r="T119" s="690"/>
      <c r="U119" s="690"/>
      <c r="V119" s="690"/>
      <c r="W119" s="690"/>
      <c r="X119" s="690"/>
      <c r="Y119" s="690"/>
      <c r="Z119" s="691"/>
      <c r="AA119" s="334"/>
    </row>
    <row r="120" spans="1:35" s="327" customFormat="1" ht="13.5" customHeight="1">
      <c r="A120" s="847" t="s">
        <v>48</v>
      </c>
      <c r="B120" s="520" t="s">
        <v>151</v>
      </c>
      <c r="C120" s="520"/>
      <c r="D120" s="520"/>
      <c r="E120" s="520"/>
      <c r="F120" s="520"/>
      <c r="G120" s="520"/>
      <c r="H120" s="521"/>
      <c r="I120" s="697" t="s">
        <v>112</v>
      </c>
      <c r="J120" s="698"/>
      <c r="K120" s="685" t="s">
        <v>183</v>
      </c>
      <c r="L120" s="686"/>
      <c r="M120" s="432" t="e">
        <f ca="1">M122+M124</f>
        <v>#N/A</v>
      </c>
      <c r="N120" s="433"/>
      <c r="O120" s="771">
        <f>O122+O124</f>
        <v>0</v>
      </c>
      <c r="P120" s="772"/>
      <c r="Q120" s="772"/>
      <c r="R120" s="772"/>
      <c r="S120" s="772"/>
      <c r="T120" s="773"/>
      <c r="U120" s="642"/>
      <c r="V120" s="643"/>
      <c r="W120" s="643"/>
      <c r="X120" s="643"/>
      <c r="Y120" s="643"/>
      <c r="Z120" s="644"/>
      <c r="AA120" s="345" t="s">
        <v>112</v>
      </c>
      <c r="AB120" s="374" t="s">
        <v>50</v>
      </c>
      <c r="AC120" s="374" t="s">
        <v>185</v>
      </c>
    </row>
    <row r="121" spans="1:35" s="327" customFormat="1" ht="13.5" customHeight="1">
      <c r="A121" s="1011"/>
      <c r="B121" s="520"/>
      <c r="C121" s="520"/>
      <c r="D121" s="520"/>
      <c r="E121" s="520"/>
      <c r="F121" s="520"/>
      <c r="G121" s="520"/>
      <c r="H121" s="521"/>
      <c r="I121" s="1017"/>
      <c r="J121" s="1019"/>
      <c r="K121" s="907" t="s">
        <v>184</v>
      </c>
      <c r="L121" s="908"/>
      <c r="M121" s="432" t="e">
        <f ca="1">M123+M124</f>
        <v>#N/A</v>
      </c>
      <c r="N121" s="433"/>
      <c r="O121" s="909"/>
      <c r="P121" s="910"/>
      <c r="Q121" s="910"/>
      <c r="R121" s="910"/>
      <c r="S121" s="910"/>
      <c r="T121" s="911"/>
      <c r="U121" s="434">
        <f>U123+O124</f>
        <v>0</v>
      </c>
      <c r="V121" s="435"/>
      <c r="W121" s="435"/>
      <c r="X121" s="435"/>
      <c r="Y121" s="435"/>
      <c r="Z121" s="436"/>
      <c r="AA121" s="360" t="s">
        <v>366</v>
      </c>
      <c r="AB121" s="350" t="s">
        <v>367</v>
      </c>
      <c r="AC121" s="350" t="s">
        <v>368</v>
      </c>
      <c r="AD121" s="350" t="s">
        <v>369</v>
      </c>
    </row>
    <row r="122" spans="1:35" s="327" customFormat="1" ht="13.5" customHeight="1">
      <c r="A122" s="366"/>
      <c r="B122" s="797"/>
      <c r="C122" s="482" t="s">
        <v>113</v>
      </c>
      <c r="D122" s="483"/>
      <c r="E122" s="483"/>
      <c r="F122" s="483"/>
      <c r="G122" s="483"/>
      <c r="H122" s="484"/>
      <c r="I122" s="839"/>
      <c r="J122" s="841"/>
      <c r="K122" s="907" t="s">
        <v>183</v>
      </c>
      <c r="L122" s="908"/>
      <c r="M122" s="432" t="e">
        <f ca="1">OFFSET(INDIRECT(計算用!$D$5),0,計算用!$D$23)</f>
        <v>#N/A</v>
      </c>
      <c r="N122" s="433"/>
      <c r="O122" s="779">
        <f>IF(I120="適用",ROUNDDOWN(M122,-1),0)</f>
        <v>0</v>
      </c>
      <c r="P122" s="780"/>
      <c r="Q122" s="780"/>
      <c r="R122" s="780"/>
      <c r="S122" s="780"/>
      <c r="T122" s="781"/>
      <c r="U122" s="909"/>
      <c r="V122" s="910"/>
      <c r="W122" s="910"/>
      <c r="X122" s="910"/>
      <c r="Y122" s="910"/>
      <c r="Z122" s="911"/>
      <c r="AA122" s="334"/>
      <c r="AB122" s="334"/>
      <c r="AC122" s="334"/>
      <c r="AD122" s="334"/>
      <c r="AE122" s="334"/>
      <c r="AF122" s="334"/>
      <c r="AG122" s="334"/>
      <c r="AH122" s="334"/>
      <c r="AI122" s="334"/>
    </row>
    <row r="123" spans="1:35" s="327" customFormat="1" ht="13.5" customHeight="1">
      <c r="A123" s="366"/>
      <c r="B123" s="797"/>
      <c r="C123" s="485"/>
      <c r="D123" s="486"/>
      <c r="E123" s="486"/>
      <c r="F123" s="486"/>
      <c r="G123" s="486"/>
      <c r="H123" s="487"/>
      <c r="I123" s="678"/>
      <c r="J123" s="679"/>
      <c r="K123" s="907" t="s">
        <v>184</v>
      </c>
      <c r="L123" s="908"/>
      <c r="M123" s="432" t="e">
        <f ca="1">OFFSET(INDIRECT(計算用!$D$5),2,計算用!$D$23)</f>
        <v>#N/A</v>
      </c>
      <c r="N123" s="433"/>
      <c r="O123" s="909"/>
      <c r="P123" s="910"/>
      <c r="Q123" s="910"/>
      <c r="R123" s="910"/>
      <c r="S123" s="910"/>
      <c r="T123" s="911"/>
      <c r="U123" s="1020">
        <f>IF(I120="適用",ROUNDDOWN(M123,-1),0)</f>
        <v>0</v>
      </c>
      <c r="V123" s="1021"/>
      <c r="W123" s="1021"/>
      <c r="X123" s="1021"/>
      <c r="Y123" s="1021"/>
      <c r="Z123" s="1022"/>
      <c r="AA123" s="334"/>
    </row>
    <row r="124" spans="1:35" s="327" customFormat="1" ht="13.5" customHeight="1">
      <c r="A124" s="370"/>
      <c r="B124" s="798"/>
      <c r="C124" s="543" t="s">
        <v>10</v>
      </c>
      <c r="D124" s="544"/>
      <c r="E124" s="544"/>
      <c r="F124" s="544"/>
      <c r="G124" s="544"/>
      <c r="H124" s="545"/>
      <c r="I124" s="842"/>
      <c r="J124" s="844"/>
      <c r="K124" s="1023"/>
      <c r="L124" s="1024"/>
      <c r="M124" s="782" t="e">
        <f ca="1">OFFSET(INDIRECT(計算用!$D$5),0,計算用!$D$24)*$K$92</f>
        <v>#N/A</v>
      </c>
      <c r="N124" s="783"/>
      <c r="O124" s="455">
        <f>IF(I120="適用",ROUNDDOWN(M124,-1),0)</f>
        <v>0</v>
      </c>
      <c r="P124" s="456"/>
      <c r="Q124" s="456"/>
      <c r="R124" s="456"/>
      <c r="S124" s="456"/>
      <c r="T124" s="456"/>
      <c r="U124" s="456"/>
      <c r="V124" s="456"/>
      <c r="W124" s="456"/>
      <c r="X124" s="456"/>
      <c r="Y124" s="456"/>
      <c r="Z124" s="457"/>
    </row>
    <row r="125" spans="1:35" s="327" customFormat="1" ht="13.5" customHeight="1">
      <c r="A125" s="375" t="s">
        <v>48</v>
      </c>
      <c r="B125" s="520" t="s">
        <v>170</v>
      </c>
      <c r="C125" s="520"/>
      <c r="D125" s="520"/>
      <c r="E125" s="520"/>
      <c r="F125" s="520"/>
      <c r="G125" s="520"/>
      <c r="H125" s="521"/>
      <c r="I125" s="458" t="s">
        <v>123</v>
      </c>
      <c r="J125" s="774"/>
      <c r="K125" s="834" t="s">
        <v>112</v>
      </c>
      <c r="L125" s="836"/>
      <c r="M125" s="914" t="e">
        <f ca="1">OFFSET(INDIRECT(計算用!$D$5),0,計算用!$D$25+計算用!$D$26)</f>
        <v>#N/A</v>
      </c>
      <c r="N125" s="915"/>
      <c r="O125" s="771">
        <f>IF(OR(K125="非適用",K125=""),0,ROUNDDOWN(M125,-1))</f>
        <v>0</v>
      </c>
      <c r="P125" s="772"/>
      <c r="Q125" s="772"/>
      <c r="R125" s="772"/>
      <c r="S125" s="772"/>
      <c r="T125" s="772"/>
      <c r="U125" s="772"/>
      <c r="V125" s="772"/>
      <c r="W125" s="772"/>
      <c r="X125" s="772"/>
      <c r="Y125" s="772"/>
      <c r="Z125" s="773"/>
    </row>
    <row r="126" spans="1:35" s="327" customFormat="1" ht="13.5" customHeight="1">
      <c r="A126" s="847" t="s">
        <v>48</v>
      </c>
      <c r="B126" s="533" t="s">
        <v>152</v>
      </c>
      <c r="C126" s="533"/>
      <c r="D126" s="533"/>
      <c r="E126" s="533"/>
      <c r="F126" s="533"/>
      <c r="G126" s="533"/>
      <c r="H126" s="534"/>
      <c r="I126" s="666" t="s">
        <v>123</v>
      </c>
      <c r="J126" s="665"/>
      <c r="K126" s="697" t="s">
        <v>112</v>
      </c>
      <c r="L126" s="698"/>
      <c r="M126" s="449" t="e">
        <f ca="1">OFFSET(INDIRECT(計算用!$D$5),計算用!$D$29,計算用!$D$27+計算用!$D$28)</f>
        <v>#N/A</v>
      </c>
      <c r="N126" s="451"/>
      <c r="O126" s="449">
        <f>IF(OR(K126="非適用",K126=""),0,ROUNDDOWN(M126,-1))</f>
        <v>0</v>
      </c>
      <c r="P126" s="450"/>
      <c r="Q126" s="450"/>
      <c r="R126" s="450"/>
      <c r="S126" s="450"/>
      <c r="T126" s="450"/>
      <c r="U126" s="450"/>
      <c r="V126" s="450"/>
      <c r="W126" s="450"/>
      <c r="X126" s="450"/>
      <c r="Y126" s="450"/>
      <c r="Z126" s="451"/>
    </row>
    <row r="127" spans="1:35" s="327" customFormat="1" ht="13.5" customHeight="1">
      <c r="A127" s="848"/>
      <c r="B127" s="520"/>
      <c r="C127" s="520"/>
      <c r="D127" s="520"/>
      <c r="E127" s="520"/>
      <c r="F127" s="520"/>
      <c r="G127" s="520"/>
      <c r="H127" s="521"/>
      <c r="I127" s="857"/>
      <c r="J127" s="858"/>
      <c r="K127" s="912"/>
      <c r="L127" s="913"/>
      <c r="M127" s="455"/>
      <c r="N127" s="457"/>
      <c r="O127" s="455"/>
      <c r="P127" s="456"/>
      <c r="Q127" s="456"/>
      <c r="R127" s="456"/>
      <c r="S127" s="456"/>
      <c r="T127" s="456"/>
      <c r="U127" s="456"/>
      <c r="V127" s="456"/>
      <c r="W127" s="456"/>
      <c r="X127" s="456"/>
      <c r="Y127" s="456"/>
      <c r="Z127" s="457"/>
    </row>
    <row r="128" spans="1:35" s="327" customFormat="1" ht="13.5" customHeight="1">
      <c r="A128" s="373" t="s">
        <v>48</v>
      </c>
      <c r="B128" s="533" t="s">
        <v>54</v>
      </c>
      <c r="C128" s="533"/>
      <c r="D128" s="533"/>
      <c r="E128" s="533"/>
      <c r="F128" s="533"/>
      <c r="G128" s="533"/>
      <c r="H128" s="534"/>
      <c r="I128" s="697" t="s">
        <v>112</v>
      </c>
      <c r="J128" s="873"/>
      <c r="K128" s="873"/>
      <c r="L128" s="698"/>
      <c r="M128" s="825" t="e">
        <f ca="1">M129+M130</f>
        <v>#N/A</v>
      </c>
      <c r="N128" s="826"/>
      <c r="O128" s="771">
        <f t="shared" ref="O128" si="3">SUM(O129:P130)</f>
        <v>0</v>
      </c>
      <c r="P128" s="772"/>
      <c r="Q128" s="772">
        <f t="shared" ref="Q128" si="4">SUM(Q129:R130)</f>
        <v>0</v>
      </c>
      <c r="R128" s="772"/>
      <c r="S128" s="772">
        <f t="shared" ref="S128" si="5">SUM(S129:T130)</f>
        <v>0</v>
      </c>
      <c r="T128" s="772"/>
      <c r="U128" s="772">
        <f t="shared" ref="U128" si="6">SUM(U129:V130)</f>
        <v>0</v>
      </c>
      <c r="V128" s="772"/>
      <c r="W128" s="772" t="e">
        <f t="shared" ref="W128" ca="1" si="7">SUM(W129:X130)</f>
        <v>#N/A</v>
      </c>
      <c r="X128" s="772"/>
      <c r="Y128" s="772">
        <f t="shared" ref="Y128" si="8">SUM(Y129:Z130)</f>
        <v>0</v>
      </c>
      <c r="Z128" s="773"/>
    </row>
    <row r="129" spans="1:31" s="327" customFormat="1" ht="13.5" customHeight="1">
      <c r="A129" s="366"/>
      <c r="B129" s="797"/>
      <c r="C129" s="437" t="s">
        <v>113</v>
      </c>
      <c r="D129" s="438"/>
      <c r="E129" s="438"/>
      <c r="F129" s="438"/>
      <c r="G129" s="438"/>
      <c r="H129" s="439"/>
      <c r="I129" s="839"/>
      <c r="J129" s="840"/>
      <c r="K129" s="840"/>
      <c r="L129" s="841"/>
      <c r="M129" s="432" t="e">
        <f ca="1">OFFSET(INDIRECT(計算用!$D$5),0,計算用!$D$30)</f>
        <v>#N/A</v>
      </c>
      <c r="N129" s="433"/>
      <c r="O129" s="779">
        <f>IF(I128="適用",ROUNDDOWN(M129,-1),0)</f>
        <v>0</v>
      </c>
      <c r="P129" s="780"/>
      <c r="Q129" s="780">
        <f t="shared" ref="Q129" si="9">IF(G128="適用",ROUNDDOWN(K129,-1),0)</f>
        <v>0</v>
      </c>
      <c r="R129" s="780"/>
      <c r="S129" s="780">
        <f t="shared" ref="S129" si="10">IF(I128="適用",ROUNDDOWN(M129,-1),0)</f>
        <v>0</v>
      </c>
      <c r="T129" s="780"/>
      <c r="U129" s="780">
        <f t="shared" ref="U129" si="11">IF(K128="適用",ROUNDDOWN(O129,-1),0)</f>
        <v>0</v>
      </c>
      <c r="V129" s="780"/>
      <c r="W129" s="780" t="e">
        <f t="shared" ref="W129" ca="1" si="12">IF(M128="適用",ROUNDDOWN(Q129,-1),0)</f>
        <v>#N/A</v>
      </c>
      <c r="X129" s="780"/>
      <c r="Y129" s="780">
        <f t="shared" ref="Y129" si="13">IF(O128="適用",ROUNDDOWN(S129,-1),0)</f>
        <v>0</v>
      </c>
      <c r="Z129" s="781"/>
      <c r="AA129" s="334"/>
    </row>
    <row r="130" spans="1:31" s="327" customFormat="1" ht="13.5" customHeight="1">
      <c r="A130" s="370"/>
      <c r="B130" s="798"/>
      <c r="C130" s="543" t="s">
        <v>10</v>
      </c>
      <c r="D130" s="544"/>
      <c r="E130" s="544"/>
      <c r="F130" s="544"/>
      <c r="G130" s="544"/>
      <c r="H130" s="545"/>
      <c r="I130" s="842"/>
      <c r="J130" s="843"/>
      <c r="K130" s="843"/>
      <c r="L130" s="844"/>
      <c r="M130" s="914" t="e">
        <f ca="1">OFFSET(INDIRECT(計算用!$D$5),0,計算用!$D$31)*$K$92</f>
        <v>#N/A</v>
      </c>
      <c r="N130" s="915"/>
      <c r="O130" s="689">
        <f>IF(I128="適用",ROUNDDOWN(M130,-1),0)</f>
        <v>0</v>
      </c>
      <c r="P130" s="690"/>
      <c r="Q130" s="690">
        <f t="shared" ref="Q130" si="14">IF(G128="適用",ROUNDDOWN(K130*$K$92,-1),0)</f>
        <v>0</v>
      </c>
      <c r="R130" s="690"/>
      <c r="S130" s="690">
        <f t="shared" ref="S130" si="15">IF(I128="適用",ROUNDDOWN(M130*$K$92,-1),0)</f>
        <v>0</v>
      </c>
      <c r="T130" s="690"/>
      <c r="U130" s="690">
        <f t="shared" ref="U130" si="16">IF(K128="適用",ROUNDDOWN(O130*$K$92,-1),0)</f>
        <v>0</v>
      </c>
      <c r="V130" s="690"/>
      <c r="W130" s="690" t="e">
        <f t="shared" ref="W130" ca="1" si="17">IF(M128="適用",ROUNDDOWN(Q130*$K$92,-1),0)</f>
        <v>#N/A</v>
      </c>
      <c r="X130" s="690"/>
      <c r="Y130" s="690">
        <f t="shared" ref="Y130" si="18">IF(O128="適用",ROUNDDOWN(S130*$K$92,-1),0)</f>
        <v>0</v>
      </c>
      <c r="Z130" s="691"/>
    </row>
    <row r="131" spans="1:31" s="327" customFormat="1" ht="13.5" customHeight="1">
      <c r="A131" s="376" t="s">
        <v>48</v>
      </c>
      <c r="B131" s="1025" t="s">
        <v>115</v>
      </c>
      <c r="C131" s="1025"/>
      <c r="D131" s="1025"/>
      <c r="E131" s="1025"/>
      <c r="F131" s="1025"/>
      <c r="G131" s="1025"/>
      <c r="H131" s="1026"/>
      <c r="I131" s="697" t="s">
        <v>111</v>
      </c>
      <c r="J131" s="873"/>
      <c r="K131" s="873"/>
      <c r="L131" s="698"/>
      <c r="M131" s="745" t="e">
        <f ca="1">OFFSET(INDIRECT(計算用!$D$5),0,計算用!$D$32)</f>
        <v>#N/A</v>
      </c>
      <c r="N131" s="746"/>
      <c r="O131" s="747" t="e">
        <f ca="1">IF(I131="適用",ROUNDDOWN(M131,-1),0)</f>
        <v>#N/A</v>
      </c>
      <c r="P131" s="748"/>
      <c r="Q131" s="748"/>
      <c r="R131" s="748"/>
      <c r="S131" s="748"/>
      <c r="T131" s="748"/>
      <c r="U131" s="748"/>
      <c r="V131" s="748"/>
      <c r="W131" s="748"/>
      <c r="X131" s="748"/>
      <c r="Y131" s="748"/>
      <c r="Z131" s="749"/>
    </row>
    <row r="132" spans="1:31" s="327" customFormat="1" ht="13.5" customHeight="1">
      <c r="A132" s="368"/>
      <c r="B132" s="361"/>
      <c r="C132" s="361"/>
      <c r="D132" s="361"/>
      <c r="E132" s="361"/>
      <c r="F132" s="361"/>
      <c r="G132" s="361"/>
      <c r="H132" s="361"/>
      <c r="I132" s="362"/>
      <c r="J132" s="362"/>
      <c r="K132" s="362"/>
      <c r="L132" s="362"/>
      <c r="M132" s="362"/>
      <c r="N132" s="362"/>
      <c r="O132" s="363"/>
      <c r="P132" s="363"/>
      <c r="Q132" s="363"/>
      <c r="R132" s="363"/>
      <c r="S132" s="363"/>
      <c r="T132" s="363"/>
      <c r="U132" s="363"/>
      <c r="V132" s="363"/>
      <c r="W132" s="363"/>
      <c r="X132" s="363"/>
      <c r="Y132" s="363"/>
      <c r="Z132" s="363"/>
      <c r="AA132" s="377"/>
    </row>
    <row r="133" spans="1:31" s="327" customFormat="1" ht="13.5" customHeight="1">
      <c r="A133" s="364" t="s">
        <v>439</v>
      </c>
      <c r="B133" s="364"/>
      <c r="C133" s="364"/>
      <c r="D133" s="364"/>
      <c r="E133" s="364"/>
      <c r="F133" s="364"/>
      <c r="G133" s="364"/>
      <c r="H133" s="364"/>
      <c r="I133" s="364"/>
      <c r="J133" s="364"/>
      <c r="K133" s="364"/>
      <c r="L133" s="364"/>
      <c r="M133" s="364"/>
      <c r="N133" s="364"/>
      <c r="O133" s="364"/>
      <c r="P133" s="364"/>
      <c r="Q133" s="364"/>
      <c r="R133" s="364"/>
      <c r="S133" s="364"/>
      <c r="T133" s="364"/>
      <c r="U133" s="364"/>
      <c r="V133" s="364"/>
      <c r="W133" s="364"/>
      <c r="X133" s="364"/>
      <c r="Y133" s="364"/>
      <c r="Z133" s="364"/>
      <c r="AA133" s="377"/>
    </row>
    <row r="134" spans="1:31" s="327" customFormat="1" ht="13.5" customHeight="1">
      <c r="A134" s="458" t="s">
        <v>5</v>
      </c>
      <c r="B134" s="774"/>
      <c r="C134" s="774"/>
      <c r="D134" s="774"/>
      <c r="E134" s="774"/>
      <c r="F134" s="774"/>
      <c r="G134" s="774"/>
      <c r="H134" s="775"/>
      <c r="I134" s="458" t="s">
        <v>9</v>
      </c>
      <c r="J134" s="774"/>
      <c r="K134" s="774"/>
      <c r="L134" s="775"/>
      <c r="M134" s="774" t="s">
        <v>105</v>
      </c>
      <c r="N134" s="775"/>
      <c r="O134" s="743" t="s">
        <v>106</v>
      </c>
      <c r="P134" s="776"/>
      <c r="Q134" s="743" t="s">
        <v>107</v>
      </c>
      <c r="R134" s="776"/>
      <c r="S134" s="743" t="s">
        <v>110</v>
      </c>
      <c r="T134" s="744"/>
      <c r="U134" s="776" t="s">
        <v>61</v>
      </c>
      <c r="V134" s="776"/>
      <c r="W134" s="743" t="s">
        <v>62</v>
      </c>
      <c r="X134" s="776"/>
      <c r="Y134" s="743" t="s">
        <v>53</v>
      </c>
      <c r="Z134" s="744"/>
      <c r="AA134" s="377"/>
    </row>
    <row r="135" spans="1:31" s="327" customFormat="1" ht="13.5" customHeight="1">
      <c r="A135" s="847" t="s">
        <v>48</v>
      </c>
      <c r="B135" s="718" t="s">
        <v>371</v>
      </c>
      <c r="C135" s="533"/>
      <c r="D135" s="533"/>
      <c r="E135" s="533"/>
      <c r="F135" s="533"/>
      <c r="G135" s="533"/>
      <c r="H135" s="534"/>
      <c r="I135" s="916"/>
      <c r="J135" s="917"/>
      <c r="K135" s="488" t="s">
        <v>50</v>
      </c>
      <c r="L135" s="489"/>
      <c r="M135" s="750" t="e">
        <f ca="1">-OFFSET(INDIRECT(計算用!$D$6&amp;7),34+17*4*計算用!$D$13,計算用!$D$33)</f>
        <v>#N/A</v>
      </c>
      <c r="N135" s="751"/>
      <c r="O135" s="440" t="e">
        <f ca="1">ROUNDDOWN(SUM(O87,O103)*M135,-1)</f>
        <v>#N/A</v>
      </c>
      <c r="P135" s="441"/>
      <c r="Q135" s="441"/>
      <c r="R135" s="442"/>
      <c r="S135" s="480" t="e">
        <f ca="1">ROUNDDOWN(SUM(S87,S103)*M135,-1)</f>
        <v>#N/A</v>
      </c>
      <c r="T135" s="481"/>
      <c r="U135" s="440" t="e">
        <f ca="1">ROUNDDOWN(SUM(U87,U103)*M135,-1)</f>
        <v>#N/A</v>
      </c>
      <c r="V135" s="441"/>
      <c r="W135" s="441"/>
      <c r="X135" s="442"/>
      <c r="Y135" s="480" t="e">
        <f ca="1">ROUNDDOWN(SUM(Y87,Y103)*M135,-1)</f>
        <v>#N/A</v>
      </c>
      <c r="Z135" s="481"/>
    </row>
    <row r="136" spans="1:31" s="327" customFormat="1" ht="13.5" customHeight="1">
      <c r="A136" s="1011"/>
      <c r="B136" s="854"/>
      <c r="C136" s="520"/>
      <c r="D136" s="520"/>
      <c r="E136" s="520"/>
      <c r="F136" s="520"/>
      <c r="G136" s="520"/>
      <c r="H136" s="521"/>
      <c r="I136" s="678"/>
      <c r="J136" s="898"/>
      <c r="K136" s="668" t="s">
        <v>51</v>
      </c>
      <c r="L136" s="669"/>
      <c r="M136" s="699"/>
      <c r="N136" s="700"/>
      <c r="O136" s="434" t="e">
        <f ca="1">ROUNDDOWN(SUM(O88,O104)*M135,-1)</f>
        <v>#N/A</v>
      </c>
      <c r="P136" s="435"/>
      <c r="Q136" s="435"/>
      <c r="R136" s="436"/>
      <c r="S136" s="432" t="e">
        <f ca="1">ROUNDDOWN(SUM(S88,S104)*M135,-1)</f>
        <v>#N/A</v>
      </c>
      <c r="T136" s="433"/>
      <c r="U136" s="434" t="e">
        <f ca="1">ROUNDDOWN(SUM(U88,U104)*M135,-1)</f>
        <v>#N/A</v>
      </c>
      <c r="V136" s="435"/>
      <c r="W136" s="435"/>
      <c r="X136" s="436"/>
      <c r="Y136" s="432" t="e">
        <f ca="1">ROUNDDOWN(SUM(Y88,Y104)*M135,-1)</f>
        <v>#N/A</v>
      </c>
      <c r="Z136" s="433"/>
    </row>
    <row r="137" spans="1:31" s="327" customFormat="1" ht="13.5" customHeight="1">
      <c r="A137" s="366"/>
      <c r="B137" s="471"/>
      <c r="C137" s="739" t="s">
        <v>113</v>
      </c>
      <c r="D137" s="514"/>
      <c r="E137" s="514"/>
      <c r="F137" s="514"/>
      <c r="G137" s="514"/>
      <c r="H137" s="515"/>
      <c r="I137" s="678"/>
      <c r="J137" s="898"/>
      <c r="K137" s="488" t="s">
        <v>50</v>
      </c>
      <c r="L137" s="489"/>
      <c r="M137" s="701"/>
      <c r="N137" s="702"/>
      <c r="O137" s="434" t="e">
        <f ca="1">O135-O139</f>
        <v>#N/A</v>
      </c>
      <c r="P137" s="435"/>
      <c r="Q137" s="435"/>
      <c r="R137" s="436"/>
      <c r="S137" s="432" t="e">
        <f t="shared" ref="S137" ca="1" si="19">S135-S139</f>
        <v>#N/A</v>
      </c>
      <c r="T137" s="433"/>
      <c r="U137" s="434" t="e">
        <f ca="1">U135-U139</f>
        <v>#N/A</v>
      </c>
      <c r="V137" s="435"/>
      <c r="W137" s="435"/>
      <c r="X137" s="436"/>
      <c r="Y137" s="432" t="e">
        <f ca="1">Y135-Y139</f>
        <v>#N/A</v>
      </c>
      <c r="Z137" s="433"/>
      <c r="AA137" s="377"/>
    </row>
    <row r="138" spans="1:31" s="327" customFormat="1" ht="13.5" customHeight="1">
      <c r="A138" s="366"/>
      <c r="B138" s="471"/>
      <c r="C138" s="485"/>
      <c r="D138" s="486"/>
      <c r="E138" s="486"/>
      <c r="F138" s="486"/>
      <c r="G138" s="486"/>
      <c r="H138" s="487"/>
      <c r="I138" s="678"/>
      <c r="J138" s="898"/>
      <c r="K138" s="668" t="s">
        <v>51</v>
      </c>
      <c r="L138" s="669"/>
      <c r="M138" s="701"/>
      <c r="N138" s="702"/>
      <c r="O138" s="434" t="e">
        <f t="shared" ref="O138" ca="1" si="20">O136-O140</f>
        <v>#N/A</v>
      </c>
      <c r="P138" s="435"/>
      <c r="Q138" s="435"/>
      <c r="R138" s="436"/>
      <c r="S138" s="432" t="e">
        <f t="shared" ref="S138" ca="1" si="21">S136-S140</f>
        <v>#N/A</v>
      </c>
      <c r="T138" s="433"/>
      <c r="U138" s="434" t="e">
        <f ca="1">U136-U140</f>
        <v>#N/A</v>
      </c>
      <c r="V138" s="435"/>
      <c r="W138" s="435"/>
      <c r="X138" s="436"/>
      <c r="Y138" s="432" t="e">
        <f ca="1">Y136-Y140</f>
        <v>#N/A</v>
      </c>
      <c r="Z138" s="433"/>
    </row>
    <row r="139" spans="1:31" s="327" customFormat="1" ht="13.5" customHeight="1">
      <c r="A139" s="366"/>
      <c r="B139" s="471"/>
      <c r="C139" s="670" t="s">
        <v>10</v>
      </c>
      <c r="D139" s="520"/>
      <c r="E139" s="520"/>
      <c r="F139" s="520"/>
      <c r="G139" s="520"/>
      <c r="H139" s="521"/>
      <c r="I139" s="678"/>
      <c r="J139" s="898"/>
      <c r="K139" s="668" t="s">
        <v>50</v>
      </c>
      <c r="L139" s="669"/>
      <c r="M139" s="701"/>
      <c r="N139" s="702"/>
      <c r="O139" s="434" t="e">
        <f ca="1">ROUNDDOWN(O103*M135,-1)</f>
        <v>#N/A</v>
      </c>
      <c r="P139" s="435"/>
      <c r="Q139" s="435"/>
      <c r="R139" s="436"/>
      <c r="S139" s="432" t="e">
        <f ca="1">ROUNDDOWN(S103*M135,-1)</f>
        <v>#N/A</v>
      </c>
      <c r="T139" s="433"/>
      <c r="U139" s="434" t="e">
        <f ca="1">ROUNDDOWN(U103*M135,-1)</f>
        <v>#N/A</v>
      </c>
      <c r="V139" s="435"/>
      <c r="W139" s="435">
        <f>ROUNDDOWN(W103,-1)</f>
        <v>0</v>
      </c>
      <c r="X139" s="436"/>
      <c r="Y139" s="432" t="e">
        <f ca="1">ROUNDDOWN(Y103*M135,-1)</f>
        <v>#N/A</v>
      </c>
      <c r="Z139" s="433"/>
    </row>
    <row r="140" spans="1:31" s="327" customFormat="1" ht="13.5" customHeight="1">
      <c r="A140" s="370"/>
      <c r="B140" s="472"/>
      <c r="C140" s="595"/>
      <c r="D140" s="596"/>
      <c r="E140" s="596"/>
      <c r="F140" s="596"/>
      <c r="G140" s="596"/>
      <c r="H140" s="597"/>
      <c r="I140" s="680"/>
      <c r="J140" s="918"/>
      <c r="K140" s="705" t="s">
        <v>51</v>
      </c>
      <c r="L140" s="706"/>
      <c r="M140" s="703"/>
      <c r="N140" s="704"/>
      <c r="O140" s="682" t="e">
        <f ca="1">ROUNDDOWN(O104*M135,-1)</f>
        <v>#N/A</v>
      </c>
      <c r="P140" s="683"/>
      <c r="Q140" s="683"/>
      <c r="R140" s="684"/>
      <c r="S140" s="657" t="e">
        <f ca="1">ROUNDDOWN(S104*M135,-1)</f>
        <v>#N/A</v>
      </c>
      <c r="T140" s="658"/>
      <c r="U140" s="682" t="e">
        <f ca="1">ROUNDDOWN(U104*M135,-1)</f>
        <v>#N/A</v>
      </c>
      <c r="V140" s="683"/>
      <c r="W140" s="683">
        <f>ROUNDDOWN(W104,-1)</f>
        <v>0</v>
      </c>
      <c r="X140" s="684"/>
      <c r="Y140" s="657" t="e">
        <f ca="1">ROUNDDOWN(Y104*M135,-1)</f>
        <v>#N/A</v>
      </c>
      <c r="Z140" s="658"/>
      <c r="AA140" s="377"/>
    </row>
    <row r="141" spans="1:31" s="327" customFormat="1" ht="13.5" customHeight="1">
      <c r="A141" s="366" t="s">
        <v>48</v>
      </c>
      <c r="B141" s="718" t="s">
        <v>55</v>
      </c>
      <c r="C141" s="893"/>
      <c r="D141" s="893"/>
      <c r="E141" s="893"/>
      <c r="F141" s="893"/>
      <c r="G141" s="893"/>
      <c r="H141" s="894"/>
      <c r="I141" s="1017" t="s">
        <v>112</v>
      </c>
      <c r="J141" s="1018"/>
      <c r="K141" s="1018"/>
      <c r="L141" s="1019"/>
      <c r="M141" s="480" t="e">
        <f ca="1">M142+M143</f>
        <v>#N/A</v>
      </c>
      <c r="N141" s="481"/>
      <c r="O141" s="771">
        <f t="shared" ref="O141" si="22">SUM(O142:P143)</f>
        <v>0</v>
      </c>
      <c r="P141" s="772"/>
      <c r="Q141" s="772">
        <f t="shared" ref="Q141" si="23">SUM(Q142:R143)</f>
        <v>0</v>
      </c>
      <c r="R141" s="772"/>
      <c r="S141" s="772">
        <f t="shared" ref="S141" si="24">SUM(S142:T143)</f>
        <v>0</v>
      </c>
      <c r="T141" s="772"/>
      <c r="U141" s="772">
        <f t="shared" ref="U141" si="25">SUM(U142:V143)</f>
        <v>0</v>
      </c>
      <c r="V141" s="772"/>
      <c r="W141" s="772" t="e">
        <f t="shared" ref="W141" ca="1" si="26">SUM(W142:X143)</f>
        <v>#N/A</v>
      </c>
      <c r="X141" s="772"/>
      <c r="Y141" s="772">
        <f t="shared" ref="Y141" si="27">SUM(Y142:Z143)</f>
        <v>0</v>
      </c>
      <c r="Z141" s="773"/>
    </row>
    <row r="142" spans="1:31" s="327" customFormat="1" ht="13.5" customHeight="1">
      <c r="A142" s="366"/>
      <c r="B142" s="471"/>
      <c r="C142" s="485" t="s">
        <v>113</v>
      </c>
      <c r="D142" s="486"/>
      <c r="E142" s="486"/>
      <c r="F142" s="486"/>
      <c r="G142" s="486"/>
      <c r="H142" s="487"/>
      <c r="I142" s="839"/>
      <c r="J142" s="840"/>
      <c r="K142" s="840"/>
      <c r="L142" s="841"/>
      <c r="M142" s="432" t="e">
        <f ca="1">-OFFSET(INDIRECT(計算用!$D$3),0,計算用!$D$34)</f>
        <v>#N/A</v>
      </c>
      <c r="N142" s="433"/>
      <c r="O142" s="779">
        <f>IF(I141="適用",ROUNDDOWN(M142,-1),0)</f>
        <v>0</v>
      </c>
      <c r="P142" s="780"/>
      <c r="Q142" s="780">
        <f t="shared" ref="Q142" si="28">IF(G141="適用",ROUNDDOWN(K142,-1),0)</f>
        <v>0</v>
      </c>
      <c r="R142" s="780"/>
      <c r="S142" s="780">
        <f t="shared" ref="S142" si="29">IF(I141="適用",ROUNDDOWN(M142,-1),0)</f>
        <v>0</v>
      </c>
      <c r="T142" s="780"/>
      <c r="U142" s="780">
        <f t="shared" ref="U142" si="30">IF(K141="適用",ROUNDDOWN(O142,-1),0)</f>
        <v>0</v>
      </c>
      <c r="V142" s="780"/>
      <c r="W142" s="780" t="e">
        <f t="shared" ref="W142" ca="1" si="31">IF(M141="適用",ROUNDDOWN(Q142,-1),0)</f>
        <v>#N/A</v>
      </c>
      <c r="X142" s="780"/>
      <c r="Y142" s="780">
        <f t="shared" ref="Y142" si="32">IF(O141="適用",ROUNDDOWN(S142,-1),0)</f>
        <v>0</v>
      </c>
      <c r="Z142" s="781"/>
      <c r="AA142" s="360" t="s">
        <v>155</v>
      </c>
      <c r="AB142" s="350" t="s">
        <v>156</v>
      </c>
      <c r="AC142" s="350" t="s">
        <v>157</v>
      </c>
      <c r="AD142" s="350" t="s">
        <v>158</v>
      </c>
      <c r="AE142" s="350" t="s">
        <v>154</v>
      </c>
    </row>
    <row r="143" spans="1:31" s="327" customFormat="1" ht="13.5" customHeight="1">
      <c r="A143" s="366"/>
      <c r="B143" s="472"/>
      <c r="C143" s="482" t="s">
        <v>10</v>
      </c>
      <c r="D143" s="483"/>
      <c r="E143" s="483"/>
      <c r="F143" s="483"/>
      <c r="G143" s="483"/>
      <c r="H143" s="484"/>
      <c r="I143" s="842"/>
      <c r="J143" s="843"/>
      <c r="K143" s="843"/>
      <c r="L143" s="844"/>
      <c r="M143" s="687" t="e">
        <f ca="1">-OFFSET(INDIRECT(計算用!$D$3),0,計算用!$D$35)*$K$92</f>
        <v>#N/A</v>
      </c>
      <c r="N143" s="688"/>
      <c r="O143" s="689">
        <f>IF(I141="適用",ROUNDDOWN(M143,-1),0)</f>
        <v>0</v>
      </c>
      <c r="P143" s="690"/>
      <c r="Q143" s="690">
        <f t="shared" ref="Q143" si="33">IF(G141="適用",ROUNDDOWN(K143*$K$92,-1),0)</f>
        <v>0</v>
      </c>
      <c r="R143" s="690"/>
      <c r="S143" s="690">
        <f t="shared" ref="S143" si="34">IF(I141="適用",ROUNDDOWN(M143*$K$92,-1),0)</f>
        <v>0</v>
      </c>
      <c r="T143" s="690"/>
      <c r="U143" s="690">
        <f t="shared" ref="U143" si="35">IF(K141="適用",ROUNDDOWN(O143*$K$92,-1),0)</f>
        <v>0</v>
      </c>
      <c r="V143" s="690"/>
      <c r="W143" s="690" t="e">
        <f t="shared" ref="W143" ca="1" si="36">IF(M141="適用",ROUNDDOWN(Q143*$K$92,-1),0)</f>
        <v>#N/A</v>
      </c>
      <c r="X143" s="690"/>
      <c r="Y143" s="690">
        <f t="shared" ref="Y143" si="37">IF(O141="適用",ROUNDDOWN(S143*$K$92,-1),0)</f>
        <v>0</v>
      </c>
      <c r="Z143" s="691"/>
      <c r="AA143" s="334"/>
      <c r="AB143" s="334"/>
      <c r="AC143" s="334"/>
      <c r="AD143" s="334"/>
      <c r="AE143" s="334"/>
    </row>
    <row r="144" spans="1:31" s="327" customFormat="1" ht="13.5" hidden="1" customHeight="1">
      <c r="A144" s="373" t="s">
        <v>48</v>
      </c>
      <c r="B144" s="718" t="s">
        <v>375</v>
      </c>
      <c r="C144" s="893"/>
      <c r="D144" s="893"/>
      <c r="E144" s="893"/>
      <c r="F144" s="893"/>
      <c r="G144" s="893"/>
      <c r="H144" s="894"/>
      <c r="I144" s="895"/>
      <c r="J144" s="896"/>
      <c r="K144" s="896"/>
      <c r="L144" s="897"/>
      <c r="M144" s="825">
        <f ca="1">IFERROR(M145+M146,0)</f>
        <v>0</v>
      </c>
      <c r="N144" s="826"/>
      <c r="O144" s="771">
        <f t="shared" ref="O144" si="38">SUM(O145:P146)</f>
        <v>0</v>
      </c>
      <c r="P144" s="772"/>
      <c r="Q144" s="772">
        <f t="shared" ref="Q144" si="39">SUM(Q145:R146)</f>
        <v>0</v>
      </c>
      <c r="R144" s="772"/>
      <c r="S144" s="772">
        <f t="shared" ref="S144" si="40">SUM(S145:T146)</f>
        <v>0</v>
      </c>
      <c r="T144" s="772"/>
      <c r="U144" s="772">
        <f t="shared" ref="U144" si="41">SUM(U145:V146)</f>
        <v>0</v>
      </c>
      <c r="V144" s="772"/>
      <c r="W144" s="772">
        <f t="shared" ref="W144" ca="1" si="42">SUM(W145:X146)</f>
        <v>0</v>
      </c>
      <c r="X144" s="772"/>
      <c r="Y144" s="772">
        <f t="shared" ref="Y144" si="43">SUM(Y145:Z146)</f>
        <v>0</v>
      </c>
      <c r="Z144" s="773"/>
      <c r="AA144" s="334"/>
      <c r="AB144" s="334"/>
      <c r="AC144" s="334"/>
      <c r="AD144" s="334"/>
      <c r="AE144" s="334"/>
    </row>
    <row r="145" spans="1:42" s="327" customFormat="1" ht="13.5" hidden="1" customHeight="1">
      <c r="A145" s="366"/>
      <c r="B145" s="471"/>
      <c r="C145" s="485" t="s">
        <v>113</v>
      </c>
      <c r="D145" s="486"/>
      <c r="E145" s="486"/>
      <c r="F145" s="486"/>
      <c r="G145" s="486"/>
      <c r="H145" s="487"/>
      <c r="I145" s="678"/>
      <c r="J145" s="898"/>
      <c r="K145" s="898"/>
      <c r="L145" s="679"/>
      <c r="M145" s="432">
        <f ca="1">IFERROR(-OFFSET(INDIRECT(計算用!$D$4),0,計算用!$D$34),0)</f>
        <v>0</v>
      </c>
      <c r="N145" s="433"/>
      <c r="O145" s="779">
        <f>IF(I141="適用",ROUNDDOWN(M145,-1),0)</f>
        <v>0</v>
      </c>
      <c r="P145" s="780"/>
      <c r="Q145" s="780">
        <f t="shared" ref="Q145" si="44">IF(G144="適用",ROUNDDOWN(K145,-1),0)</f>
        <v>0</v>
      </c>
      <c r="R145" s="780"/>
      <c r="S145" s="780">
        <f t="shared" ref="S145" si="45">IF(I144="適用",ROUNDDOWN(M145,-1),0)</f>
        <v>0</v>
      </c>
      <c r="T145" s="780"/>
      <c r="U145" s="780">
        <f t="shared" ref="U145" si="46">IF(K144="適用",ROUNDDOWN(O145,-1),0)</f>
        <v>0</v>
      </c>
      <c r="V145" s="780"/>
      <c r="W145" s="780">
        <f t="shared" ref="W145" ca="1" si="47">IF(M144="適用",ROUNDDOWN(Q145,-1),0)</f>
        <v>0</v>
      </c>
      <c r="X145" s="780"/>
      <c r="Y145" s="780">
        <f t="shared" ref="Y145" si="48">IF(O144="適用",ROUNDDOWN(S145,-1),0)</f>
        <v>0</v>
      </c>
      <c r="Z145" s="781"/>
      <c r="AA145" s="377"/>
    </row>
    <row r="146" spans="1:42" s="327" customFormat="1" ht="13.5" hidden="1" customHeight="1">
      <c r="A146" s="370"/>
      <c r="B146" s="472"/>
      <c r="C146" s="482" t="s">
        <v>10</v>
      </c>
      <c r="D146" s="483"/>
      <c r="E146" s="483"/>
      <c r="F146" s="483"/>
      <c r="G146" s="483"/>
      <c r="H146" s="484"/>
      <c r="I146" s="842"/>
      <c r="J146" s="843"/>
      <c r="K146" s="843"/>
      <c r="L146" s="844"/>
      <c r="M146" s="687">
        <f ca="1">IFERROR(-OFFSET(INDIRECT(計算用!$D$4),0,計算用!$D$35)*$K$92,0)</f>
        <v>0</v>
      </c>
      <c r="N146" s="688"/>
      <c r="O146" s="689">
        <f>IF(I141="適用",ROUNDDOWN(M146,-1),0)</f>
        <v>0</v>
      </c>
      <c r="P146" s="690"/>
      <c r="Q146" s="690">
        <f t="shared" ref="Q146" si="49">IF(G144="適用",ROUNDDOWN(K146*$K$92,-1),0)</f>
        <v>0</v>
      </c>
      <c r="R146" s="690"/>
      <c r="S146" s="690">
        <f t="shared" ref="S146" si="50">IF(I144="適用",ROUNDDOWN(M146*$K$92,-1),0)</f>
        <v>0</v>
      </c>
      <c r="T146" s="690"/>
      <c r="U146" s="690">
        <f t="shared" ref="U146" si="51">IF(K144="適用",ROUNDDOWN(O146*$K$92,-1),0)</f>
        <v>0</v>
      </c>
      <c r="V146" s="690"/>
      <c r="W146" s="690">
        <f t="shared" ref="W146" ca="1" si="52">IF(M144="適用",ROUNDDOWN(Q146*$K$92,-1),0)</f>
        <v>0</v>
      </c>
      <c r="X146" s="690"/>
      <c r="Y146" s="690">
        <f t="shared" ref="Y146" si="53">IF(O144="適用",ROUNDDOWN(S146*$K$92,-1),0)</f>
        <v>0</v>
      </c>
      <c r="Z146" s="691"/>
      <c r="AA146" s="377"/>
    </row>
    <row r="147" spans="1:42" s="327" customFormat="1" ht="13.5" customHeight="1">
      <c r="A147" s="847" t="s">
        <v>48</v>
      </c>
      <c r="B147" s="718" t="s">
        <v>153</v>
      </c>
      <c r="C147" s="533"/>
      <c r="D147" s="533"/>
      <c r="E147" s="533"/>
      <c r="F147" s="533"/>
      <c r="G147" s="533"/>
      <c r="H147" s="534"/>
      <c r="I147" s="685" t="s">
        <v>159</v>
      </c>
      <c r="J147" s="686"/>
      <c r="K147" s="884" t="s">
        <v>50</v>
      </c>
      <c r="L147" s="885"/>
      <c r="M147" s="905" t="e">
        <f ca="1">-OFFSET(INDIRECT(計算用!$D$5),2,計算用!$D$36+計算用!$D$37)</f>
        <v>#N/A</v>
      </c>
      <c r="N147" s="906"/>
      <c r="O147" s="434">
        <f>IF($I$148="0日",0,ROUNDDOWN(SUM(O85,O93,O120)*M147,-1))</f>
        <v>0</v>
      </c>
      <c r="P147" s="435"/>
      <c r="Q147" s="435"/>
      <c r="R147" s="436"/>
      <c r="S147" s="432">
        <f>IF($I$148="0日",0,ROUNDDOWN(SUM(S85,S93,S113,O120)*M147,-1))</f>
        <v>0</v>
      </c>
      <c r="T147" s="433"/>
      <c r="U147" s="434">
        <f>IF($I$148="0日",0,ROUNDDOWN(SUM(U85,U93,U121)*M147,-1))</f>
        <v>0</v>
      </c>
      <c r="V147" s="435"/>
      <c r="W147" s="435"/>
      <c r="X147" s="436"/>
      <c r="Y147" s="432">
        <f>IF($I$148="0日",0,ROUNDDOWN(SUM(Y85,Y93,U121)*M147,-1))</f>
        <v>0</v>
      </c>
      <c r="Z147" s="433"/>
    </row>
    <row r="148" spans="1:42" s="327" customFormat="1" ht="13.5" customHeight="1">
      <c r="A148" s="1011"/>
      <c r="B148" s="854"/>
      <c r="C148" s="520"/>
      <c r="D148" s="520"/>
      <c r="E148" s="520"/>
      <c r="F148" s="520"/>
      <c r="G148" s="520"/>
      <c r="H148" s="521"/>
      <c r="I148" s="443" t="s">
        <v>155</v>
      </c>
      <c r="J148" s="444"/>
      <c r="K148" s="668" t="s">
        <v>51</v>
      </c>
      <c r="L148" s="669"/>
      <c r="M148" s="699"/>
      <c r="N148" s="700"/>
      <c r="O148" s="434">
        <f>IF($I$148="0日",0,ROUNDDOWN(SUM(O86,O94,O120)*M147,-1))</f>
        <v>0</v>
      </c>
      <c r="P148" s="435"/>
      <c r="Q148" s="435"/>
      <c r="R148" s="436"/>
      <c r="S148" s="432">
        <f>IF($I$148="0日",0,ROUNDDOWN(SUM(S86,S94,S114,O120)*M147,-1))</f>
        <v>0</v>
      </c>
      <c r="T148" s="433"/>
      <c r="U148" s="434">
        <f>IF($I$148="0日",0,ROUNDDOWN(SUM(U86,U94,U121)*M147,-1))</f>
        <v>0</v>
      </c>
      <c r="V148" s="435"/>
      <c r="W148" s="435"/>
      <c r="X148" s="436"/>
      <c r="Y148" s="432">
        <f>IF($I$148="0日",0,ROUNDDOWN(SUM(Y86,Y94,U121)*M147,-1))</f>
        <v>0</v>
      </c>
      <c r="Z148" s="433"/>
    </row>
    <row r="149" spans="1:42" s="327" customFormat="1" ht="13.5" customHeight="1">
      <c r="A149" s="366"/>
      <c r="B149" s="471"/>
      <c r="C149" s="739" t="s">
        <v>113</v>
      </c>
      <c r="D149" s="514"/>
      <c r="E149" s="514"/>
      <c r="F149" s="514"/>
      <c r="G149" s="514"/>
      <c r="H149" s="515"/>
      <c r="I149" s="839"/>
      <c r="J149" s="841"/>
      <c r="K149" s="488" t="s">
        <v>50</v>
      </c>
      <c r="L149" s="489"/>
      <c r="M149" s="701"/>
      <c r="N149" s="702"/>
      <c r="O149" s="434">
        <f>O147-O151</f>
        <v>0</v>
      </c>
      <c r="P149" s="435"/>
      <c r="Q149" s="435"/>
      <c r="R149" s="436"/>
      <c r="S149" s="432">
        <f t="shared" ref="S149" si="54">S147-S151</f>
        <v>0</v>
      </c>
      <c r="T149" s="433"/>
      <c r="U149" s="434">
        <f>U147-U151</f>
        <v>0</v>
      </c>
      <c r="V149" s="435"/>
      <c r="W149" s="435"/>
      <c r="X149" s="436"/>
      <c r="Y149" s="432">
        <f t="shared" ref="Y149" si="55">Y147-Y151</f>
        <v>0</v>
      </c>
      <c r="Z149" s="433"/>
      <c r="AA149" s="334"/>
      <c r="AB149" s="334"/>
      <c r="AC149" s="334"/>
      <c r="AD149" s="334"/>
      <c r="AE149" s="334"/>
    </row>
    <row r="150" spans="1:42" s="327" customFormat="1" ht="13.5" customHeight="1">
      <c r="A150" s="366"/>
      <c r="B150" s="471"/>
      <c r="C150" s="485"/>
      <c r="D150" s="486"/>
      <c r="E150" s="486"/>
      <c r="F150" s="486"/>
      <c r="G150" s="486"/>
      <c r="H150" s="487"/>
      <c r="I150" s="678"/>
      <c r="J150" s="679"/>
      <c r="K150" s="668" t="s">
        <v>51</v>
      </c>
      <c r="L150" s="669"/>
      <c r="M150" s="701"/>
      <c r="N150" s="702"/>
      <c r="O150" s="434">
        <f t="shared" ref="O150" si="56">O148-O152</f>
        <v>0</v>
      </c>
      <c r="P150" s="435"/>
      <c r="Q150" s="435"/>
      <c r="R150" s="436"/>
      <c r="S150" s="432">
        <f t="shared" ref="S150" si="57">S148-S152</f>
        <v>0</v>
      </c>
      <c r="T150" s="433"/>
      <c r="U150" s="434">
        <f>U148-U152</f>
        <v>0</v>
      </c>
      <c r="V150" s="435"/>
      <c r="W150" s="435"/>
      <c r="X150" s="436"/>
      <c r="Y150" s="432">
        <f t="shared" ref="Y150" si="58">Y148-Y152</f>
        <v>0</v>
      </c>
      <c r="Z150" s="433"/>
      <c r="AA150" s="334"/>
      <c r="AB150" s="334"/>
      <c r="AC150" s="334"/>
      <c r="AD150" s="334"/>
      <c r="AE150" s="334"/>
    </row>
    <row r="151" spans="1:42" s="327" customFormat="1" ht="13.5" customHeight="1">
      <c r="A151" s="366"/>
      <c r="B151" s="471"/>
      <c r="C151" s="670" t="s">
        <v>10</v>
      </c>
      <c r="D151" s="520"/>
      <c r="E151" s="520"/>
      <c r="F151" s="520"/>
      <c r="G151" s="520"/>
      <c r="H151" s="521"/>
      <c r="I151" s="678"/>
      <c r="J151" s="679"/>
      <c r="K151" s="668" t="s">
        <v>50</v>
      </c>
      <c r="L151" s="669"/>
      <c r="M151" s="701"/>
      <c r="N151" s="702"/>
      <c r="O151" s="434">
        <f>IF($I$148="0日",0,ROUNDDOWN(SUM(,O93,O124)*M147,-1))</f>
        <v>0</v>
      </c>
      <c r="P151" s="435"/>
      <c r="Q151" s="435"/>
      <c r="R151" s="436"/>
      <c r="S151" s="432">
        <f>IF($I$148="0日",0,ROUNDDOWN(SUM(S93,S115,O124)*M147,-1))</f>
        <v>0</v>
      </c>
      <c r="T151" s="433"/>
      <c r="U151" s="434">
        <f>IF($I$148="0日",0,ROUNDDOWN(SUM(U93,O124)*M147,-1))</f>
        <v>0</v>
      </c>
      <c r="V151" s="435"/>
      <c r="W151" s="435"/>
      <c r="X151" s="436"/>
      <c r="Y151" s="432">
        <f>IF($I$148="0日",0,ROUNDDOWN(SUM(Y93,O124)*M147,-1))</f>
        <v>0</v>
      </c>
      <c r="Z151" s="433"/>
      <c r="AA151" s="377"/>
    </row>
    <row r="152" spans="1:42" s="327" customFormat="1" ht="13.5" customHeight="1">
      <c r="A152" s="366"/>
      <c r="B152" s="472"/>
      <c r="C152" s="595"/>
      <c r="D152" s="596"/>
      <c r="E152" s="596"/>
      <c r="F152" s="596"/>
      <c r="G152" s="596"/>
      <c r="H152" s="597"/>
      <c r="I152" s="680"/>
      <c r="J152" s="681"/>
      <c r="K152" s="705" t="s">
        <v>51</v>
      </c>
      <c r="L152" s="706"/>
      <c r="M152" s="703"/>
      <c r="N152" s="704"/>
      <c r="O152" s="682">
        <f>IF($I$148="0日",0,ROUNDDOWN(SUM(,O94,O124)*M147,-1))</f>
        <v>0</v>
      </c>
      <c r="P152" s="683"/>
      <c r="Q152" s="683"/>
      <c r="R152" s="684"/>
      <c r="S152" s="657">
        <f>IF($I$148="0日",0,ROUNDDOWN(SUM(S94,S116,O124)*M147,-1))</f>
        <v>0</v>
      </c>
      <c r="T152" s="658"/>
      <c r="U152" s="682">
        <f>IF($I$148="0日",0,ROUNDDOWN(SUM(U94,O124)*M147,-1))</f>
        <v>0</v>
      </c>
      <c r="V152" s="683"/>
      <c r="W152" s="683"/>
      <c r="X152" s="684"/>
      <c r="Y152" s="657">
        <f>IF($I$148="0日",0,ROUNDDOWN(SUM(Y94,O124)*M147,-1))</f>
        <v>0</v>
      </c>
      <c r="Z152" s="658"/>
      <c r="AA152" s="377"/>
    </row>
    <row r="153" spans="1:42" s="327" customFormat="1" ht="13.5" customHeight="1">
      <c r="A153" s="847" t="s">
        <v>48</v>
      </c>
      <c r="B153" s="899" t="s">
        <v>380</v>
      </c>
      <c r="C153" s="900"/>
      <c r="D153" s="900"/>
      <c r="E153" s="900"/>
      <c r="F153" s="900"/>
      <c r="G153" s="900"/>
      <c r="H153" s="901"/>
      <c r="I153" s="916"/>
      <c r="J153" s="1012"/>
      <c r="K153" s="488" t="s">
        <v>50</v>
      </c>
      <c r="L153" s="489"/>
      <c r="M153" s="1035"/>
      <c r="N153" s="1036"/>
      <c r="O153" s="434">
        <f>IF($I$148="0日",0,ROUNDDOWN(SUM(O87,O103,O120)*M147,-1))</f>
        <v>0</v>
      </c>
      <c r="P153" s="435"/>
      <c r="Q153" s="435"/>
      <c r="R153" s="436"/>
      <c r="S153" s="432">
        <f>IF($I$148="0日",0,ROUNDDOWN(SUM(S87,S103,S113,O120)*M147,-1))</f>
        <v>0</v>
      </c>
      <c r="T153" s="433"/>
      <c r="U153" s="434">
        <f>IF($I$148="0日",0,ROUNDDOWN(SUM(U87,U103,U121)*M147,-1))</f>
        <v>0</v>
      </c>
      <c r="V153" s="435"/>
      <c r="W153" s="435"/>
      <c r="X153" s="436"/>
      <c r="Y153" s="432">
        <f>IF($I$148="0日",0,ROUNDDOWN(SUM(Y87,Y103,U121)*M147,-1))</f>
        <v>0</v>
      </c>
      <c r="Z153" s="433"/>
    </row>
    <row r="154" spans="1:42" s="327" customFormat="1" ht="13.5" customHeight="1">
      <c r="A154" s="1011"/>
      <c r="B154" s="902"/>
      <c r="C154" s="903"/>
      <c r="D154" s="903"/>
      <c r="E154" s="903"/>
      <c r="F154" s="903"/>
      <c r="G154" s="903"/>
      <c r="H154" s="904"/>
      <c r="I154" s="678"/>
      <c r="J154" s="679"/>
      <c r="K154" s="668" t="s">
        <v>51</v>
      </c>
      <c r="L154" s="669"/>
      <c r="M154" s="701"/>
      <c r="N154" s="702"/>
      <c r="O154" s="434">
        <f>IF($I$148="0日",0,ROUNDDOWN(SUM(O88,O104,O120)*M147,-1))</f>
        <v>0</v>
      </c>
      <c r="P154" s="435"/>
      <c r="Q154" s="435"/>
      <c r="R154" s="436"/>
      <c r="S154" s="432">
        <f>IF($I$148="0日",0,ROUNDDOWN(SUM(S88,S104,S113,O120)*M147,-1))</f>
        <v>0</v>
      </c>
      <c r="T154" s="433"/>
      <c r="U154" s="434">
        <f>IF($I$148="0日",0,ROUNDDOWN(SUM(U88,U104,U121)*M147,-1))</f>
        <v>0</v>
      </c>
      <c r="V154" s="435"/>
      <c r="W154" s="435"/>
      <c r="X154" s="436"/>
      <c r="Y154" s="432">
        <f>IF($I$148="0日",0,ROUNDDOWN(SUM(Y88,Y104,U121)*M147,-1))</f>
        <v>0</v>
      </c>
      <c r="Z154" s="433"/>
    </row>
    <row r="155" spans="1:42" s="327" customFormat="1" ht="13.5" customHeight="1">
      <c r="A155" s="366"/>
      <c r="B155" s="471"/>
      <c r="C155" s="739" t="s">
        <v>113</v>
      </c>
      <c r="D155" s="514"/>
      <c r="E155" s="514"/>
      <c r="F155" s="514"/>
      <c r="G155" s="514"/>
      <c r="H155" s="515"/>
      <c r="I155" s="678"/>
      <c r="J155" s="679"/>
      <c r="K155" s="488" t="s">
        <v>50</v>
      </c>
      <c r="L155" s="489"/>
      <c r="M155" s="701"/>
      <c r="N155" s="702"/>
      <c r="O155" s="434">
        <f>O153-O157</f>
        <v>0</v>
      </c>
      <c r="P155" s="435"/>
      <c r="Q155" s="435"/>
      <c r="R155" s="436"/>
      <c r="S155" s="432">
        <f t="shared" ref="S155:S156" si="59">S153-S157</f>
        <v>0</v>
      </c>
      <c r="T155" s="433"/>
      <c r="U155" s="434">
        <f>U153-U157</f>
        <v>0</v>
      </c>
      <c r="V155" s="435"/>
      <c r="W155" s="435"/>
      <c r="X155" s="436"/>
      <c r="Y155" s="432">
        <f t="shared" ref="Y155:Y156" si="60">Y153-Y157</f>
        <v>0</v>
      </c>
      <c r="Z155" s="433"/>
      <c r="AA155" s="334"/>
      <c r="AB155" s="334"/>
      <c r="AC155" s="334"/>
      <c r="AD155" s="334"/>
      <c r="AE155" s="334"/>
      <c r="AF155" s="334"/>
      <c r="AG155" s="334"/>
      <c r="AH155" s="334"/>
      <c r="AI155" s="334"/>
      <c r="AJ155" s="334"/>
      <c r="AK155" s="334"/>
      <c r="AL155" s="334"/>
      <c r="AM155" s="334"/>
      <c r="AN155" s="334"/>
      <c r="AO155" s="334"/>
      <c r="AP155" s="334"/>
    </row>
    <row r="156" spans="1:42" s="327" customFormat="1" ht="13.5" customHeight="1">
      <c r="A156" s="366"/>
      <c r="B156" s="471"/>
      <c r="C156" s="485"/>
      <c r="D156" s="486"/>
      <c r="E156" s="486"/>
      <c r="F156" s="486"/>
      <c r="G156" s="486"/>
      <c r="H156" s="487"/>
      <c r="I156" s="678"/>
      <c r="J156" s="679"/>
      <c r="K156" s="668" t="s">
        <v>51</v>
      </c>
      <c r="L156" s="669"/>
      <c r="M156" s="701"/>
      <c r="N156" s="702"/>
      <c r="O156" s="434">
        <f t="shared" ref="O156" si="61">O154-O158</f>
        <v>0</v>
      </c>
      <c r="P156" s="435"/>
      <c r="Q156" s="435"/>
      <c r="R156" s="436"/>
      <c r="S156" s="432">
        <f t="shared" si="59"/>
        <v>0</v>
      </c>
      <c r="T156" s="433"/>
      <c r="U156" s="434">
        <f>U154-U158</f>
        <v>0</v>
      </c>
      <c r="V156" s="435"/>
      <c r="W156" s="435"/>
      <c r="X156" s="436"/>
      <c r="Y156" s="432">
        <f t="shared" si="60"/>
        <v>0</v>
      </c>
      <c r="Z156" s="433"/>
      <c r="AA156" s="334"/>
      <c r="AB156" s="334"/>
      <c r="AC156" s="334"/>
      <c r="AD156" s="334"/>
      <c r="AE156" s="334"/>
      <c r="AF156" s="334"/>
      <c r="AG156" s="334"/>
      <c r="AH156" s="334"/>
      <c r="AI156" s="334"/>
      <c r="AJ156" s="334"/>
      <c r="AK156" s="334"/>
      <c r="AL156" s="334"/>
      <c r="AM156" s="334"/>
    </row>
    <row r="157" spans="1:42" s="327" customFormat="1" ht="13.5" customHeight="1">
      <c r="A157" s="366"/>
      <c r="B157" s="471"/>
      <c r="C157" s="670" t="s">
        <v>10</v>
      </c>
      <c r="D157" s="520"/>
      <c r="E157" s="520"/>
      <c r="F157" s="520"/>
      <c r="G157" s="520"/>
      <c r="H157" s="521"/>
      <c r="I157" s="678"/>
      <c r="J157" s="679"/>
      <c r="K157" s="668" t="s">
        <v>50</v>
      </c>
      <c r="L157" s="669"/>
      <c r="M157" s="701"/>
      <c r="N157" s="702"/>
      <c r="O157" s="434">
        <f>IF($I$148="0日",0,ROUNDDOWN(SUM(O103,O124)*M147,-1))</f>
        <v>0</v>
      </c>
      <c r="P157" s="435"/>
      <c r="Q157" s="435"/>
      <c r="R157" s="436"/>
      <c r="S157" s="432">
        <f>IF($I$148="0日",0,ROUNDDOWN(SUM(S103,S115,O124)*M147,-1))</f>
        <v>0</v>
      </c>
      <c r="T157" s="433"/>
      <c r="U157" s="434">
        <f>IF($I$148="0日",0,ROUNDDOWN(SUM(U103,O124)*M147,-1))</f>
        <v>0</v>
      </c>
      <c r="V157" s="435"/>
      <c r="W157" s="435"/>
      <c r="X157" s="436"/>
      <c r="Y157" s="432">
        <f>IF($I$148="0日",0,ROUNDDOWN(SUM(Y103,O124)*M147,-1))</f>
        <v>0</v>
      </c>
      <c r="Z157" s="433"/>
      <c r="AA157" s="334"/>
      <c r="AB157" s="334"/>
      <c r="AC157" s="334"/>
      <c r="AD157" s="334"/>
      <c r="AE157" s="334"/>
    </row>
    <row r="158" spans="1:42" s="327" customFormat="1" ht="13.5" customHeight="1">
      <c r="A158" s="370"/>
      <c r="B158" s="472"/>
      <c r="C158" s="595"/>
      <c r="D158" s="596"/>
      <c r="E158" s="596"/>
      <c r="F158" s="596"/>
      <c r="G158" s="596"/>
      <c r="H158" s="597"/>
      <c r="I158" s="680"/>
      <c r="J158" s="681"/>
      <c r="K158" s="671" t="s">
        <v>51</v>
      </c>
      <c r="L158" s="672"/>
      <c r="M158" s="1037"/>
      <c r="N158" s="1038"/>
      <c r="O158" s="673">
        <f>IF($I$148="0日",0,ROUNDDOWN(SUM(O104,O124)*M147,-1))</f>
        <v>0</v>
      </c>
      <c r="P158" s="674"/>
      <c r="Q158" s="674"/>
      <c r="R158" s="675"/>
      <c r="S158" s="676">
        <f>IF($I$148="0日",0,ROUNDDOWN(SUM(S104,S115,O124)*M147,-1))</f>
        <v>0</v>
      </c>
      <c r="T158" s="677"/>
      <c r="U158" s="673">
        <f>IF($I$148="0日",0,ROUNDDOWN(SUM(U104,O124)*M147,-1))</f>
        <v>0</v>
      </c>
      <c r="V158" s="674"/>
      <c r="W158" s="674"/>
      <c r="X158" s="675"/>
      <c r="Y158" s="676">
        <f>IF($I$148="0日",0,ROUNDDOWN(SUM(Y104,O124)*M147,-1))</f>
        <v>0</v>
      </c>
      <c r="Z158" s="677"/>
      <c r="AA158" s="377"/>
    </row>
    <row r="159" spans="1:42" s="327" customFormat="1" ht="13.5" customHeight="1">
      <c r="A159" s="847" t="s">
        <v>48</v>
      </c>
      <c r="B159" s="899" t="s">
        <v>12</v>
      </c>
      <c r="C159" s="900"/>
      <c r="D159" s="900"/>
      <c r="E159" s="900"/>
      <c r="F159" s="900"/>
      <c r="G159" s="900"/>
      <c r="H159" s="901"/>
      <c r="I159" s="874" t="s">
        <v>112</v>
      </c>
      <c r="J159" s="875"/>
      <c r="K159" s="875"/>
      <c r="L159" s="876"/>
      <c r="M159" s="877">
        <f ca="1">IF(I159="非適用",0,OFFSET(INDIRECT(計算用!I6),0,計算用!I5))</f>
        <v>0</v>
      </c>
      <c r="N159" s="878"/>
      <c r="O159" s="879"/>
      <c r="P159" s="880"/>
      <c r="Q159" s="880"/>
      <c r="R159" s="880"/>
      <c r="S159" s="880"/>
      <c r="T159" s="880"/>
      <c r="U159" s="880"/>
      <c r="V159" s="880"/>
      <c r="W159" s="880"/>
      <c r="X159" s="880"/>
      <c r="Y159" s="880"/>
      <c r="Z159" s="881"/>
      <c r="AA159" s="377"/>
    </row>
    <row r="160" spans="1:42" s="327" customFormat="1" ht="13.5" customHeight="1">
      <c r="A160" s="1011"/>
      <c r="B160" s="902"/>
      <c r="C160" s="903"/>
      <c r="D160" s="903"/>
      <c r="E160" s="903"/>
      <c r="F160" s="903"/>
      <c r="G160" s="903"/>
      <c r="H160" s="904"/>
      <c r="I160" s="678"/>
      <c r="J160" s="679"/>
      <c r="K160" s="884" t="s">
        <v>50</v>
      </c>
      <c r="L160" s="885"/>
      <c r="M160" s="473"/>
      <c r="N160" s="474"/>
      <c r="O160" s="440">
        <f>IF(I159="適用",ROUNDDOWN(SUM(O85,O93,O116,O120,O125,O126,O128,O141,O147)*M159,-1),0)</f>
        <v>0</v>
      </c>
      <c r="P160" s="441"/>
      <c r="Q160" s="441"/>
      <c r="R160" s="442"/>
      <c r="S160" s="480">
        <f>IF(I159="適用",ROUNDDOWN(SUM(S85,S93,S113,O116,O120,O125,O126,O128,O141,S147)*M159,-1),0)</f>
        <v>0</v>
      </c>
      <c r="T160" s="481"/>
      <c r="U160" s="440">
        <f>IF(I159="適用",ROUNDDOWN(SUM(U85,U93,O116,U121,O125,O126,O128,O141,U147)*M159,-1),0)</f>
        <v>0</v>
      </c>
      <c r="V160" s="441"/>
      <c r="W160" s="441">
        <f t="shared" ref="W160:W161" si="62">ROUNDDOWN(Q175*$K$92,-1)</f>
        <v>0</v>
      </c>
      <c r="X160" s="442"/>
      <c r="Y160" s="480">
        <f>IF(I159="適用",ROUNDDOWN(SUM(Y85,Y93,O116,U121,O125,O126,O128,O141,Y147)*M159,-1),0)</f>
        <v>0</v>
      </c>
      <c r="Z160" s="481"/>
    </row>
    <row r="161" spans="1:42" s="327" customFormat="1" ht="13.5" hidden="1" customHeight="1">
      <c r="A161" s="1011"/>
      <c r="B161" s="902"/>
      <c r="C161" s="903"/>
      <c r="D161" s="903"/>
      <c r="E161" s="903"/>
      <c r="F161" s="903"/>
      <c r="G161" s="903"/>
      <c r="H161" s="904"/>
      <c r="I161" s="678"/>
      <c r="J161" s="679"/>
      <c r="K161" s="488" t="s">
        <v>51</v>
      </c>
      <c r="L161" s="489"/>
      <c r="M161" s="473"/>
      <c r="N161" s="474"/>
      <c r="O161" s="434">
        <f>IF(I159="適用",ROUNDDOWN(SUM(O86,O94,O116,O120,O125,O126,O128,O141,O148)*M159,-1),0)</f>
        <v>0</v>
      </c>
      <c r="P161" s="435"/>
      <c r="Q161" s="435"/>
      <c r="R161" s="436"/>
      <c r="S161" s="432">
        <f>IF(I159="適用",ROUNDDOWN(SUM(S86,S94,S113,O116,O120,O125,O126,O128,O141,S148)*M159,-1),0)</f>
        <v>0</v>
      </c>
      <c r="T161" s="433"/>
      <c r="U161" s="434">
        <f>IF(I159="適用",ROUNDDOWN(SUM(U86,U94,O116,U121,O125,O126,O128,O141,U148)*M159,-1),0)</f>
        <v>0</v>
      </c>
      <c r="V161" s="435"/>
      <c r="W161" s="435">
        <f t="shared" si="62"/>
        <v>0</v>
      </c>
      <c r="X161" s="436"/>
      <c r="Y161" s="432">
        <f>IF(I159="適用",ROUNDDOWN(SUM(Y86,Y94,O116,U121,O125,O126,O128,O141,Y148)*M159,-1),0)</f>
        <v>0</v>
      </c>
      <c r="Z161" s="433"/>
      <c r="AA161" s="334"/>
      <c r="AB161" s="334"/>
      <c r="AC161" s="334"/>
      <c r="AD161" s="334"/>
      <c r="AE161" s="334"/>
      <c r="AF161" s="334"/>
      <c r="AG161" s="334"/>
      <c r="AH161" s="334"/>
      <c r="AI161" s="334"/>
      <c r="AJ161" s="334"/>
      <c r="AK161" s="334"/>
      <c r="AL161" s="334"/>
      <c r="AM161" s="334"/>
      <c r="AN161" s="334"/>
      <c r="AO161" s="334"/>
      <c r="AP161" s="334"/>
    </row>
    <row r="162" spans="1:42" s="327" customFormat="1" ht="13.5" hidden="1" customHeight="1">
      <c r="A162" s="366"/>
      <c r="B162" s="471"/>
      <c r="C162" s="482" t="s">
        <v>113</v>
      </c>
      <c r="D162" s="483"/>
      <c r="E162" s="483"/>
      <c r="F162" s="483"/>
      <c r="G162" s="483"/>
      <c r="H162" s="484"/>
      <c r="I162" s="678"/>
      <c r="J162" s="679"/>
      <c r="K162" s="488" t="s">
        <v>50</v>
      </c>
      <c r="L162" s="489"/>
      <c r="M162" s="473"/>
      <c r="N162" s="474"/>
      <c r="O162" s="434">
        <f>O160-O164</f>
        <v>0</v>
      </c>
      <c r="P162" s="435"/>
      <c r="Q162" s="435"/>
      <c r="R162" s="436"/>
      <c r="S162" s="432">
        <f t="shared" ref="S162:S163" si="63">S160-S164</f>
        <v>0</v>
      </c>
      <c r="T162" s="433"/>
      <c r="U162" s="434">
        <f>U160-U164</f>
        <v>0</v>
      </c>
      <c r="V162" s="435"/>
      <c r="W162" s="435"/>
      <c r="X162" s="436"/>
      <c r="Y162" s="432">
        <f t="shared" ref="Y162:Y163" si="64">Y160-Y164</f>
        <v>0</v>
      </c>
      <c r="Z162" s="433"/>
      <c r="AA162" s="334"/>
      <c r="AB162" s="334"/>
      <c r="AC162" s="334"/>
      <c r="AD162" s="334"/>
      <c r="AE162" s="334"/>
      <c r="AF162" s="334"/>
      <c r="AG162" s="334"/>
      <c r="AH162" s="334"/>
      <c r="AI162" s="334"/>
      <c r="AJ162" s="334"/>
      <c r="AK162" s="334"/>
      <c r="AL162" s="334"/>
      <c r="AM162" s="334"/>
    </row>
    <row r="163" spans="1:42" s="327" customFormat="1" ht="13.5" hidden="1" customHeight="1">
      <c r="A163" s="366"/>
      <c r="B163" s="471"/>
      <c r="C163" s="485"/>
      <c r="D163" s="486"/>
      <c r="E163" s="486"/>
      <c r="F163" s="486"/>
      <c r="G163" s="486"/>
      <c r="H163" s="487"/>
      <c r="I163" s="678"/>
      <c r="J163" s="679"/>
      <c r="K163" s="668" t="s">
        <v>51</v>
      </c>
      <c r="L163" s="669"/>
      <c r="M163" s="473"/>
      <c r="N163" s="474"/>
      <c r="O163" s="434">
        <f t="shared" ref="O163" si="65">O161-O165</f>
        <v>0</v>
      </c>
      <c r="P163" s="435"/>
      <c r="Q163" s="435"/>
      <c r="R163" s="436"/>
      <c r="S163" s="432">
        <f t="shared" si="63"/>
        <v>0</v>
      </c>
      <c r="T163" s="433"/>
      <c r="U163" s="434">
        <f>U161-U165</f>
        <v>0</v>
      </c>
      <c r="V163" s="435"/>
      <c r="W163" s="435"/>
      <c r="X163" s="436"/>
      <c r="Y163" s="432">
        <f t="shared" si="64"/>
        <v>0</v>
      </c>
      <c r="Z163" s="433"/>
      <c r="AA163" s="334"/>
      <c r="AB163" s="334"/>
      <c r="AC163" s="334"/>
      <c r="AD163" s="334"/>
      <c r="AE163" s="334"/>
    </row>
    <row r="164" spans="1:42" s="327" customFormat="1" ht="13.5" hidden="1" customHeight="1">
      <c r="A164" s="366"/>
      <c r="B164" s="471"/>
      <c r="C164" s="670" t="s">
        <v>10</v>
      </c>
      <c r="D164" s="520"/>
      <c r="E164" s="520"/>
      <c r="F164" s="520"/>
      <c r="G164" s="520"/>
      <c r="H164" s="521"/>
      <c r="I164" s="678"/>
      <c r="J164" s="679"/>
      <c r="K164" s="668" t="s">
        <v>50</v>
      </c>
      <c r="L164" s="669"/>
      <c r="M164" s="473"/>
      <c r="N164" s="474"/>
      <c r="O164" s="434">
        <f>IF(I159="適用",ROUNDDOWN(SUM(O93,O119,O124,O130,O143,O151)*M159,-1),0)</f>
        <v>0</v>
      </c>
      <c r="P164" s="435"/>
      <c r="Q164" s="435"/>
      <c r="R164" s="436"/>
      <c r="S164" s="432">
        <f>IF(I159="適用",ROUNDDOWN(SUM(S93,S115,O119,O124,O130,O143,S151)*M159,-1),0)</f>
        <v>0</v>
      </c>
      <c r="T164" s="433"/>
      <c r="U164" s="434">
        <f>IF(I159="適用",ROUNDDOWN(SUM(U93,O119,O124,O130,O143,U151)*M159,-1),0)</f>
        <v>0</v>
      </c>
      <c r="V164" s="435"/>
      <c r="W164" s="435"/>
      <c r="X164" s="436"/>
      <c r="Y164" s="432">
        <f>IF(I159="適用",ROUNDDOWN(SUM(Y93,O119,O124,O130,O143,Y151)*M159,-1),0)</f>
        <v>0</v>
      </c>
      <c r="Z164" s="433"/>
      <c r="AA164" s="377"/>
    </row>
    <row r="165" spans="1:42" s="327" customFormat="1" ht="13.5" hidden="1" customHeight="1">
      <c r="A165" s="370"/>
      <c r="B165" s="472"/>
      <c r="C165" s="595"/>
      <c r="D165" s="596"/>
      <c r="E165" s="596"/>
      <c r="F165" s="596"/>
      <c r="G165" s="596"/>
      <c r="H165" s="597"/>
      <c r="I165" s="680"/>
      <c r="J165" s="681"/>
      <c r="K165" s="671" t="s">
        <v>51</v>
      </c>
      <c r="L165" s="672"/>
      <c r="M165" s="475"/>
      <c r="N165" s="476"/>
      <c r="O165" s="673">
        <f>IF(I159="適用",ROUNDDOWN(SUM(O94,O119,O124,O143,O152)*M159,-1),0)</f>
        <v>0</v>
      </c>
      <c r="P165" s="674"/>
      <c r="Q165" s="674"/>
      <c r="R165" s="675"/>
      <c r="S165" s="676">
        <f>IF(I159="適用",ROUNDDOWN(SUM(S94,S115,O119,O124,O130,O143,S152)*M159,-1),0)</f>
        <v>0</v>
      </c>
      <c r="T165" s="677"/>
      <c r="U165" s="673">
        <f>IF(I159="適用",ROUNDDOWN(SUM(U94,O119,O124,O130,O143,U152)*M159,-1),0)</f>
        <v>0</v>
      </c>
      <c r="V165" s="674"/>
      <c r="W165" s="674"/>
      <c r="X165" s="675"/>
      <c r="Y165" s="676">
        <f>IF(I159="適用",ROUNDDOWN(SUM(Y94,O119,O124,O130,O143,Y152)*M159,-1),0)</f>
        <v>0</v>
      </c>
      <c r="Z165" s="677"/>
      <c r="AA165" s="377"/>
    </row>
    <row r="166" spans="1:42" s="327" customFormat="1" ht="13.5" hidden="1" customHeight="1">
      <c r="A166" s="847" t="s">
        <v>48</v>
      </c>
      <c r="B166" s="854" t="s">
        <v>376</v>
      </c>
      <c r="C166" s="520"/>
      <c r="D166" s="520"/>
      <c r="E166" s="520"/>
      <c r="F166" s="520"/>
      <c r="G166" s="520"/>
      <c r="H166" s="521"/>
      <c r="I166" s="1015"/>
      <c r="J166" s="889"/>
      <c r="K166" s="884" t="s">
        <v>50</v>
      </c>
      <c r="L166" s="885"/>
      <c r="M166" s="889"/>
      <c r="N166" s="890"/>
      <c r="O166" s="434">
        <f>IF(I159="適用",ROUNDDOWN(SUM(O87,O103,O116,O120,O125,O126,O128,O135,O144,O153)*M159,-1),0)</f>
        <v>0</v>
      </c>
      <c r="P166" s="435"/>
      <c r="Q166" s="435"/>
      <c r="R166" s="436"/>
      <c r="S166" s="480">
        <f>IF(I159="適用",ROUNDDOWN(SUM(S87,S103,S113,O116,O120,O125,O126,O128,S135,O144,S153)*M159,-1),0)</f>
        <v>0</v>
      </c>
      <c r="T166" s="481"/>
      <c r="U166" s="434">
        <f>IF(I159="適用",ROUNDDOWN(SUM(U87,U103,O116,U121,O125,O126,O128,U135,O144,U153)*M159,-1),0)</f>
        <v>0</v>
      </c>
      <c r="V166" s="435"/>
      <c r="W166" s="435"/>
      <c r="X166" s="436"/>
      <c r="Y166" s="480">
        <f>IF(I159="適用",ROUNDDOWN(SUM(Y87,Y103,O116,U121,O125,O126,O128,Y135,O144,Y153)*M159,-1),0)</f>
        <v>0</v>
      </c>
      <c r="Z166" s="481"/>
    </row>
    <row r="167" spans="1:42" s="327" customFormat="1" ht="13.5" hidden="1" customHeight="1">
      <c r="A167" s="1011"/>
      <c r="B167" s="854"/>
      <c r="C167" s="520"/>
      <c r="D167" s="520"/>
      <c r="E167" s="520"/>
      <c r="F167" s="520"/>
      <c r="G167" s="520"/>
      <c r="H167" s="521"/>
      <c r="I167" s="1015"/>
      <c r="J167" s="889"/>
      <c r="K167" s="488" t="s">
        <v>51</v>
      </c>
      <c r="L167" s="489"/>
      <c r="M167" s="889"/>
      <c r="N167" s="890"/>
      <c r="O167" s="434">
        <f>IF(I159="適用",ROUNDDOWN(SUM(O88,O104,O116,O120,O125,O126,O128,O136,O144,O154)*M159,-1),0)</f>
        <v>0</v>
      </c>
      <c r="P167" s="435"/>
      <c r="Q167" s="435"/>
      <c r="R167" s="436"/>
      <c r="S167" s="432">
        <f>IF(I159="適用",ROUNDDOWN(SUM(S88,S104,S113,O116,O120,O125,O126,O128,S136,O144,S154)*M159,-1),0)</f>
        <v>0</v>
      </c>
      <c r="T167" s="433"/>
      <c r="U167" s="434">
        <f>IF(I159="適用",ROUNDDOWN(SUM(U88,U104,O116,U121,O125,O126,O128,U136,O144,U154)*M159,-1),0)</f>
        <v>0</v>
      </c>
      <c r="V167" s="435"/>
      <c r="W167" s="435"/>
      <c r="X167" s="436"/>
      <c r="Y167" s="432">
        <f>IF(I159="適用",ROUNDDOWN(SUM(Y88,Y104,O116,U121,O125,O126,O128,Y136,O144,Y154)*M159,-1),0)</f>
        <v>0</v>
      </c>
      <c r="Z167" s="433"/>
    </row>
    <row r="168" spans="1:42" s="327" customFormat="1" ht="13.5" hidden="1" customHeight="1">
      <c r="A168" s="366"/>
      <c r="B168" s="471"/>
      <c r="C168" s="482" t="s">
        <v>113</v>
      </c>
      <c r="D168" s="483"/>
      <c r="E168" s="483"/>
      <c r="F168" s="483"/>
      <c r="G168" s="483"/>
      <c r="H168" s="484"/>
      <c r="I168" s="1015"/>
      <c r="J168" s="889"/>
      <c r="K168" s="488" t="s">
        <v>50</v>
      </c>
      <c r="L168" s="489"/>
      <c r="M168" s="889"/>
      <c r="N168" s="890"/>
      <c r="O168" s="434">
        <f>O166-O170</f>
        <v>0</v>
      </c>
      <c r="P168" s="435"/>
      <c r="Q168" s="435"/>
      <c r="R168" s="436"/>
      <c r="S168" s="432">
        <f t="shared" ref="S168:S169" si="66">S166-S170</f>
        <v>0</v>
      </c>
      <c r="T168" s="433"/>
      <c r="U168" s="434">
        <f>U166-U170</f>
        <v>0</v>
      </c>
      <c r="V168" s="435"/>
      <c r="W168" s="435"/>
      <c r="X168" s="436"/>
      <c r="Y168" s="432">
        <f t="shared" ref="Y168:Y169" si="67">Y166-Y170</f>
        <v>0</v>
      </c>
      <c r="Z168" s="433"/>
    </row>
    <row r="169" spans="1:42" s="327" customFormat="1" ht="13.5" hidden="1" customHeight="1">
      <c r="A169" s="366"/>
      <c r="B169" s="471"/>
      <c r="C169" s="485"/>
      <c r="D169" s="486"/>
      <c r="E169" s="486"/>
      <c r="F169" s="486"/>
      <c r="G169" s="486"/>
      <c r="H169" s="487"/>
      <c r="I169" s="1015"/>
      <c r="J169" s="889"/>
      <c r="K169" s="668" t="s">
        <v>51</v>
      </c>
      <c r="L169" s="669"/>
      <c r="M169" s="889"/>
      <c r="N169" s="890"/>
      <c r="O169" s="434">
        <f t="shared" ref="O169" si="68">O167-O171</f>
        <v>0</v>
      </c>
      <c r="P169" s="435"/>
      <c r="Q169" s="435"/>
      <c r="R169" s="436"/>
      <c r="S169" s="432">
        <f t="shared" si="66"/>
        <v>0</v>
      </c>
      <c r="T169" s="433"/>
      <c r="U169" s="434">
        <f>U167-U171</f>
        <v>0</v>
      </c>
      <c r="V169" s="435"/>
      <c r="W169" s="435"/>
      <c r="X169" s="436"/>
      <c r="Y169" s="432">
        <f t="shared" si="67"/>
        <v>0</v>
      </c>
      <c r="Z169" s="433"/>
      <c r="AA169" s="334"/>
    </row>
    <row r="170" spans="1:42" s="327" customFormat="1" ht="13.5" hidden="1" customHeight="1">
      <c r="A170" s="366"/>
      <c r="B170" s="471"/>
      <c r="C170" s="670" t="s">
        <v>10</v>
      </c>
      <c r="D170" s="520"/>
      <c r="E170" s="520"/>
      <c r="F170" s="520"/>
      <c r="G170" s="520"/>
      <c r="H170" s="521"/>
      <c r="I170" s="1015"/>
      <c r="J170" s="889"/>
      <c r="K170" s="668" t="s">
        <v>50</v>
      </c>
      <c r="L170" s="669"/>
      <c r="M170" s="889"/>
      <c r="N170" s="890"/>
      <c r="O170" s="434">
        <f>IF(I159="適用",ROUNDDOWN(SUM(O103,O119,O124,O130,O139,O143,O157)*M159,-1),0)</f>
        <v>0</v>
      </c>
      <c r="P170" s="435"/>
      <c r="Q170" s="435"/>
      <c r="R170" s="436"/>
      <c r="S170" s="432">
        <f>IF(I159="適用",ROUNDDOWN(SUM(S103,S115,O119,O124,O130,S139,O143,S157)*M159,-1),0)</f>
        <v>0</v>
      </c>
      <c r="T170" s="433"/>
      <c r="U170" s="434">
        <f>IF(I159="適用",ROUNDDOWN(SUM(U103,O119,O124,O130,U139,O143,U157)*M159,-1),0)</f>
        <v>0</v>
      </c>
      <c r="V170" s="435"/>
      <c r="W170" s="435"/>
      <c r="X170" s="436"/>
      <c r="Y170" s="432">
        <f>IF(I159="適用",ROUNDDOWN(SUM(Y103,O119,O124,O130,Y139,O143,Y157)*M159,-1),0)</f>
        <v>0</v>
      </c>
      <c r="Z170" s="433"/>
    </row>
    <row r="171" spans="1:42" s="327" customFormat="1" ht="13.5" hidden="1" customHeight="1">
      <c r="A171" s="370"/>
      <c r="B171" s="472"/>
      <c r="C171" s="595"/>
      <c r="D171" s="596"/>
      <c r="E171" s="596"/>
      <c r="F171" s="596"/>
      <c r="G171" s="596"/>
      <c r="H171" s="597"/>
      <c r="I171" s="1016"/>
      <c r="J171" s="891"/>
      <c r="K171" s="705" t="s">
        <v>51</v>
      </c>
      <c r="L171" s="706"/>
      <c r="M171" s="891"/>
      <c r="N171" s="892"/>
      <c r="O171" s="434">
        <f>IF(I159="適用",ROUNDDOWN(SUM(O104,O119,O124,O130,O140,O143,O158)*M159,-1),0)</f>
        <v>0</v>
      </c>
      <c r="P171" s="435"/>
      <c r="Q171" s="435"/>
      <c r="R171" s="436"/>
      <c r="S171" s="432">
        <f>IF(I159="適用",ROUNDDOWN(SUM(S104,S115,O119,O124,O130,S140,O143,S158)*M159,-1),0)</f>
        <v>0</v>
      </c>
      <c r="T171" s="433"/>
      <c r="U171" s="434">
        <f>IF(I159="適用",ROUNDDOWN(SUM(U104,O119,O124,O130,U140,O143,U158)*M159,-1),0)</f>
        <v>0</v>
      </c>
      <c r="V171" s="435"/>
      <c r="W171" s="435"/>
      <c r="X171" s="436"/>
      <c r="Y171" s="432">
        <f>IF(I159="適用",ROUNDDOWN(SUM(Y104,O119,O124,O130,Y140,O143,Y158)*M159,-1),0)</f>
        <v>0</v>
      </c>
      <c r="Z171" s="433"/>
    </row>
    <row r="172" spans="1:42" s="327" customFormat="1" ht="13.5" customHeight="1">
      <c r="A172" s="361"/>
      <c r="B172" s="361"/>
      <c r="C172" s="361"/>
      <c r="D172" s="361"/>
      <c r="E172" s="361"/>
      <c r="F172" s="361"/>
      <c r="G172" s="361"/>
      <c r="H172" s="361"/>
      <c r="I172" s="362"/>
      <c r="J172" s="362"/>
      <c r="K172" s="362"/>
      <c r="L172" s="362"/>
      <c r="M172" s="362"/>
      <c r="N172" s="362"/>
      <c r="O172" s="363"/>
      <c r="P172" s="363"/>
      <c r="Q172" s="363"/>
      <c r="R172" s="363"/>
      <c r="S172" s="363"/>
      <c r="T172" s="363"/>
      <c r="U172" s="363"/>
      <c r="V172" s="363"/>
      <c r="W172" s="363"/>
      <c r="X172" s="363"/>
      <c r="Y172" s="363"/>
      <c r="Z172" s="363"/>
    </row>
    <row r="173" spans="1:42" s="327" customFormat="1" ht="13.5" customHeight="1">
      <c r="A173" s="364" t="s">
        <v>440</v>
      </c>
      <c r="B173" s="364"/>
      <c r="C173" s="364"/>
      <c r="D173" s="364"/>
      <c r="E173" s="364"/>
      <c r="F173" s="364"/>
      <c r="G173" s="364"/>
      <c r="H173" s="364"/>
      <c r="I173" s="364"/>
      <c r="J173" s="364"/>
      <c r="K173" s="364"/>
      <c r="L173" s="364"/>
      <c r="M173" s="364"/>
      <c r="N173" s="364"/>
      <c r="O173" s="364"/>
      <c r="P173" s="364"/>
      <c r="Q173" s="364"/>
      <c r="R173" s="364"/>
      <c r="S173" s="364"/>
      <c r="T173" s="364"/>
      <c r="U173" s="364"/>
      <c r="V173" s="364"/>
      <c r="W173" s="364"/>
      <c r="X173" s="364"/>
      <c r="Y173" s="364"/>
      <c r="Z173" s="364"/>
      <c r="AA173" s="360" t="s">
        <v>112</v>
      </c>
      <c r="AB173" s="350" t="s">
        <v>117</v>
      </c>
      <c r="AC173" s="350" t="s">
        <v>118</v>
      </c>
    </row>
    <row r="174" spans="1:42" s="327" customFormat="1" ht="13.5" customHeight="1">
      <c r="A174" s="458" t="s">
        <v>5</v>
      </c>
      <c r="B174" s="774"/>
      <c r="C174" s="774"/>
      <c r="D174" s="774"/>
      <c r="E174" s="774"/>
      <c r="F174" s="774"/>
      <c r="G174" s="774"/>
      <c r="H174" s="775"/>
      <c r="I174" s="458" t="s">
        <v>9</v>
      </c>
      <c r="J174" s="774"/>
      <c r="K174" s="774"/>
      <c r="L174" s="775"/>
      <c r="M174" s="774" t="s">
        <v>105</v>
      </c>
      <c r="N174" s="775"/>
      <c r="O174" s="666" t="s">
        <v>106</v>
      </c>
      <c r="P174" s="665"/>
      <c r="Q174" s="666" t="s">
        <v>107</v>
      </c>
      <c r="R174" s="665"/>
      <c r="S174" s="695" t="s">
        <v>110</v>
      </c>
      <c r="T174" s="696"/>
      <c r="U174" s="665" t="s">
        <v>61</v>
      </c>
      <c r="V174" s="665"/>
      <c r="W174" s="666" t="s">
        <v>62</v>
      </c>
      <c r="X174" s="665"/>
      <c r="Y174" s="666" t="s">
        <v>53</v>
      </c>
      <c r="Z174" s="667"/>
    </row>
    <row r="175" spans="1:42" s="327" customFormat="1" ht="13.5" customHeight="1">
      <c r="A175" s="373" t="s">
        <v>116</v>
      </c>
      <c r="B175" s="854" t="s">
        <v>56</v>
      </c>
      <c r="C175" s="520"/>
      <c r="D175" s="520"/>
      <c r="E175" s="520"/>
      <c r="F175" s="520"/>
      <c r="G175" s="520"/>
      <c r="H175" s="521"/>
      <c r="I175" s="886" t="s">
        <v>111</v>
      </c>
      <c r="J175" s="887"/>
      <c r="K175" s="887"/>
      <c r="L175" s="888"/>
      <c r="M175" s="825">
        <f>M176+M177</f>
        <v>256460</v>
      </c>
      <c r="N175" s="826"/>
      <c r="O175" s="771" t="e">
        <f>IF(I175="適用",ROUNDDOWN(M175/N72,-1),0)</f>
        <v>#DIV/0!</v>
      </c>
      <c r="P175" s="772"/>
      <c r="Q175" s="772"/>
      <c r="R175" s="772"/>
      <c r="S175" s="772"/>
      <c r="T175" s="772"/>
      <c r="U175" s="772"/>
      <c r="V175" s="772"/>
      <c r="W175" s="772"/>
      <c r="X175" s="772"/>
      <c r="Y175" s="772"/>
      <c r="Z175" s="773"/>
    </row>
    <row r="176" spans="1:42" s="327" customFormat="1" ht="13.5" customHeight="1">
      <c r="A176" s="366"/>
      <c r="B176" s="882"/>
      <c r="C176" s="437" t="s">
        <v>113</v>
      </c>
      <c r="D176" s="438"/>
      <c r="E176" s="438"/>
      <c r="F176" s="438"/>
      <c r="G176" s="438"/>
      <c r="H176" s="439"/>
      <c r="I176" s="839"/>
      <c r="J176" s="840"/>
      <c r="K176" s="840"/>
      <c r="L176" s="841"/>
      <c r="M176" s="432">
        <f>保育単価表②!$E$4</f>
        <v>256460</v>
      </c>
      <c r="N176" s="433"/>
      <c r="O176" s="779" t="e">
        <f>O175-O177</f>
        <v>#DIV/0!</v>
      </c>
      <c r="P176" s="780"/>
      <c r="Q176" s="780"/>
      <c r="R176" s="780"/>
      <c r="S176" s="780"/>
      <c r="T176" s="780"/>
      <c r="U176" s="780"/>
      <c r="V176" s="780"/>
      <c r="W176" s="780"/>
      <c r="X176" s="780"/>
      <c r="Y176" s="780"/>
      <c r="Z176" s="781"/>
    </row>
    <row r="177" spans="1:127" s="327" customFormat="1" ht="13.5" customHeight="1">
      <c r="A177" s="370"/>
      <c r="B177" s="883"/>
      <c r="C177" s="494" t="s">
        <v>10</v>
      </c>
      <c r="D177" s="495"/>
      <c r="E177" s="495"/>
      <c r="F177" s="495"/>
      <c r="G177" s="495"/>
      <c r="H177" s="496"/>
      <c r="I177" s="842"/>
      <c r="J177" s="843"/>
      <c r="K177" s="843"/>
      <c r="L177" s="844"/>
      <c r="M177" s="782">
        <f>保育単価表②!$K$4*$K$92</f>
        <v>0</v>
      </c>
      <c r="N177" s="783"/>
      <c r="O177" s="779" t="e">
        <f>IF(I175="適用",ROUNDDOWN(M177/N72,-1),0)</f>
        <v>#DIV/0!</v>
      </c>
      <c r="P177" s="780"/>
      <c r="Q177" s="780"/>
      <c r="R177" s="780"/>
      <c r="S177" s="780"/>
      <c r="T177" s="780"/>
      <c r="U177" s="780"/>
      <c r="V177" s="780"/>
      <c r="W177" s="780"/>
      <c r="X177" s="780"/>
      <c r="Y177" s="780"/>
      <c r="Z177" s="781"/>
    </row>
    <row r="178" spans="1:127" s="327" customFormat="1" ht="13.5" customHeight="1">
      <c r="A178" s="373" t="s">
        <v>116</v>
      </c>
      <c r="B178" s="718" t="s">
        <v>7</v>
      </c>
      <c r="C178" s="533"/>
      <c r="D178" s="533"/>
      <c r="E178" s="533"/>
      <c r="F178" s="533"/>
      <c r="G178" s="533"/>
      <c r="H178" s="534"/>
      <c r="I178" s="535" t="s">
        <v>379</v>
      </c>
      <c r="J178" s="537"/>
      <c r="K178" s="1013" t="s">
        <v>112</v>
      </c>
      <c r="L178" s="1014"/>
      <c r="M178" s="825">
        <f>M179+M180</f>
        <v>49870</v>
      </c>
      <c r="N178" s="826"/>
      <c r="O178" s="771">
        <f>IF(OR(K178="A",K178="B"),ROUNDDOWN(M178/N72,-1),0)</f>
        <v>0</v>
      </c>
      <c r="P178" s="772"/>
      <c r="Q178" s="772"/>
      <c r="R178" s="772"/>
      <c r="S178" s="772"/>
      <c r="T178" s="772"/>
      <c r="U178" s="772"/>
      <c r="V178" s="772"/>
      <c r="W178" s="772"/>
      <c r="X178" s="772"/>
      <c r="Y178" s="772"/>
      <c r="Z178" s="773"/>
    </row>
    <row r="179" spans="1:127" s="327" customFormat="1" ht="13.5" customHeight="1">
      <c r="A179" s="366"/>
      <c r="B179" s="367"/>
      <c r="C179" s="437" t="s">
        <v>113</v>
      </c>
      <c r="D179" s="438"/>
      <c r="E179" s="438"/>
      <c r="F179" s="438"/>
      <c r="G179" s="438"/>
      <c r="H179" s="439"/>
      <c r="I179" s="839"/>
      <c r="J179" s="840"/>
      <c r="K179" s="840"/>
      <c r="L179" s="841"/>
      <c r="M179" s="432">
        <f>IF(K178="B",保育単価表②!$E$11,保育単価表②!$E$8)</f>
        <v>49870</v>
      </c>
      <c r="N179" s="433"/>
      <c r="O179" s="779">
        <f>O178-O180</f>
        <v>0</v>
      </c>
      <c r="P179" s="780"/>
      <c r="Q179" s="780"/>
      <c r="R179" s="780"/>
      <c r="S179" s="780"/>
      <c r="T179" s="780"/>
      <c r="U179" s="780"/>
      <c r="V179" s="780"/>
      <c r="W179" s="780"/>
      <c r="X179" s="780"/>
      <c r="Y179" s="780"/>
      <c r="Z179" s="781"/>
      <c r="AA179" s="360">
        <v>0</v>
      </c>
      <c r="AB179" s="350">
        <v>1</v>
      </c>
      <c r="AC179" s="350">
        <v>2</v>
      </c>
      <c r="AD179" s="350">
        <v>3</v>
      </c>
      <c r="AE179" s="350">
        <v>4</v>
      </c>
      <c r="AF179" s="350">
        <v>5</v>
      </c>
      <c r="AG179" s="350">
        <v>6</v>
      </c>
      <c r="AH179" s="350">
        <v>7</v>
      </c>
      <c r="AI179" s="350">
        <v>8</v>
      </c>
      <c r="AJ179" s="350">
        <v>9</v>
      </c>
      <c r="AK179" s="350">
        <v>10</v>
      </c>
      <c r="AL179" s="350">
        <v>11</v>
      </c>
      <c r="AM179" s="350">
        <v>12</v>
      </c>
      <c r="AN179" s="350">
        <v>13</v>
      </c>
      <c r="AO179" s="350">
        <v>14</v>
      </c>
      <c r="AP179" s="350">
        <v>15</v>
      </c>
      <c r="AQ179" s="350">
        <v>16</v>
      </c>
      <c r="AR179" s="350">
        <v>17</v>
      </c>
      <c r="AS179" s="350">
        <v>18</v>
      </c>
      <c r="AT179" s="350">
        <v>19</v>
      </c>
      <c r="AU179" s="350">
        <v>20</v>
      </c>
    </row>
    <row r="180" spans="1:127" s="327" customFormat="1" ht="13.5" customHeight="1">
      <c r="A180" s="370"/>
      <c r="B180" s="378"/>
      <c r="C180" s="494" t="s">
        <v>10</v>
      </c>
      <c r="D180" s="495"/>
      <c r="E180" s="495"/>
      <c r="F180" s="495"/>
      <c r="G180" s="495"/>
      <c r="H180" s="496"/>
      <c r="I180" s="842"/>
      <c r="J180" s="843"/>
      <c r="K180" s="843"/>
      <c r="L180" s="844"/>
      <c r="M180" s="782">
        <f>IF(K178="B",保育単価表②!$K$11,保育単価表②!$K$8)*$K$92</f>
        <v>0</v>
      </c>
      <c r="N180" s="783"/>
      <c r="O180" s="779">
        <f>IF(OR(K178="A",K178="B"),ROUNDDOWN(M180/N72,-1),0)</f>
        <v>0</v>
      </c>
      <c r="P180" s="780"/>
      <c r="Q180" s="780"/>
      <c r="R180" s="780"/>
      <c r="S180" s="780"/>
      <c r="T180" s="780"/>
      <c r="U180" s="780"/>
      <c r="V180" s="780"/>
      <c r="W180" s="780"/>
      <c r="X180" s="780"/>
      <c r="Y180" s="780"/>
      <c r="Z180" s="781"/>
    </row>
    <row r="181" spans="1:127" s="327" customFormat="1" ht="13.5" customHeight="1">
      <c r="A181" s="373" t="s">
        <v>116</v>
      </c>
      <c r="B181" s="854" t="s">
        <v>160</v>
      </c>
      <c r="C181" s="520"/>
      <c r="D181" s="520"/>
      <c r="E181" s="520"/>
      <c r="F181" s="520"/>
      <c r="G181" s="520"/>
      <c r="H181" s="521"/>
      <c r="I181" s="697" t="s">
        <v>111</v>
      </c>
      <c r="J181" s="873"/>
      <c r="K181" s="873"/>
      <c r="L181" s="698"/>
      <c r="M181" s="825">
        <f>M182+M183</f>
        <v>46100</v>
      </c>
      <c r="N181" s="826"/>
      <c r="O181" s="771" t="e">
        <f>IF(I181="適用",ROUNDDOWN(M181/N72,-1),0)</f>
        <v>#DIV/0!</v>
      </c>
      <c r="P181" s="772"/>
      <c r="Q181" s="772"/>
      <c r="R181" s="772"/>
      <c r="S181" s="772"/>
      <c r="T181" s="772"/>
      <c r="U181" s="772"/>
      <c r="V181" s="772"/>
      <c r="W181" s="772"/>
      <c r="X181" s="772"/>
      <c r="Y181" s="772"/>
      <c r="Z181" s="773"/>
      <c r="AA181" s="326">
        <v>0</v>
      </c>
      <c r="AB181" s="326">
        <v>1</v>
      </c>
      <c r="AC181" s="326">
        <v>2</v>
      </c>
      <c r="AD181" s="326">
        <v>3</v>
      </c>
      <c r="AE181" s="326">
        <v>4</v>
      </c>
      <c r="AF181" s="326">
        <v>5</v>
      </c>
      <c r="AG181" s="326">
        <v>6</v>
      </c>
      <c r="AH181" s="326">
        <v>7</v>
      </c>
      <c r="AI181" s="326">
        <v>8</v>
      </c>
      <c r="AJ181" s="326">
        <v>9</v>
      </c>
      <c r="AK181" s="326">
        <v>10</v>
      </c>
      <c r="AL181" s="326">
        <v>11</v>
      </c>
      <c r="AM181" s="326">
        <v>12</v>
      </c>
      <c r="AN181" s="326">
        <v>13</v>
      </c>
      <c r="AO181" s="326">
        <v>14</v>
      </c>
      <c r="AP181" s="326">
        <v>15</v>
      </c>
      <c r="AQ181" s="326">
        <v>16</v>
      </c>
      <c r="AR181" s="326">
        <v>17</v>
      </c>
      <c r="AS181" s="326">
        <v>18</v>
      </c>
      <c r="AT181" s="326">
        <v>19</v>
      </c>
      <c r="AU181" s="326">
        <v>20</v>
      </c>
      <c r="AV181" s="326">
        <v>21</v>
      </c>
      <c r="AW181" s="326">
        <v>22</v>
      </c>
      <c r="AX181" s="326">
        <v>23</v>
      </c>
      <c r="AY181" s="326">
        <v>24</v>
      </c>
      <c r="AZ181" s="326">
        <v>25</v>
      </c>
      <c r="BA181" s="326">
        <v>26</v>
      </c>
      <c r="BB181" s="326">
        <v>27</v>
      </c>
      <c r="BC181" s="326">
        <v>28</v>
      </c>
      <c r="BD181" s="326">
        <v>29</v>
      </c>
      <c r="BE181" s="326">
        <v>30</v>
      </c>
      <c r="BF181" s="326">
        <v>31</v>
      </c>
      <c r="BG181" s="326">
        <v>32</v>
      </c>
      <c r="BH181" s="326">
        <v>33</v>
      </c>
      <c r="BI181" s="326">
        <v>34</v>
      </c>
      <c r="BJ181" s="326">
        <v>35</v>
      </c>
      <c r="BK181" s="326">
        <v>36</v>
      </c>
      <c r="BL181" s="326">
        <v>37</v>
      </c>
      <c r="BM181" s="326">
        <v>38</v>
      </c>
      <c r="BN181" s="326">
        <v>39</v>
      </c>
      <c r="BO181" s="326">
        <v>40</v>
      </c>
      <c r="BP181" s="326">
        <v>41</v>
      </c>
      <c r="BQ181" s="326">
        <v>42</v>
      </c>
      <c r="BR181" s="326">
        <v>43</v>
      </c>
      <c r="BS181" s="326">
        <v>44</v>
      </c>
      <c r="BT181" s="326">
        <v>45</v>
      </c>
      <c r="BU181" s="326">
        <v>46</v>
      </c>
      <c r="BV181" s="326">
        <v>47</v>
      </c>
      <c r="BW181" s="326">
        <v>48</v>
      </c>
      <c r="BX181" s="326">
        <v>49</v>
      </c>
      <c r="BY181" s="326">
        <v>50</v>
      </c>
      <c r="BZ181" s="326">
        <v>51</v>
      </c>
      <c r="CA181" s="326">
        <v>52</v>
      </c>
      <c r="CB181" s="326">
        <v>53</v>
      </c>
      <c r="CC181" s="326">
        <v>54</v>
      </c>
      <c r="CD181" s="326">
        <v>55</v>
      </c>
      <c r="CE181" s="326">
        <v>56</v>
      </c>
      <c r="CF181" s="326">
        <v>57</v>
      </c>
      <c r="CG181" s="326">
        <v>58</v>
      </c>
      <c r="CH181" s="326">
        <v>59</v>
      </c>
      <c r="CI181" s="326">
        <v>60</v>
      </c>
      <c r="CJ181" s="326">
        <v>61</v>
      </c>
      <c r="CK181" s="326">
        <v>62</v>
      </c>
      <c r="CL181" s="326">
        <v>63</v>
      </c>
      <c r="CM181" s="326">
        <v>64</v>
      </c>
      <c r="CN181" s="326">
        <v>65</v>
      </c>
      <c r="CO181" s="326">
        <v>66</v>
      </c>
      <c r="CP181" s="326">
        <v>67</v>
      </c>
      <c r="CQ181" s="326">
        <v>68</v>
      </c>
      <c r="CR181" s="326">
        <v>69</v>
      </c>
      <c r="CS181" s="326">
        <v>70</v>
      </c>
      <c r="CT181" s="326">
        <v>71</v>
      </c>
      <c r="CU181" s="326">
        <v>72</v>
      </c>
      <c r="CV181" s="326">
        <v>73</v>
      </c>
      <c r="CW181" s="326">
        <v>74</v>
      </c>
      <c r="CX181" s="326">
        <v>75</v>
      </c>
      <c r="CY181" s="326">
        <v>76</v>
      </c>
      <c r="CZ181" s="326">
        <v>77</v>
      </c>
      <c r="DA181" s="326">
        <v>78</v>
      </c>
      <c r="DB181" s="326">
        <v>79</v>
      </c>
      <c r="DC181" s="326">
        <v>80</v>
      </c>
      <c r="DD181" s="326">
        <v>81</v>
      </c>
      <c r="DE181" s="326">
        <v>82</v>
      </c>
      <c r="DF181" s="326">
        <v>83</v>
      </c>
      <c r="DG181" s="326">
        <v>84</v>
      </c>
      <c r="DH181" s="326">
        <v>85</v>
      </c>
      <c r="DI181" s="326">
        <v>86</v>
      </c>
      <c r="DJ181" s="326">
        <v>87</v>
      </c>
      <c r="DK181" s="326">
        <v>88</v>
      </c>
      <c r="DL181" s="326">
        <v>89</v>
      </c>
      <c r="DM181" s="326">
        <v>90</v>
      </c>
      <c r="DN181" s="326">
        <v>91</v>
      </c>
      <c r="DO181" s="326">
        <v>92</v>
      </c>
      <c r="DP181" s="326">
        <v>93</v>
      </c>
      <c r="DQ181" s="326">
        <v>94</v>
      </c>
      <c r="DR181" s="326">
        <v>95</v>
      </c>
      <c r="DS181" s="326">
        <v>96</v>
      </c>
      <c r="DT181" s="326">
        <v>97</v>
      </c>
      <c r="DU181" s="326">
        <v>98</v>
      </c>
      <c r="DV181" s="326">
        <v>99</v>
      </c>
      <c r="DW181" s="326">
        <v>100</v>
      </c>
    </row>
    <row r="182" spans="1:127" s="327" customFormat="1" ht="13.5" customHeight="1">
      <c r="A182" s="366"/>
      <c r="B182" s="367"/>
      <c r="C182" s="437" t="s">
        <v>113</v>
      </c>
      <c r="D182" s="438"/>
      <c r="E182" s="438"/>
      <c r="F182" s="438"/>
      <c r="G182" s="438"/>
      <c r="H182" s="439"/>
      <c r="I182" s="839"/>
      <c r="J182" s="840"/>
      <c r="K182" s="840"/>
      <c r="L182" s="841"/>
      <c r="M182" s="432">
        <f>保育単価表②!$E$15</f>
        <v>46100</v>
      </c>
      <c r="N182" s="433"/>
      <c r="O182" s="779" t="e">
        <f>O181-O183</f>
        <v>#DIV/0!</v>
      </c>
      <c r="P182" s="780"/>
      <c r="Q182" s="780"/>
      <c r="R182" s="780"/>
      <c r="S182" s="780"/>
      <c r="T182" s="780"/>
      <c r="U182" s="780"/>
      <c r="V182" s="780"/>
      <c r="W182" s="780"/>
      <c r="X182" s="780"/>
      <c r="Y182" s="780"/>
      <c r="Z182" s="781"/>
    </row>
    <row r="183" spans="1:127" s="327" customFormat="1" ht="13.5" customHeight="1">
      <c r="A183" s="370"/>
      <c r="B183" s="378"/>
      <c r="C183" s="641" t="s">
        <v>10</v>
      </c>
      <c r="D183" s="530"/>
      <c r="E183" s="530"/>
      <c r="F183" s="530"/>
      <c r="G183" s="530"/>
      <c r="H183" s="531"/>
      <c r="I183" s="842"/>
      <c r="J183" s="843"/>
      <c r="K183" s="843"/>
      <c r="L183" s="844"/>
      <c r="M183" s="782">
        <f>保育単価表②!$K$15*$K$92</f>
        <v>0</v>
      </c>
      <c r="N183" s="783"/>
      <c r="O183" s="779" t="e">
        <f>IF(I181="適用",ROUNDDOWN(M183/N72,-1),0)</f>
        <v>#DIV/0!</v>
      </c>
      <c r="P183" s="780"/>
      <c r="Q183" s="780"/>
      <c r="R183" s="780"/>
      <c r="S183" s="780"/>
      <c r="T183" s="780"/>
      <c r="U183" s="780"/>
      <c r="V183" s="780"/>
      <c r="W183" s="780"/>
      <c r="X183" s="780"/>
      <c r="Y183" s="780"/>
      <c r="Z183" s="781"/>
    </row>
    <row r="184" spans="1:127" s="327" customFormat="1" ht="13.5" customHeight="1">
      <c r="A184" s="853" t="s">
        <v>116</v>
      </c>
      <c r="B184" s="854" t="s">
        <v>119</v>
      </c>
      <c r="C184" s="520"/>
      <c r="D184" s="520"/>
      <c r="E184" s="520"/>
      <c r="F184" s="520"/>
      <c r="G184" s="520"/>
      <c r="H184" s="521"/>
      <c r="I184" s="685" t="s">
        <v>120</v>
      </c>
      <c r="J184" s="740"/>
      <c r="K184" s="855">
        <v>4</v>
      </c>
      <c r="L184" s="856"/>
      <c r="M184" s="825">
        <f>保育単価表②!$L$19</f>
        <v>48900</v>
      </c>
      <c r="N184" s="826"/>
      <c r="O184" s="771" t="e">
        <f>IF(SUM(K184:L185)&gt;0,ROUNDDOWN(SUM(M184*K184,M185*K185)/N72,-1),0)</f>
        <v>#DIV/0!</v>
      </c>
      <c r="P184" s="772"/>
      <c r="Q184" s="772"/>
      <c r="R184" s="772"/>
      <c r="S184" s="772"/>
      <c r="T184" s="772"/>
      <c r="U184" s="772"/>
      <c r="V184" s="772"/>
      <c r="W184" s="772"/>
      <c r="X184" s="772"/>
      <c r="Y184" s="772"/>
      <c r="Z184" s="773"/>
    </row>
    <row r="185" spans="1:127" s="327" customFormat="1" ht="13.5" customHeight="1">
      <c r="A185" s="853"/>
      <c r="B185" s="849"/>
      <c r="C185" s="544"/>
      <c r="D185" s="544"/>
      <c r="E185" s="544"/>
      <c r="F185" s="544"/>
      <c r="G185" s="544"/>
      <c r="H185" s="545"/>
      <c r="I185" s="857" t="s">
        <v>121</v>
      </c>
      <c r="J185" s="858"/>
      <c r="K185" s="859">
        <v>2</v>
      </c>
      <c r="L185" s="860"/>
      <c r="M185" s="782">
        <f>保育単価表②!$L$20</f>
        <v>6110</v>
      </c>
      <c r="N185" s="783"/>
      <c r="O185" s="861"/>
      <c r="P185" s="862"/>
      <c r="Q185" s="862"/>
      <c r="R185" s="862"/>
      <c r="S185" s="862"/>
      <c r="T185" s="862"/>
      <c r="U185" s="862"/>
      <c r="V185" s="862"/>
      <c r="W185" s="862"/>
      <c r="X185" s="862"/>
      <c r="Y185" s="862"/>
      <c r="Z185" s="863"/>
      <c r="AA185" s="326">
        <v>0</v>
      </c>
      <c r="AB185" s="326">
        <v>1</v>
      </c>
      <c r="AC185" s="326">
        <v>2</v>
      </c>
      <c r="AD185" s="326">
        <v>3</v>
      </c>
      <c r="AE185" s="326">
        <v>4</v>
      </c>
      <c r="AF185" s="326">
        <v>5</v>
      </c>
      <c r="AG185" s="326">
        <v>6</v>
      </c>
      <c r="AH185" s="326">
        <v>7</v>
      </c>
      <c r="AI185" s="326">
        <v>8</v>
      </c>
      <c r="AJ185" s="326">
        <v>9</v>
      </c>
      <c r="AK185" s="326">
        <v>10</v>
      </c>
      <c r="AL185" s="326">
        <v>11</v>
      </c>
      <c r="AM185" s="326">
        <v>12</v>
      </c>
      <c r="AN185" s="326">
        <v>13</v>
      </c>
      <c r="AO185" s="326">
        <v>14</v>
      </c>
      <c r="AP185" s="326">
        <v>15</v>
      </c>
      <c r="AQ185" s="326">
        <v>16</v>
      </c>
      <c r="AR185" s="326">
        <v>17</v>
      </c>
      <c r="AS185" s="326">
        <v>18</v>
      </c>
      <c r="AT185" s="326">
        <v>19</v>
      </c>
      <c r="AU185" s="326">
        <v>20</v>
      </c>
      <c r="AV185" s="326">
        <v>21</v>
      </c>
      <c r="AW185" s="326">
        <v>22</v>
      </c>
      <c r="AX185" s="326">
        <v>23</v>
      </c>
      <c r="AY185" s="326">
        <v>24</v>
      </c>
      <c r="AZ185" s="326">
        <v>25</v>
      </c>
      <c r="BA185" s="326">
        <v>26</v>
      </c>
      <c r="BB185" s="326">
        <v>27</v>
      </c>
      <c r="BC185" s="326">
        <v>28</v>
      </c>
      <c r="BD185" s="326">
        <v>29</v>
      </c>
      <c r="BE185" s="326">
        <v>30</v>
      </c>
      <c r="BF185" s="326">
        <v>31</v>
      </c>
      <c r="BG185" s="326">
        <v>32</v>
      </c>
      <c r="BH185" s="326">
        <v>33</v>
      </c>
      <c r="BI185" s="326">
        <v>34</v>
      </c>
      <c r="BJ185" s="326">
        <v>35</v>
      </c>
      <c r="BK185" s="326">
        <v>36</v>
      </c>
      <c r="BL185" s="326">
        <v>37</v>
      </c>
      <c r="BM185" s="326">
        <v>38</v>
      </c>
      <c r="BN185" s="326">
        <v>39</v>
      </c>
      <c r="BO185" s="326">
        <v>40</v>
      </c>
      <c r="BP185" s="326">
        <v>41</v>
      </c>
      <c r="BQ185" s="326">
        <v>42</v>
      </c>
      <c r="BR185" s="326">
        <v>43</v>
      </c>
      <c r="BS185" s="326">
        <v>44</v>
      </c>
      <c r="BT185" s="326">
        <v>45</v>
      </c>
      <c r="BU185" s="326">
        <v>46</v>
      </c>
      <c r="BV185" s="326">
        <v>47</v>
      </c>
      <c r="BW185" s="326">
        <v>48</v>
      </c>
      <c r="BX185" s="326">
        <v>49</v>
      </c>
      <c r="BY185" s="326">
        <v>50</v>
      </c>
      <c r="BZ185" s="326">
        <v>51</v>
      </c>
      <c r="CA185" s="326">
        <v>52</v>
      </c>
      <c r="CB185" s="326">
        <v>53</v>
      </c>
      <c r="CC185" s="326">
        <v>54</v>
      </c>
      <c r="CD185" s="326">
        <v>55</v>
      </c>
      <c r="CE185" s="326">
        <v>56</v>
      </c>
      <c r="CF185" s="326">
        <v>57</v>
      </c>
      <c r="CG185" s="326">
        <v>58</v>
      </c>
      <c r="CH185" s="326">
        <v>59</v>
      </c>
      <c r="CI185" s="326">
        <v>60</v>
      </c>
      <c r="CJ185" s="326">
        <v>61</v>
      </c>
      <c r="CK185" s="326">
        <v>62</v>
      </c>
      <c r="CL185" s="326">
        <v>63</v>
      </c>
      <c r="CM185" s="326">
        <v>64</v>
      </c>
      <c r="CN185" s="326">
        <v>65</v>
      </c>
      <c r="CO185" s="326">
        <v>66</v>
      </c>
      <c r="CP185" s="326">
        <v>67</v>
      </c>
      <c r="CQ185" s="326">
        <v>68</v>
      </c>
      <c r="CR185" s="326">
        <v>69</v>
      </c>
      <c r="CS185" s="326">
        <v>70</v>
      </c>
      <c r="CT185" s="326">
        <v>71</v>
      </c>
      <c r="CU185" s="326">
        <v>72</v>
      </c>
      <c r="CV185" s="326">
        <v>73</v>
      </c>
      <c r="CW185" s="326">
        <v>74</v>
      </c>
      <c r="CX185" s="326">
        <v>75</v>
      </c>
      <c r="CY185" s="326">
        <v>76</v>
      </c>
      <c r="CZ185" s="326">
        <v>77</v>
      </c>
      <c r="DA185" s="326">
        <v>78</v>
      </c>
      <c r="DB185" s="326">
        <v>79</v>
      </c>
      <c r="DC185" s="326">
        <v>80</v>
      </c>
      <c r="DD185" s="326">
        <v>81</v>
      </c>
      <c r="DE185" s="326">
        <v>82</v>
      </c>
      <c r="DF185" s="326">
        <v>83</v>
      </c>
      <c r="DG185" s="326">
        <v>84</v>
      </c>
      <c r="DH185" s="326">
        <v>85</v>
      </c>
      <c r="DI185" s="326">
        <v>86</v>
      </c>
      <c r="DJ185" s="326">
        <v>87</v>
      </c>
      <c r="DK185" s="326">
        <v>88</v>
      </c>
      <c r="DL185" s="326">
        <v>89</v>
      </c>
      <c r="DM185" s="326">
        <v>90</v>
      </c>
      <c r="DN185" s="326">
        <v>91</v>
      </c>
      <c r="DO185" s="326">
        <v>92</v>
      </c>
      <c r="DP185" s="326">
        <v>93</v>
      </c>
      <c r="DQ185" s="326">
        <v>94</v>
      </c>
      <c r="DR185" s="326">
        <v>95</v>
      </c>
      <c r="DS185" s="326">
        <v>96</v>
      </c>
      <c r="DT185" s="326">
        <v>97</v>
      </c>
      <c r="DU185" s="326">
        <v>98</v>
      </c>
      <c r="DV185" s="326">
        <v>99</v>
      </c>
      <c r="DW185" s="326">
        <v>100</v>
      </c>
    </row>
    <row r="186" spans="1:127" s="327" customFormat="1" ht="13.5" customHeight="1">
      <c r="A186" s="379" t="s">
        <v>454</v>
      </c>
      <c r="B186" s="468" t="s">
        <v>455</v>
      </c>
      <c r="C186" s="469"/>
      <c r="D186" s="469"/>
      <c r="E186" s="469"/>
      <c r="F186" s="469"/>
      <c r="G186" s="469"/>
      <c r="H186" s="470"/>
      <c r="I186" s="458" t="s">
        <v>533</v>
      </c>
      <c r="J186" s="459"/>
      <c r="K186" s="445">
        <v>18</v>
      </c>
      <c r="L186" s="446"/>
      <c r="M186" s="447">
        <v>11000</v>
      </c>
      <c r="N186" s="448"/>
      <c r="O186" s="449" t="e">
        <f>ROUNDDOWN(M186*K186/N72,-1)</f>
        <v>#DIV/0!</v>
      </c>
      <c r="P186" s="450"/>
      <c r="Q186" s="450"/>
      <c r="R186" s="450"/>
      <c r="S186" s="450"/>
      <c r="T186" s="450"/>
      <c r="U186" s="450"/>
      <c r="V186" s="450"/>
      <c r="W186" s="450"/>
      <c r="X186" s="450"/>
      <c r="Y186" s="450"/>
      <c r="Z186" s="451"/>
    </row>
    <row r="187" spans="1:127" s="327" customFormat="1" ht="13.5" hidden="1" customHeight="1">
      <c r="A187" s="864" t="s">
        <v>454</v>
      </c>
      <c r="B187" s="468" t="s">
        <v>460</v>
      </c>
      <c r="C187" s="469"/>
      <c r="D187" s="469"/>
      <c r="E187" s="469"/>
      <c r="F187" s="469"/>
      <c r="G187" s="469"/>
      <c r="H187" s="470"/>
      <c r="I187" s="458" t="s">
        <v>456</v>
      </c>
      <c r="J187" s="459"/>
      <c r="K187" s="445"/>
      <c r="L187" s="446"/>
      <c r="M187" s="447" t="e">
        <f ca="1">OFFSET(INDIRECT(計算用!D43),0,0)</f>
        <v>#N/A</v>
      </c>
      <c r="N187" s="448"/>
      <c r="O187" s="449">
        <f>IF(SUM(K187:L190)&gt;0,ROUNDDOWN(SUM(M187*K187,M188*K188,M189*K189,M190*K190)/R73,-1),0)</f>
        <v>0</v>
      </c>
      <c r="P187" s="450"/>
      <c r="Q187" s="450"/>
      <c r="R187" s="450"/>
      <c r="S187" s="450"/>
      <c r="T187" s="450"/>
      <c r="U187" s="450"/>
      <c r="V187" s="450"/>
      <c r="W187" s="450"/>
      <c r="X187" s="450"/>
      <c r="Y187" s="450"/>
      <c r="Z187" s="451"/>
    </row>
    <row r="188" spans="1:127" s="327" customFormat="1" ht="13.5" hidden="1" customHeight="1">
      <c r="A188" s="865"/>
      <c r="B188" s="867"/>
      <c r="C188" s="868"/>
      <c r="D188" s="868"/>
      <c r="E188" s="868"/>
      <c r="F188" s="868"/>
      <c r="G188" s="868"/>
      <c r="H188" s="869"/>
      <c r="I188" s="458" t="s">
        <v>457</v>
      </c>
      <c r="J188" s="459"/>
      <c r="K188" s="445"/>
      <c r="L188" s="446"/>
      <c r="M188" s="447" t="e">
        <f ca="1">OFFSET(INDIRECT(計算用!D43),1,0)</f>
        <v>#N/A</v>
      </c>
      <c r="N188" s="448"/>
      <c r="O188" s="452"/>
      <c r="P188" s="453"/>
      <c r="Q188" s="453"/>
      <c r="R188" s="453"/>
      <c r="S188" s="453"/>
      <c r="T188" s="453"/>
      <c r="U188" s="453"/>
      <c r="V188" s="453"/>
      <c r="W188" s="453"/>
      <c r="X188" s="453"/>
      <c r="Y188" s="453"/>
      <c r="Z188" s="454"/>
    </row>
    <row r="189" spans="1:127" s="327" customFormat="1" ht="13.5" hidden="1" customHeight="1">
      <c r="A189" s="865"/>
      <c r="B189" s="867"/>
      <c r="C189" s="868"/>
      <c r="D189" s="868"/>
      <c r="E189" s="868"/>
      <c r="F189" s="868"/>
      <c r="G189" s="868"/>
      <c r="H189" s="869"/>
      <c r="I189" s="458" t="s">
        <v>458</v>
      </c>
      <c r="J189" s="459"/>
      <c r="K189" s="445"/>
      <c r="L189" s="446"/>
      <c r="M189" s="447" t="e">
        <f ca="1">OFFSET(INDIRECT(計算用!D43),2,0)</f>
        <v>#N/A</v>
      </c>
      <c r="N189" s="448"/>
      <c r="O189" s="452"/>
      <c r="P189" s="453"/>
      <c r="Q189" s="453"/>
      <c r="R189" s="453"/>
      <c r="S189" s="453"/>
      <c r="T189" s="453"/>
      <c r="U189" s="453"/>
      <c r="V189" s="453"/>
      <c r="W189" s="453"/>
      <c r="X189" s="453"/>
      <c r="Y189" s="453"/>
      <c r="Z189" s="454"/>
      <c r="AA189" s="332" t="s">
        <v>163</v>
      </c>
      <c r="AB189" s="326" t="s">
        <v>164</v>
      </c>
      <c r="AC189" s="326" t="s">
        <v>165</v>
      </c>
    </row>
    <row r="190" spans="1:127" s="327" customFormat="1" ht="13.5" hidden="1" customHeight="1">
      <c r="A190" s="866"/>
      <c r="B190" s="870"/>
      <c r="C190" s="871"/>
      <c r="D190" s="871"/>
      <c r="E190" s="871"/>
      <c r="F190" s="871"/>
      <c r="G190" s="871"/>
      <c r="H190" s="872"/>
      <c r="I190" s="458" t="s">
        <v>459</v>
      </c>
      <c r="J190" s="459"/>
      <c r="K190" s="460"/>
      <c r="L190" s="461"/>
      <c r="M190" s="447" t="e">
        <f ca="1">OFFSET(INDIRECT(計算用!D43),3,0)</f>
        <v>#N/A</v>
      </c>
      <c r="N190" s="448"/>
      <c r="O190" s="455"/>
      <c r="P190" s="456"/>
      <c r="Q190" s="456"/>
      <c r="R190" s="456"/>
      <c r="S190" s="456"/>
      <c r="T190" s="456"/>
      <c r="U190" s="456"/>
      <c r="V190" s="456"/>
      <c r="W190" s="456"/>
      <c r="X190" s="456"/>
      <c r="Y190" s="456"/>
      <c r="Z190" s="457"/>
      <c r="AA190" s="380"/>
      <c r="AB190" s="334"/>
      <c r="AC190" s="334"/>
    </row>
    <row r="191" spans="1:127" s="327" customFormat="1" ht="13.5" customHeight="1">
      <c r="A191" s="376" t="s">
        <v>48</v>
      </c>
      <c r="B191" s="828" t="s">
        <v>122</v>
      </c>
      <c r="C191" s="829"/>
      <c r="D191" s="829"/>
      <c r="E191" s="829"/>
      <c r="F191" s="829"/>
      <c r="G191" s="829"/>
      <c r="H191" s="830"/>
      <c r="I191" s="458" t="s">
        <v>123</v>
      </c>
      <c r="J191" s="774"/>
      <c r="K191" s="845" t="s">
        <v>85</v>
      </c>
      <c r="L191" s="846"/>
      <c r="M191" s="837">
        <f ca="1">IF(計算用!$D$39&lt;3,OFFSET(保育単価表②!$H$25,計算用!$D$39,0),OFFSET(保育単価表②!$R$25,計算用!$D$39-3,0))</f>
        <v>110</v>
      </c>
      <c r="N191" s="838"/>
      <c r="O191" s="447">
        <f ca="1">IF(OR(K191="その他",K191="１級地",K191="２級地",K191="３級地",K191="４級地"),ROUNDDOWN(M191,-1),0)</f>
        <v>110</v>
      </c>
      <c r="P191" s="833"/>
      <c r="Q191" s="833"/>
      <c r="R191" s="833"/>
      <c r="S191" s="833"/>
      <c r="T191" s="833"/>
      <c r="U191" s="833"/>
      <c r="V191" s="833"/>
      <c r="W191" s="833"/>
      <c r="X191" s="833"/>
      <c r="Y191" s="833"/>
      <c r="Z191" s="448"/>
    </row>
    <row r="192" spans="1:127" s="327" customFormat="1" ht="13.5" customHeight="1">
      <c r="A192" s="376"/>
      <c r="B192" s="828" t="s">
        <v>447</v>
      </c>
      <c r="C192" s="829"/>
      <c r="D192" s="829"/>
      <c r="E192" s="829"/>
      <c r="F192" s="829"/>
      <c r="G192" s="829"/>
      <c r="H192" s="830"/>
      <c r="I192" s="834" t="s">
        <v>112</v>
      </c>
      <c r="J192" s="835"/>
      <c r="K192" s="835"/>
      <c r="L192" s="836"/>
      <c r="M192" s="837">
        <f>保育単価表②!$C$29</f>
        <v>6180</v>
      </c>
      <c r="N192" s="838"/>
      <c r="O192" s="447">
        <f>IF(AND(I192="適用",OR(U82=3,X82=3)),M192,0)</f>
        <v>0</v>
      </c>
      <c r="P192" s="833"/>
      <c r="Q192" s="833"/>
      <c r="R192" s="833"/>
      <c r="S192" s="833"/>
      <c r="T192" s="833"/>
      <c r="U192" s="833"/>
      <c r="V192" s="833"/>
      <c r="W192" s="833"/>
      <c r="X192" s="833"/>
      <c r="Y192" s="833"/>
      <c r="Z192" s="448"/>
    </row>
    <row r="193" spans="1:30" s="327" customFormat="1" ht="13.5" customHeight="1">
      <c r="A193" s="376" t="s">
        <v>116</v>
      </c>
      <c r="B193" s="828" t="s">
        <v>448</v>
      </c>
      <c r="C193" s="829"/>
      <c r="D193" s="829"/>
      <c r="E193" s="829"/>
      <c r="F193" s="829"/>
      <c r="G193" s="829"/>
      <c r="H193" s="830"/>
      <c r="I193" s="834" t="s">
        <v>112</v>
      </c>
      <c r="J193" s="835"/>
      <c r="K193" s="835"/>
      <c r="L193" s="836"/>
      <c r="M193" s="837">
        <f>保育単価表②!$C$31</f>
        <v>155870</v>
      </c>
      <c r="N193" s="838"/>
      <c r="O193" s="447">
        <f>IF(AND(I193="適用",OR(U82=3,X82=3)),ROUNDDOWN(M193/K73,-1),0)</f>
        <v>0</v>
      </c>
      <c r="P193" s="833"/>
      <c r="Q193" s="833"/>
      <c r="R193" s="833"/>
      <c r="S193" s="833"/>
      <c r="T193" s="833"/>
      <c r="U193" s="833"/>
      <c r="V193" s="833"/>
      <c r="W193" s="833"/>
      <c r="X193" s="833"/>
      <c r="Y193" s="833"/>
      <c r="Z193" s="448"/>
      <c r="AA193" s="360" t="s">
        <v>112</v>
      </c>
      <c r="AB193" s="350" t="s">
        <v>117</v>
      </c>
      <c r="AC193" s="350" t="s">
        <v>118</v>
      </c>
      <c r="AD193" s="350" t="s">
        <v>128</v>
      </c>
    </row>
    <row r="194" spans="1:30" s="327" customFormat="1" ht="13.5" customHeight="1">
      <c r="A194" s="847" t="s">
        <v>116</v>
      </c>
      <c r="B194" s="723" t="s">
        <v>161</v>
      </c>
      <c r="C194" s="491"/>
      <c r="D194" s="491"/>
      <c r="E194" s="491"/>
      <c r="F194" s="491"/>
      <c r="G194" s="491"/>
      <c r="H194" s="492"/>
      <c r="I194" s="685" t="s">
        <v>162</v>
      </c>
      <c r="J194" s="740"/>
      <c r="K194" s="740"/>
      <c r="L194" s="686"/>
      <c r="M194" s="449">
        <f ca="1">IF(計算用!$D$40&lt;1,保育単価表②!$L$33,OFFSET(保育単価表②!$L$33,計算用!$D$40*2,0))</f>
        <v>456000</v>
      </c>
      <c r="N194" s="451"/>
      <c r="O194" s="449">
        <f>IF(AND(OR(I195="400時間以上800時間未満",I195="800時間以上1,200時間未満",I195="1,200時間以上"),OR(U82=3,X82=3)),ROUNDDOWN(M194/K73,-1),0)</f>
        <v>0</v>
      </c>
      <c r="P194" s="450"/>
      <c r="Q194" s="450"/>
      <c r="R194" s="450"/>
      <c r="S194" s="450"/>
      <c r="T194" s="450"/>
      <c r="U194" s="450"/>
      <c r="V194" s="450"/>
      <c r="W194" s="450"/>
      <c r="X194" s="450"/>
      <c r="Y194" s="450"/>
      <c r="Z194" s="451"/>
    </row>
    <row r="195" spans="1:30" s="327" customFormat="1" ht="13.5" customHeight="1">
      <c r="A195" s="848"/>
      <c r="B195" s="849"/>
      <c r="C195" s="544"/>
      <c r="D195" s="544"/>
      <c r="E195" s="544"/>
      <c r="F195" s="544"/>
      <c r="G195" s="544"/>
      <c r="H195" s="545"/>
      <c r="I195" s="850" t="s">
        <v>163</v>
      </c>
      <c r="J195" s="851"/>
      <c r="K195" s="851"/>
      <c r="L195" s="852"/>
      <c r="M195" s="455"/>
      <c r="N195" s="457"/>
      <c r="O195" s="455"/>
      <c r="P195" s="456"/>
      <c r="Q195" s="456"/>
      <c r="R195" s="456"/>
      <c r="S195" s="456"/>
      <c r="T195" s="456"/>
      <c r="U195" s="456"/>
      <c r="V195" s="456"/>
      <c r="W195" s="456"/>
      <c r="X195" s="456"/>
      <c r="Y195" s="456"/>
      <c r="Z195" s="457"/>
    </row>
    <row r="196" spans="1:30" s="327" customFormat="1" ht="13.5" customHeight="1">
      <c r="A196" s="376" t="s">
        <v>116</v>
      </c>
      <c r="B196" s="828" t="s">
        <v>124</v>
      </c>
      <c r="C196" s="829"/>
      <c r="D196" s="829"/>
      <c r="E196" s="829"/>
      <c r="F196" s="829"/>
      <c r="G196" s="829"/>
      <c r="H196" s="830"/>
      <c r="I196" s="458" t="s">
        <v>125</v>
      </c>
      <c r="J196" s="774"/>
      <c r="K196" s="831"/>
      <c r="L196" s="832"/>
      <c r="M196" s="447">
        <f>保育単価表②!$C$40</f>
        <v>160000</v>
      </c>
      <c r="N196" s="448"/>
      <c r="O196" s="447">
        <f>IF(AND(K196&gt;0,OR(U82=3,X82=3)),ROUNDDOWN(MIN(K196,M196)/K73,-1),0)</f>
        <v>0</v>
      </c>
      <c r="P196" s="833"/>
      <c r="Q196" s="833"/>
      <c r="R196" s="833"/>
      <c r="S196" s="833"/>
      <c r="T196" s="833"/>
      <c r="U196" s="833"/>
      <c r="V196" s="833"/>
      <c r="W196" s="833"/>
      <c r="X196" s="833"/>
      <c r="Y196" s="833"/>
      <c r="Z196" s="448"/>
    </row>
    <row r="197" spans="1:30" s="327" customFormat="1" ht="13.5" customHeight="1">
      <c r="A197" s="376" t="s">
        <v>116</v>
      </c>
      <c r="B197" s="828" t="s">
        <v>126</v>
      </c>
      <c r="C197" s="829"/>
      <c r="D197" s="829"/>
      <c r="E197" s="829"/>
      <c r="F197" s="829"/>
      <c r="G197" s="829"/>
      <c r="H197" s="830"/>
      <c r="I197" s="834" t="s">
        <v>111</v>
      </c>
      <c r="J197" s="835"/>
      <c r="K197" s="835"/>
      <c r="L197" s="836"/>
      <c r="M197" s="837">
        <f>保育単価表②!$C$42</f>
        <v>96840</v>
      </c>
      <c r="N197" s="838"/>
      <c r="O197" s="447">
        <f>IF(AND(I197="適用",OR(U82=3,X82=3)),ROUNDDOWN(M197/K73,-1),0)</f>
        <v>0</v>
      </c>
      <c r="P197" s="833"/>
      <c r="Q197" s="833"/>
      <c r="R197" s="833"/>
      <c r="S197" s="833"/>
      <c r="T197" s="833"/>
      <c r="U197" s="833"/>
      <c r="V197" s="833"/>
      <c r="W197" s="833"/>
      <c r="X197" s="833"/>
      <c r="Y197" s="833"/>
      <c r="Z197" s="448"/>
    </row>
    <row r="198" spans="1:30" s="327" customFormat="1" ht="13.5" customHeight="1">
      <c r="A198" s="373" t="s">
        <v>116</v>
      </c>
      <c r="B198" s="723" t="s">
        <v>8</v>
      </c>
      <c r="C198" s="491"/>
      <c r="D198" s="491"/>
      <c r="E198" s="491"/>
      <c r="F198" s="491"/>
      <c r="G198" s="491"/>
      <c r="H198" s="492"/>
      <c r="I198" s="666" t="s">
        <v>127</v>
      </c>
      <c r="J198" s="667"/>
      <c r="K198" s="697" t="s">
        <v>545</v>
      </c>
      <c r="L198" s="698"/>
      <c r="M198" s="825">
        <f ca="1">M199+M200</f>
        <v>76960</v>
      </c>
      <c r="N198" s="826"/>
      <c r="O198" s="771" t="e">
        <f ca="1">IF(OR(K198="A",K198="B",K198="C"),ROUNDDOWN(M198/N72,-1),0)</f>
        <v>#DIV/0!</v>
      </c>
      <c r="P198" s="772"/>
      <c r="Q198" s="772"/>
      <c r="R198" s="772"/>
      <c r="S198" s="772"/>
      <c r="T198" s="772"/>
      <c r="U198" s="772"/>
      <c r="V198" s="772"/>
      <c r="W198" s="772"/>
      <c r="X198" s="772"/>
      <c r="Y198" s="772"/>
      <c r="Z198" s="773"/>
    </row>
    <row r="199" spans="1:30" s="327" customFormat="1" ht="13.5" customHeight="1">
      <c r="A199" s="366"/>
      <c r="B199" s="367"/>
      <c r="C199" s="437" t="s">
        <v>113</v>
      </c>
      <c r="D199" s="438"/>
      <c r="E199" s="438"/>
      <c r="F199" s="438"/>
      <c r="G199" s="438"/>
      <c r="H199" s="439"/>
      <c r="I199" s="839"/>
      <c r="J199" s="840"/>
      <c r="K199" s="840"/>
      <c r="L199" s="841"/>
      <c r="M199" s="432">
        <f ca="1">IF(INDEX(計算用!$B$50:$B$53,MATCH(K198,計算用!$L$49:$L$52,0))&lt;2,保育単価表②!$E$45,OFFSET(保育単価表②!$E$45,(INDEX(計算用!$B$50:$B$53,MATCH(K198,計算用!$L$49:$L$52,0))-1)*3,0))</f>
        <v>76960</v>
      </c>
      <c r="N199" s="433"/>
      <c r="O199" s="779" t="e">
        <f ca="1">O198-O200</f>
        <v>#DIV/0!</v>
      </c>
      <c r="P199" s="780"/>
      <c r="Q199" s="780"/>
      <c r="R199" s="780"/>
      <c r="S199" s="780"/>
      <c r="T199" s="780"/>
      <c r="U199" s="780"/>
      <c r="V199" s="780"/>
      <c r="W199" s="780"/>
      <c r="X199" s="780"/>
      <c r="Y199" s="780"/>
      <c r="Z199" s="781"/>
    </row>
    <row r="200" spans="1:30" s="327" customFormat="1" ht="13.5" customHeight="1">
      <c r="A200" s="370"/>
      <c r="B200" s="378"/>
      <c r="C200" s="641" t="s">
        <v>10</v>
      </c>
      <c r="D200" s="530"/>
      <c r="E200" s="530"/>
      <c r="F200" s="530"/>
      <c r="G200" s="530"/>
      <c r="H200" s="531"/>
      <c r="I200" s="842"/>
      <c r="J200" s="843"/>
      <c r="K200" s="843"/>
      <c r="L200" s="844"/>
      <c r="M200" s="687">
        <f ca="1">IF(INDEX(計算用!$B$50:$B$53,MATCH(K198,計算用!$L$49:$L$52,0))&lt;2,保育単価表②!$K$45,OFFSET(保育単価表②!$K$45,(INDEX(計算用!$B$50:$B$53,MATCH(K198,計算用!$L$49:$L$52,0))-1)*3,0))*$K$92</f>
        <v>0</v>
      </c>
      <c r="N200" s="688"/>
      <c r="O200" s="779" t="e">
        <f ca="1">IF(OR(K198="A",K198="B",K198="C"),ROUNDDOWN(M200/N72,-1),0)</f>
        <v>#DIV/0!</v>
      </c>
      <c r="P200" s="780"/>
      <c r="Q200" s="780"/>
      <c r="R200" s="780"/>
      <c r="S200" s="780"/>
      <c r="T200" s="780"/>
      <c r="U200" s="780"/>
      <c r="V200" s="780"/>
      <c r="W200" s="780"/>
      <c r="X200" s="780"/>
      <c r="Y200" s="780"/>
      <c r="Z200" s="781"/>
    </row>
    <row r="201" spans="1:30" s="327" customFormat="1" ht="13.5" customHeight="1">
      <c r="A201" s="376" t="s">
        <v>116</v>
      </c>
      <c r="B201" s="819" t="s">
        <v>129</v>
      </c>
      <c r="C201" s="820"/>
      <c r="D201" s="820"/>
      <c r="E201" s="820"/>
      <c r="F201" s="820"/>
      <c r="G201" s="820"/>
      <c r="H201" s="821"/>
      <c r="I201" s="822" t="s">
        <v>112</v>
      </c>
      <c r="J201" s="823"/>
      <c r="K201" s="823"/>
      <c r="L201" s="824"/>
      <c r="M201" s="745">
        <f>保育単価表②!$C$53</f>
        <v>150000</v>
      </c>
      <c r="N201" s="746"/>
      <c r="O201" s="747">
        <f>IF(AND(I201="適用",OR(U82=3,X82=3)),ROUNDDOWN(M201/K73,-1),0)</f>
        <v>0</v>
      </c>
      <c r="P201" s="748"/>
      <c r="Q201" s="748"/>
      <c r="R201" s="748"/>
      <c r="S201" s="748"/>
      <c r="T201" s="748"/>
      <c r="U201" s="748"/>
      <c r="V201" s="748"/>
      <c r="W201" s="748"/>
      <c r="X201" s="748"/>
      <c r="Y201" s="748"/>
      <c r="Z201" s="749"/>
    </row>
    <row r="202" spans="1:30" s="327" customFormat="1" ht="13.5" customHeight="1">
      <c r="A202" s="520" t="s">
        <v>130</v>
      </c>
      <c r="B202" s="520"/>
      <c r="C202" s="520"/>
      <c r="D202" s="520"/>
      <c r="E202" s="520"/>
      <c r="F202" s="520"/>
      <c r="G202" s="520"/>
      <c r="H202" s="520"/>
      <c r="I202" s="520"/>
      <c r="J202" s="520"/>
      <c r="K202" s="520"/>
      <c r="L202" s="520"/>
      <c r="M202" s="520"/>
      <c r="N202" s="520"/>
      <c r="O202" s="520"/>
      <c r="P202" s="520"/>
      <c r="Q202" s="520"/>
      <c r="R202" s="520"/>
      <c r="S202" s="520"/>
      <c r="T202" s="520"/>
      <c r="U202" s="520"/>
      <c r="V202" s="520"/>
      <c r="W202" s="520"/>
      <c r="X202" s="520"/>
      <c r="Y202" s="520"/>
      <c r="Z202" s="520"/>
      <c r="AA202" s="334"/>
    </row>
    <row r="203" spans="1:30" s="327" customFormat="1" ht="13.5" customHeight="1">
      <c r="A203" s="520" t="s">
        <v>131</v>
      </c>
      <c r="B203" s="520"/>
      <c r="C203" s="520"/>
      <c r="D203" s="520"/>
      <c r="E203" s="520"/>
      <c r="F203" s="520"/>
      <c r="G203" s="520"/>
      <c r="H203" s="520"/>
      <c r="I203" s="520"/>
      <c r="J203" s="520"/>
      <c r="K203" s="520"/>
      <c r="L203" s="520"/>
      <c r="M203" s="520"/>
      <c r="N203" s="520"/>
      <c r="O203" s="520"/>
      <c r="P203" s="520"/>
      <c r="Q203" s="520"/>
      <c r="R203" s="520"/>
      <c r="S203" s="520"/>
      <c r="T203" s="520"/>
      <c r="U203" s="520"/>
      <c r="V203" s="520"/>
      <c r="W203" s="520"/>
      <c r="X203" s="520"/>
      <c r="Y203" s="520"/>
      <c r="Z203" s="520"/>
      <c r="AA203" s="334"/>
    </row>
    <row r="204" spans="1:30" s="327" customFormat="1" ht="13.5" customHeight="1">
      <c r="A204" s="381"/>
      <c r="B204" s="368"/>
      <c r="C204" s="368"/>
      <c r="D204" s="368"/>
      <c r="E204" s="368"/>
      <c r="F204" s="368"/>
      <c r="G204" s="368"/>
      <c r="H204" s="368"/>
      <c r="I204" s="382"/>
      <c r="J204" s="382"/>
      <c r="K204" s="382"/>
      <c r="L204" s="382"/>
      <c r="M204" s="372"/>
      <c r="N204" s="372"/>
      <c r="O204" s="382"/>
      <c r="P204" s="382"/>
      <c r="Q204" s="382"/>
      <c r="R204" s="382"/>
      <c r="S204" s="382"/>
      <c r="T204" s="382"/>
      <c r="U204" s="382"/>
      <c r="V204" s="382"/>
      <c r="W204" s="382"/>
      <c r="X204" s="382"/>
      <c r="Y204" s="382"/>
      <c r="Z204" s="382"/>
      <c r="AA204" s="334"/>
    </row>
    <row r="205" spans="1:30" s="327" customFormat="1" ht="13.5" customHeight="1">
      <c r="A205" s="666" t="s">
        <v>5</v>
      </c>
      <c r="B205" s="665"/>
      <c r="C205" s="665"/>
      <c r="D205" s="665"/>
      <c r="E205" s="665"/>
      <c r="F205" s="665"/>
      <c r="G205" s="665"/>
      <c r="H205" s="665"/>
      <c r="I205" s="665"/>
      <c r="J205" s="665"/>
      <c r="K205" s="665"/>
      <c r="L205" s="665"/>
      <c r="M205" s="665"/>
      <c r="N205" s="667"/>
      <c r="O205" s="666" t="s">
        <v>106</v>
      </c>
      <c r="P205" s="665"/>
      <c r="Q205" s="666" t="s">
        <v>107</v>
      </c>
      <c r="R205" s="665"/>
      <c r="S205" s="695" t="s">
        <v>110</v>
      </c>
      <c r="T205" s="696"/>
      <c r="U205" s="665" t="s">
        <v>61</v>
      </c>
      <c r="V205" s="665"/>
      <c r="W205" s="666" t="s">
        <v>62</v>
      </c>
      <c r="X205" s="665"/>
      <c r="Y205" s="666" t="s">
        <v>53</v>
      </c>
      <c r="Z205" s="667"/>
      <c r="AA205" s="334"/>
    </row>
    <row r="206" spans="1:30" s="327" customFormat="1" ht="13.5" customHeight="1">
      <c r="A206" s="827" t="s">
        <v>426</v>
      </c>
      <c r="B206" s="533"/>
      <c r="C206" s="533"/>
      <c r="D206" s="533"/>
      <c r="E206" s="533"/>
      <c r="F206" s="533"/>
      <c r="G206" s="533"/>
      <c r="H206" s="533"/>
      <c r="I206" s="533"/>
      <c r="J206" s="533"/>
      <c r="K206" s="533"/>
      <c r="L206" s="533"/>
      <c r="M206" s="635" t="s">
        <v>50</v>
      </c>
      <c r="N206" s="636"/>
      <c r="O206" s="692" t="e">
        <f ca="1">IF($I$159="適用",SUM(O160,O175,O178,O181,O184,O186,O191,O192,O193,O194,O196,O197,O198,O201),SUM(O85,O93,O116,O120,O125,O126,O128,O141,O147,O175,O178,O181,O184,,O186,O191,O192,O193,O194,O196,O197,O198,O201))</f>
        <v>#N/A</v>
      </c>
      <c r="P206" s="693"/>
      <c r="Q206" s="692" t="e">
        <f ca="1">IF($I$159="適用",SUM(O160,O175,O178,O181,O184,O186,O191,O192,O193,O194,O196,O197,O198,O201),SUM(O85,O93,O116,O120,O125,O126,O128,O141,O147,O175,O178,O181,O184,O186,O191,O192,O193,O194,O196,O197,O198,O201))</f>
        <v>#N/A</v>
      </c>
      <c r="R206" s="693"/>
      <c r="S206" s="692" t="e">
        <f ca="1">IF($I$159="適用",SUM(S160,O175,O178,O181,O184,O186,O191,O192,O193,O194,O196,O197,O198,O201),SUM(S85,S93,S113,O116,O120,O125,O126,O128,O141,S147,O175,O178,O181,O184,O186,O191,O192,O193,O194,O196,O197,O198,O201))</f>
        <v>#N/A</v>
      </c>
      <c r="T206" s="693"/>
      <c r="U206" s="692" t="e">
        <f ca="1">IF($I$159="適用",SUM(U160,O175,O178,O181,O184,O186,O191,O192,O193,O194,O196,O197,O198,O201),SUM(U85,U93,O116,U121,O125,O126,O128,O141,U147,O175,O178,O181,O184,O186,O191,O192,O193,O194,O196,O197,O198,O201))</f>
        <v>#N/A</v>
      </c>
      <c r="V206" s="693"/>
      <c r="W206" s="692" t="e">
        <f ca="1">IF($I$159="適用",SUM(U160,O175,O178,O181,O184,O186,O191,O192,O193,O194,O196,O197,O198,O201),SUM(U85,U93,O116,U121,O125,O126,O128,O141,U147,O175,O178,O181,O184,O186,O191,O192,O193,O194,O196,O197,O198,O201))</f>
        <v>#N/A</v>
      </c>
      <c r="X206" s="693"/>
      <c r="Y206" s="692" t="e">
        <f ca="1">IF($I$159="適用",SUM(Y160,O175,O178,O181,O184,O186,O191,O192,O193,O194,O196,O197,O198,O201),SUM(Y85,Y93,O116,U121,O125,O126,O128,O141,Y147,O175,O178,O181,O184,O186,O191,O192,O193,O194,O196,O197,O198,O201))</f>
        <v>#N/A</v>
      </c>
      <c r="Z206" s="693"/>
      <c r="AA206" s="334"/>
    </row>
    <row r="207" spans="1:30" s="327" customFormat="1" ht="13.5" customHeight="1">
      <c r="A207" s="519"/>
      <c r="B207" s="486"/>
      <c r="C207" s="486"/>
      <c r="D207" s="486"/>
      <c r="E207" s="486"/>
      <c r="F207" s="486"/>
      <c r="G207" s="486"/>
      <c r="H207" s="486"/>
      <c r="I207" s="486"/>
      <c r="J207" s="486"/>
      <c r="K207" s="486"/>
      <c r="L207" s="486"/>
      <c r="M207" s="601" t="s">
        <v>51</v>
      </c>
      <c r="N207" s="602"/>
      <c r="O207" s="615" t="e">
        <f ca="1">IF($I$159="適用",SUM(O161,O175,O178,O181,O184,O186,O191,O192,O193,O194,O196,O197,O198,O201),SUM(O86,O94,O116,O120,O125,O126,O128,O141,O148,O175,O178,O181,O184,O186,O191,O192,O193,O194,O196,O197,O198,O201))</f>
        <v>#N/A</v>
      </c>
      <c r="P207" s="616"/>
      <c r="Q207" s="615" t="e">
        <f ca="1">IF($I$159="適用",SUM(O161,O175,O178,O181,O184,O186,O191,O192,O193,O194,O196,O197,O198,O201),SUM(O86,O94,O116,O120,O125,O126,O128,O141,O148,O175,O178,O181,O184,O186,O191,O192,O193,O194,O196,O197,O198,O201))</f>
        <v>#N/A</v>
      </c>
      <c r="R207" s="616"/>
      <c r="S207" s="575" t="e">
        <f ca="1">IF($I$159="適用",SUM(S161,O175,O178,O181,O184,O186,O191,O192,O193,O194,O196,O197,O198,O201),SUM(S86,S94,S113,O116,O120,O125,O126,O128,O141,S148,O175,O178,O181,O184,O186,O191,O192,O193,O194,O196,O197,O198,O201))</f>
        <v>#N/A</v>
      </c>
      <c r="T207" s="575"/>
      <c r="U207" s="575" t="e">
        <f ca="1">IF($I$159="適用",SUM(U161,O175,O178,O181,O184,O186,O191,O192,O193,O194,O196,O197,O198,O201),SUM(U86,U94,O116,U121,O125,O126,O128,O141,U148,O175,O178,O181,O184,O186,O191,O192,O193,O194,O196,O197,O198,O201))</f>
        <v>#N/A</v>
      </c>
      <c r="V207" s="575"/>
      <c r="W207" s="575" t="e">
        <f ca="1">IF($I$159="適用",SUM(U161,O175,O178,O181,O184,O186,O191,O192,O193,O194,O196,O197,O198,O201),SUM(U86,U94,O116,U121,O125,O126,O128,O141,U148,O175,O178,O181,O184,O186,O191,O192,O193,O194,O196,O197,O198,O201))</f>
        <v>#N/A</v>
      </c>
      <c r="X207" s="575"/>
      <c r="Y207" s="575" t="e">
        <f ca="1">IF($I$159="適用",SUM(Y161,O175,O178,O181,O184,O186,O191,O192,O193,O194,O196,O197,O198,O201),SUM(Y86,Y94,O116,U121,O125,O126,O128,O141,Y148,O175,O178,O181,O184,O186,O191,O192,O193,O194,O196,O197,O198,O201))</f>
        <v>#N/A</v>
      </c>
      <c r="Z207" s="575"/>
      <c r="AA207" s="334"/>
    </row>
    <row r="208" spans="1:30" s="327" customFormat="1" ht="13.5" customHeight="1">
      <c r="A208" s="383"/>
      <c r="B208" s="483" t="s">
        <v>14</v>
      </c>
      <c r="C208" s="483"/>
      <c r="D208" s="483"/>
      <c r="E208" s="483"/>
      <c r="F208" s="483"/>
      <c r="G208" s="483"/>
      <c r="H208" s="483"/>
      <c r="I208" s="483"/>
      <c r="J208" s="483"/>
      <c r="K208" s="483"/>
      <c r="L208" s="483"/>
      <c r="M208" s="601" t="s">
        <v>50</v>
      </c>
      <c r="N208" s="602"/>
      <c r="O208" s="615" t="e">
        <f ca="1">IF($I$159="適用",SUM(O164,O177,O180,O183,O200),SUM(O93,O119,O124,O130,O143,O151,O177,O180,O183,O200))</f>
        <v>#N/A</v>
      </c>
      <c r="P208" s="616"/>
      <c r="Q208" s="615" t="e">
        <f ca="1">IF($I$159="適用",SUM(O164,O177,O180,O183,O200),SUM(O93,O119,O124,O130,O143,O151,O177,O180,O183,O200))</f>
        <v>#N/A</v>
      </c>
      <c r="R208" s="616"/>
      <c r="S208" s="575" t="e">
        <f ca="1">IF($I$159="適用",SUM(S164,O177,O180,O183,O200),SUM(S93,S113,O119,O124,O130,O143,S151,O177,O180,O183,O200))</f>
        <v>#N/A</v>
      </c>
      <c r="T208" s="575"/>
      <c r="U208" s="575" t="e">
        <f ca="1">IF($I$159="適用",SUM(U164,O177,O180,O183,O200),SUM(U93,O119,O124,O130,O143,U151,O177,O180,O183,O200))</f>
        <v>#N/A</v>
      </c>
      <c r="V208" s="575"/>
      <c r="W208" s="575" t="e">
        <f ca="1">IF($I$159="適用",SUM(U164,O177,O180,O183,O200),SUM(U93,O119,O124,O130,O143,U151,O177,O180,O183,O200))</f>
        <v>#N/A</v>
      </c>
      <c r="X208" s="575"/>
      <c r="Y208" s="575" t="e">
        <f ca="1">IF($I$159="適用",SUM(Y164,O177,O180,O183,O200),SUM(Y93,O119,O124,O130,O143,Y151,O177,O180,O183,O200))</f>
        <v>#N/A</v>
      </c>
      <c r="Z208" s="575"/>
      <c r="AA208" s="334"/>
    </row>
    <row r="209" spans="1:27" s="327" customFormat="1" ht="13.5" customHeight="1">
      <c r="A209" s="384"/>
      <c r="B209" s="486"/>
      <c r="C209" s="486"/>
      <c r="D209" s="486"/>
      <c r="E209" s="486"/>
      <c r="F209" s="486"/>
      <c r="G209" s="486"/>
      <c r="H209" s="486"/>
      <c r="I209" s="486"/>
      <c r="J209" s="486"/>
      <c r="K209" s="486"/>
      <c r="L209" s="486"/>
      <c r="M209" s="601" t="s">
        <v>51</v>
      </c>
      <c r="N209" s="602"/>
      <c r="O209" s="655" t="e">
        <f ca="1">IF($I$159="適用",SUM(O165,O177,O180,O183,O200),SUM(O94,O119,O124,O130,O143,O152,O177,O180,O183,O200))</f>
        <v>#N/A</v>
      </c>
      <c r="P209" s="656"/>
      <c r="Q209" s="655" t="e">
        <f ca="1">IF($I$159="適用",SUM(O165,O177,O180,O183,O200),SUM(O94,O119,O124,O130,O143,O152,O177,O180,O183,O200))</f>
        <v>#N/A</v>
      </c>
      <c r="R209" s="656"/>
      <c r="S209" s="575" t="e">
        <f ca="1">IF($I$159="適用",SUM(S165,O177,O180,O183,O200),SUM(S94,S115,O119,O124,O130,O143,S152,O177,O180,O183,O200))</f>
        <v>#N/A</v>
      </c>
      <c r="T209" s="575"/>
      <c r="U209" s="575" t="e">
        <f ca="1">IF($I$159="適用",SUM(U165,O177,O180,O183,O200),SUM(U94,O119,O124,O130,O143,U152,O177,O180,O183,O200))</f>
        <v>#N/A</v>
      </c>
      <c r="V209" s="575"/>
      <c r="W209" s="575" t="e">
        <f ca="1">IF($I$159="適用",SUM(U165,O177,O180,O183,O200),SUM(U94,O119,O124,O130,O143,U152,O177,O180,O183,O200))</f>
        <v>#N/A</v>
      </c>
      <c r="X209" s="575"/>
      <c r="Y209" s="575" t="e">
        <f ca="1">IF($I$159="適用",SUM(Y165,O177,O180,O183,O200),SUM(Y94,O119,O124,O130,O143,Y152,O177,O180,O183,O200))</f>
        <v>#N/A</v>
      </c>
      <c r="Z209" s="575"/>
      <c r="AA209" s="334"/>
    </row>
    <row r="210" spans="1:27" s="327" customFormat="1" ht="13.5" customHeight="1">
      <c r="A210" s="493" t="s">
        <v>132</v>
      </c>
      <c r="B210" s="483"/>
      <c r="C210" s="483"/>
      <c r="D210" s="483"/>
      <c r="E210" s="483"/>
      <c r="F210" s="483"/>
      <c r="G210" s="483"/>
      <c r="H210" s="483"/>
      <c r="I210" s="483"/>
      <c r="J210" s="483"/>
      <c r="K210" s="483"/>
      <c r="L210" s="483"/>
      <c r="M210" s="601" t="s">
        <v>50</v>
      </c>
      <c r="N210" s="602"/>
      <c r="O210" s="615" t="e">
        <f ca="1">O206+O131</f>
        <v>#N/A</v>
      </c>
      <c r="P210" s="616"/>
      <c r="Q210" s="615" t="e">
        <f ca="1">Q206+O131</f>
        <v>#N/A</v>
      </c>
      <c r="R210" s="616"/>
      <c r="S210" s="615" t="e">
        <f ca="1">S206+O131</f>
        <v>#N/A</v>
      </c>
      <c r="T210" s="616"/>
      <c r="U210" s="662"/>
      <c r="V210" s="663"/>
      <c r="W210" s="663"/>
      <c r="X210" s="663"/>
      <c r="Y210" s="663"/>
      <c r="Z210" s="664"/>
      <c r="AA210" s="334"/>
    </row>
    <row r="211" spans="1:27" s="327" customFormat="1" ht="13.5" customHeight="1">
      <c r="A211" s="519"/>
      <c r="B211" s="486"/>
      <c r="C211" s="486"/>
      <c r="D211" s="486"/>
      <c r="E211" s="486"/>
      <c r="F211" s="486"/>
      <c r="G211" s="486"/>
      <c r="H211" s="486"/>
      <c r="I211" s="486"/>
      <c r="J211" s="486"/>
      <c r="K211" s="486"/>
      <c r="L211" s="486"/>
      <c r="M211" s="601" t="s">
        <v>51</v>
      </c>
      <c r="N211" s="602"/>
      <c r="O211" s="615" t="e">
        <f ca="1">O207+O131</f>
        <v>#N/A</v>
      </c>
      <c r="P211" s="616"/>
      <c r="Q211" s="615" t="e">
        <f ca="1">Q207+O131</f>
        <v>#N/A</v>
      </c>
      <c r="R211" s="616"/>
      <c r="S211" s="615" t="e">
        <f ca="1">S207+O131</f>
        <v>#N/A</v>
      </c>
      <c r="T211" s="616"/>
      <c r="U211" s="473"/>
      <c r="V211" s="645"/>
      <c r="W211" s="645"/>
      <c r="X211" s="645"/>
      <c r="Y211" s="645"/>
      <c r="Z211" s="474"/>
      <c r="AA211" s="334"/>
    </row>
    <row r="212" spans="1:27" s="327" customFormat="1" ht="13.5" customHeight="1">
      <c r="A212" s="385"/>
      <c r="B212" s="483" t="s">
        <v>14</v>
      </c>
      <c r="C212" s="483"/>
      <c r="D212" s="483"/>
      <c r="E212" s="483"/>
      <c r="F212" s="483"/>
      <c r="G212" s="483"/>
      <c r="H212" s="483"/>
      <c r="I212" s="483"/>
      <c r="J212" s="483"/>
      <c r="K212" s="483"/>
      <c r="L212" s="483"/>
      <c r="M212" s="601" t="s">
        <v>50</v>
      </c>
      <c r="N212" s="602"/>
      <c r="O212" s="615" t="e">
        <f ca="1">O208</f>
        <v>#N/A</v>
      </c>
      <c r="P212" s="616"/>
      <c r="Q212" s="615" t="e">
        <f t="shared" ref="Q212" ca="1" si="69">Q208</f>
        <v>#N/A</v>
      </c>
      <c r="R212" s="616"/>
      <c r="S212" s="615" t="e">
        <f t="shared" ref="S212" ca="1" si="70">S208</f>
        <v>#N/A</v>
      </c>
      <c r="T212" s="616"/>
      <c r="U212" s="473"/>
      <c r="V212" s="645"/>
      <c r="W212" s="645"/>
      <c r="X212" s="645"/>
      <c r="Y212" s="645"/>
      <c r="Z212" s="474"/>
      <c r="AA212" s="334"/>
    </row>
    <row r="213" spans="1:27" s="327" customFormat="1" ht="13.5" customHeight="1">
      <c r="A213" s="383"/>
      <c r="B213" s="520"/>
      <c r="C213" s="520"/>
      <c r="D213" s="520"/>
      <c r="E213" s="520"/>
      <c r="F213" s="520"/>
      <c r="G213" s="520"/>
      <c r="H213" s="520"/>
      <c r="I213" s="520"/>
      <c r="J213" s="520"/>
      <c r="K213" s="520"/>
      <c r="L213" s="520"/>
      <c r="M213" s="590" t="s">
        <v>51</v>
      </c>
      <c r="N213" s="591"/>
      <c r="O213" s="655" t="e">
        <f t="shared" ref="O213" ca="1" si="71">O209</f>
        <v>#N/A</v>
      </c>
      <c r="P213" s="656"/>
      <c r="Q213" s="655" t="e">
        <f t="shared" ref="Q213" ca="1" si="72">Q209</f>
        <v>#N/A</v>
      </c>
      <c r="R213" s="656"/>
      <c r="S213" s="647" t="e">
        <f t="shared" ref="S213" ca="1" si="73">S209</f>
        <v>#N/A</v>
      </c>
      <c r="T213" s="648"/>
      <c r="U213" s="786"/>
      <c r="V213" s="787"/>
      <c r="W213" s="787"/>
      <c r="X213" s="787"/>
      <c r="Y213" s="787"/>
      <c r="Z213" s="818"/>
      <c r="AA213" s="334"/>
    </row>
    <row r="214" spans="1:27" s="327" customFormat="1" ht="13.5" customHeight="1">
      <c r="A214" s="628" t="s">
        <v>171</v>
      </c>
      <c r="B214" s="629"/>
      <c r="C214" s="629"/>
      <c r="D214" s="629"/>
      <c r="E214" s="629"/>
      <c r="F214" s="629"/>
      <c r="G214" s="629"/>
      <c r="H214" s="629"/>
      <c r="I214" s="629"/>
      <c r="J214" s="629"/>
      <c r="K214" s="629"/>
      <c r="L214" s="630"/>
      <c r="M214" s="635" t="s">
        <v>50</v>
      </c>
      <c r="N214" s="636"/>
      <c r="O214" s="816">
        <f>'在籍児童一覧（保育所）'!K102</f>
        <v>0</v>
      </c>
      <c r="P214" s="817"/>
      <c r="Q214" s="816">
        <f>'在籍児童一覧（保育所）'!M102</f>
        <v>0</v>
      </c>
      <c r="R214" s="817"/>
      <c r="S214" s="816">
        <f>'在籍児童一覧（保育所）'!O102</f>
        <v>0</v>
      </c>
      <c r="T214" s="817"/>
      <c r="U214" s="816">
        <f>'在籍児童一覧（保育所）'!Q102</f>
        <v>0</v>
      </c>
      <c r="V214" s="817"/>
      <c r="W214" s="816">
        <f>'在籍児童一覧（保育所）'!S102</f>
        <v>0</v>
      </c>
      <c r="X214" s="817"/>
      <c r="Y214" s="816">
        <f>'在籍児童一覧（保育所）'!U102</f>
        <v>0</v>
      </c>
      <c r="Z214" s="817"/>
      <c r="AA214" s="334"/>
    </row>
    <row r="215" spans="1:27" s="327" customFormat="1" ht="13.5" customHeight="1">
      <c r="A215" s="813" t="s">
        <v>434</v>
      </c>
      <c r="B215" s="486"/>
      <c r="C215" s="486"/>
      <c r="D215" s="486"/>
      <c r="E215" s="486"/>
      <c r="F215" s="486"/>
      <c r="G215" s="486"/>
      <c r="H215" s="486"/>
      <c r="I215" s="486"/>
      <c r="J215" s="486"/>
      <c r="K215" s="486"/>
      <c r="L215" s="487"/>
      <c r="M215" s="590" t="s">
        <v>51</v>
      </c>
      <c r="N215" s="591"/>
      <c r="O215" s="651">
        <f>'在籍児童一覧（保育所）'!K120</f>
        <v>0</v>
      </c>
      <c r="P215" s="652"/>
      <c r="Q215" s="651">
        <f>'在籍児童一覧（保育所）'!M120</f>
        <v>0</v>
      </c>
      <c r="R215" s="652"/>
      <c r="S215" s="651">
        <f>'在籍児童一覧（保育所）'!O120</f>
        <v>0</v>
      </c>
      <c r="T215" s="652"/>
      <c r="U215" s="651">
        <f>'在籍児童一覧（保育所）'!Q120</f>
        <v>0</v>
      </c>
      <c r="V215" s="652"/>
      <c r="W215" s="651">
        <f>'在籍児童一覧（保育所）'!S120</f>
        <v>0</v>
      </c>
      <c r="X215" s="652"/>
      <c r="Y215" s="651">
        <f>'在籍児童一覧（保育所）'!U120</f>
        <v>0</v>
      </c>
      <c r="Z215" s="652"/>
      <c r="AA215" s="334"/>
    </row>
    <row r="216" spans="1:27" s="327" customFormat="1" ht="13.5" customHeight="1">
      <c r="A216" s="493" t="s">
        <v>172</v>
      </c>
      <c r="B216" s="483"/>
      <c r="C216" s="483"/>
      <c r="D216" s="483"/>
      <c r="E216" s="483"/>
      <c r="F216" s="483"/>
      <c r="G216" s="483"/>
      <c r="H216" s="483"/>
      <c r="I216" s="483"/>
      <c r="J216" s="483"/>
      <c r="K216" s="483"/>
      <c r="L216" s="484"/>
      <c r="M216" s="601" t="s">
        <v>50</v>
      </c>
      <c r="N216" s="602"/>
      <c r="O216" s="659">
        <f>'在籍児童一覧（保育所）'!K104</f>
        <v>0</v>
      </c>
      <c r="P216" s="660"/>
      <c r="Q216" s="659">
        <f>'在籍児童一覧（保育所）'!M104</f>
        <v>0</v>
      </c>
      <c r="R216" s="660"/>
      <c r="S216" s="659">
        <f>'在籍児童一覧（保育所）'!O104</f>
        <v>0</v>
      </c>
      <c r="T216" s="660"/>
      <c r="U216" s="1029"/>
      <c r="V216" s="1030"/>
      <c r="W216" s="1030"/>
      <c r="X216" s="1030"/>
      <c r="Y216" s="1030"/>
      <c r="Z216" s="1031"/>
      <c r="AA216" s="334"/>
    </row>
    <row r="217" spans="1:27" s="327" customFormat="1" ht="13.5" customHeight="1">
      <c r="A217" s="661" t="s">
        <v>435</v>
      </c>
      <c r="B217" s="544"/>
      <c r="C217" s="544"/>
      <c r="D217" s="544"/>
      <c r="E217" s="544"/>
      <c r="F217" s="544"/>
      <c r="G217" s="544"/>
      <c r="H217" s="544"/>
      <c r="I217" s="544"/>
      <c r="J217" s="544"/>
      <c r="K217" s="544"/>
      <c r="L217" s="545"/>
      <c r="M217" s="605" t="s">
        <v>51</v>
      </c>
      <c r="N217" s="606"/>
      <c r="O217" s="653">
        <f>'在籍児童一覧（保育所）'!K122</f>
        <v>0</v>
      </c>
      <c r="P217" s="654"/>
      <c r="Q217" s="653">
        <f>'在籍児童一覧（保育所）'!M122</f>
        <v>0</v>
      </c>
      <c r="R217" s="654"/>
      <c r="S217" s="653">
        <f>'在籍児童一覧（保育所）'!O122</f>
        <v>0</v>
      </c>
      <c r="T217" s="654"/>
      <c r="U217" s="1032"/>
      <c r="V217" s="1033"/>
      <c r="W217" s="1033"/>
      <c r="X217" s="1033"/>
      <c r="Y217" s="1033"/>
      <c r="Z217" s="1034"/>
      <c r="AA217" s="334"/>
    </row>
    <row r="218" spans="1:27" s="327" customFormat="1" ht="13.5" customHeight="1">
      <c r="A218" s="490" t="s">
        <v>133</v>
      </c>
      <c r="B218" s="491"/>
      <c r="C218" s="491"/>
      <c r="D218" s="491"/>
      <c r="E218" s="491"/>
      <c r="F218" s="491"/>
      <c r="G218" s="491"/>
      <c r="H218" s="491"/>
      <c r="I218" s="491"/>
      <c r="J218" s="491"/>
      <c r="K218" s="491"/>
      <c r="L218" s="491"/>
      <c r="M218" s="491"/>
      <c r="N218" s="492"/>
      <c r="O218" s="611" t="e">
        <f ca="1">SUM(O206*O214,O207*O215,O210*O216,O211*O217)</f>
        <v>#N/A</v>
      </c>
      <c r="P218" s="612"/>
      <c r="Q218" s="611" t="e">
        <f ca="1">SUM(Q206*Q214,Q207*Q215,Q210*Q216,Q211*Q217)</f>
        <v>#N/A</v>
      </c>
      <c r="R218" s="612"/>
      <c r="S218" s="611" t="e">
        <f ca="1">SUM(S206*S214,S207*S215,S210*S216,S211*S217)</f>
        <v>#N/A</v>
      </c>
      <c r="T218" s="612"/>
      <c r="U218" s="611" t="e">
        <f ca="1">SUM(U206*U214,U207*U215)</f>
        <v>#N/A</v>
      </c>
      <c r="V218" s="612"/>
      <c r="W218" s="611" t="e">
        <f ca="1">SUM(W206*W214,W207*W215)</f>
        <v>#N/A</v>
      </c>
      <c r="X218" s="612"/>
      <c r="Y218" s="611" t="e">
        <f ca="1">SUM(Y206*Y214,Y207*Y215)</f>
        <v>#N/A</v>
      </c>
      <c r="Z218" s="612"/>
      <c r="AA218" s="334"/>
    </row>
    <row r="219" spans="1:27" s="327" customFormat="1" ht="13.5" customHeight="1">
      <c r="A219" s="386"/>
      <c r="B219" s="529" t="s">
        <v>14</v>
      </c>
      <c r="C219" s="530"/>
      <c r="D219" s="530"/>
      <c r="E219" s="530"/>
      <c r="F219" s="530"/>
      <c r="G219" s="530"/>
      <c r="H219" s="530"/>
      <c r="I219" s="530"/>
      <c r="J219" s="530"/>
      <c r="K219" s="530"/>
      <c r="L219" s="530"/>
      <c r="M219" s="530"/>
      <c r="N219" s="531"/>
      <c r="O219" s="617" t="e">
        <f ca="1">SUM(O208*O214,O209*O215,O212*O216,O213*O217)</f>
        <v>#N/A</v>
      </c>
      <c r="P219" s="618"/>
      <c r="Q219" s="617" t="e">
        <f ca="1">SUM(Q208*Q214,Q209*Q215,Q212*Q216,Q213*Q217)</f>
        <v>#N/A</v>
      </c>
      <c r="R219" s="618"/>
      <c r="S219" s="617" t="e">
        <f ca="1">SUM(S208*S214,S209*S215,S212*S216,S213*S217)</f>
        <v>#N/A</v>
      </c>
      <c r="T219" s="618"/>
      <c r="U219" s="617" t="e">
        <f ca="1">SUM(U208*U214,U209*U215)</f>
        <v>#N/A</v>
      </c>
      <c r="V219" s="618"/>
      <c r="W219" s="676" t="e">
        <f ca="1">SUM(W208*W214,W209*W215)</f>
        <v>#N/A</v>
      </c>
      <c r="X219" s="677"/>
      <c r="Y219" s="617" t="e">
        <f ca="1">SUM(Y208*Y214,Y209*Y215)</f>
        <v>#N/A</v>
      </c>
      <c r="Z219" s="618"/>
      <c r="AA219" s="334"/>
    </row>
    <row r="220" spans="1:27" s="327" customFormat="1" ht="13.5" hidden="1" customHeight="1">
      <c r="A220" s="498" t="s">
        <v>168</v>
      </c>
      <c r="B220" s="813" t="s">
        <v>427</v>
      </c>
      <c r="C220" s="486"/>
      <c r="D220" s="486"/>
      <c r="E220" s="486"/>
      <c r="F220" s="486"/>
      <c r="G220" s="486"/>
      <c r="H220" s="486"/>
      <c r="I220" s="486"/>
      <c r="J220" s="486"/>
      <c r="K220" s="486"/>
      <c r="L220" s="486"/>
      <c r="M220" s="486"/>
      <c r="N220" s="487"/>
      <c r="O220" s="814" t="e">
        <f ca="1">O207</f>
        <v>#N/A</v>
      </c>
      <c r="P220" s="815"/>
      <c r="Q220" s="814" t="e">
        <f ca="1">Q207</f>
        <v>#N/A</v>
      </c>
      <c r="R220" s="815"/>
      <c r="S220" s="814" t="e">
        <f ca="1">S207</f>
        <v>#N/A</v>
      </c>
      <c r="T220" s="815"/>
      <c r="U220" s="814" t="e">
        <f ca="1">U207-7500</f>
        <v>#N/A</v>
      </c>
      <c r="V220" s="815"/>
      <c r="W220" s="473"/>
      <c r="X220" s="645"/>
      <c r="Y220" s="645"/>
      <c r="Z220" s="474"/>
      <c r="AA220" s="334"/>
    </row>
    <row r="221" spans="1:27" s="327" customFormat="1" ht="13.5" hidden="1" customHeight="1">
      <c r="A221" s="498"/>
      <c r="B221" s="387"/>
      <c r="C221" s="437" t="s">
        <v>10</v>
      </c>
      <c r="D221" s="438"/>
      <c r="E221" s="438"/>
      <c r="F221" s="438"/>
      <c r="G221" s="438"/>
      <c r="H221" s="438"/>
      <c r="I221" s="438"/>
      <c r="J221" s="438"/>
      <c r="K221" s="438"/>
      <c r="L221" s="438"/>
      <c r="M221" s="438"/>
      <c r="N221" s="439"/>
      <c r="O221" s="615" t="e">
        <f ca="1">O209</f>
        <v>#N/A</v>
      </c>
      <c r="P221" s="616"/>
      <c r="Q221" s="615" t="e">
        <f ca="1">Q209</f>
        <v>#N/A</v>
      </c>
      <c r="R221" s="616"/>
      <c r="S221" s="615" t="e">
        <f ca="1">S209</f>
        <v>#N/A</v>
      </c>
      <c r="T221" s="616"/>
      <c r="U221" s="615" t="e">
        <f ca="1">U209</f>
        <v>#N/A</v>
      </c>
      <c r="V221" s="616"/>
      <c r="W221" s="473"/>
      <c r="X221" s="645"/>
      <c r="Y221" s="645"/>
      <c r="Z221" s="474"/>
      <c r="AA221" s="334"/>
    </row>
    <row r="222" spans="1:27" s="327" customFormat="1" ht="13.5" hidden="1" customHeight="1">
      <c r="A222" s="498"/>
      <c r="B222" s="632" t="s">
        <v>422</v>
      </c>
      <c r="C222" s="438"/>
      <c r="D222" s="438"/>
      <c r="E222" s="438"/>
      <c r="F222" s="438"/>
      <c r="G222" s="438"/>
      <c r="H222" s="438"/>
      <c r="I222" s="438"/>
      <c r="J222" s="438"/>
      <c r="K222" s="438"/>
      <c r="L222" s="438"/>
      <c r="M222" s="438"/>
      <c r="N222" s="439"/>
      <c r="O222" s="615" t="e">
        <f ca="1">O211</f>
        <v>#N/A</v>
      </c>
      <c r="P222" s="616"/>
      <c r="Q222" s="613" t="e">
        <f ca="1">Q211</f>
        <v>#N/A</v>
      </c>
      <c r="R222" s="614"/>
      <c r="S222" s="613" t="e">
        <f ca="1">S211</f>
        <v>#N/A</v>
      </c>
      <c r="T222" s="614"/>
      <c r="U222" s="613" t="e">
        <f ca="1">U207-3000</f>
        <v>#N/A</v>
      </c>
      <c r="V222" s="614"/>
      <c r="W222" s="473"/>
      <c r="X222" s="645"/>
      <c r="Y222" s="645"/>
      <c r="Z222" s="474"/>
      <c r="AA222" s="334"/>
    </row>
    <row r="223" spans="1:27" s="327" customFormat="1" ht="13.5" hidden="1" customHeight="1">
      <c r="A223" s="498"/>
      <c r="B223" s="388"/>
      <c r="C223" s="494" t="s">
        <v>10</v>
      </c>
      <c r="D223" s="495"/>
      <c r="E223" s="495"/>
      <c r="F223" s="495"/>
      <c r="G223" s="495"/>
      <c r="H223" s="495"/>
      <c r="I223" s="495"/>
      <c r="J223" s="495"/>
      <c r="K223" s="495"/>
      <c r="L223" s="495"/>
      <c r="M223" s="495"/>
      <c r="N223" s="496"/>
      <c r="O223" s="647" t="e">
        <f ca="1">O209</f>
        <v>#N/A</v>
      </c>
      <c r="P223" s="648"/>
      <c r="Q223" s="647" t="e">
        <f ca="1">Q209</f>
        <v>#N/A</v>
      </c>
      <c r="R223" s="648"/>
      <c r="S223" s="647" t="e">
        <f ca="1">S209</f>
        <v>#N/A</v>
      </c>
      <c r="T223" s="648"/>
      <c r="U223" s="647" t="e">
        <f ca="1">U209</f>
        <v>#N/A</v>
      </c>
      <c r="V223" s="648"/>
      <c r="W223" s="473"/>
      <c r="X223" s="645"/>
      <c r="Y223" s="645"/>
      <c r="Z223" s="474"/>
      <c r="AA223" s="334"/>
    </row>
    <row r="224" spans="1:27" s="327" customFormat="1" ht="13.5" hidden="1" customHeight="1">
      <c r="A224" s="498"/>
      <c r="B224" s="637" t="s">
        <v>436</v>
      </c>
      <c r="C224" s="638"/>
      <c r="D224" s="638"/>
      <c r="E224" s="638"/>
      <c r="F224" s="638"/>
      <c r="G224" s="638"/>
      <c r="H224" s="638"/>
      <c r="I224" s="638"/>
      <c r="J224" s="638"/>
      <c r="K224" s="638"/>
      <c r="L224" s="638"/>
      <c r="M224" s="638"/>
      <c r="N224" s="639"/>
      <c r="O224" s="649">
        <f>'在籍児童一覧（保育所）'!K138</f>
        <v>0</v>
      </c>
      <c r="P224" s="650"/>
      <c r="Q224" s="649">
        <f>'在籍児童一覧（保育所）'!M138</f>
        <v>0</v>
      </c>
      <c r="R224" s="650"/>
      <c r="S224" s="649">
        <f>'在籍児童一覧（保育所）'!O138</f>
        <v>0</v>
      </c>
      <c r="T224" s="650"/>
      <c r="U224" s="649">
        <f>'在籍児童一覧（保育所）'!Q138</f>
        <v>0</v>
      </c>
      <c r="V224" s="650"/>
      <c r="W224" s="473"/>
      <c r="X224" s="645"/>
      <c r="Y224" s="645"/>
      <c r="Z224" s="474"/>
      <c r="AA224" s="334"/>
    </row>
    <row r="225" spans="1:27" s="327" customFormat="1" ht="13.5" hidden="1" customHeight="1">
      <c r="A225" s="498"/>
      <c r="B225" s="640" t="s">
        <v>437</v>
      </c>
      <c r="C225" s="495"/>
      <c r="D225" s="495"/>
      <c r="E225" s="495"/>
      <c r="F225" s="495"/>
      <c r="G225" s="495"/>
      <c r="H225" s="495"/>
      <c r="I225" s="495"/>
      <c r="J225" s="495"/>
      <c r="K225" s="495"/>
      <c r="L225" s="495"/>
      <c r="M225" s="495"/>
      <c r="N225" s="496"/>
      <c r="O225" s="651">
        <f>'在籍児童一覧（保育所）'!K140</f>
        <v>0</v>
      </c>
      <c r="P225" s="652"/>
      <c r="Q225" s="653">
        <f>'在籍児童一覧（保育所）'!M140</f>
        <v>0</v>
      </c>
      <c r="R225" s="654"/>
      <c r="S225" s="653">
        <f>'在籍児童一覧（保育所）'!O140</f>
        <v>0</v>
      </c>
      <c r="T225" s="654"/>
      <c r="U225" s="653">
        <f>'在籍児童一覧（保育所）'!Q140</f>
        <v>0</v>
      </c>
      <c r="V225" s="654"/>
      <c r="W225" s="473"/>
      <c r="X225" s="645"/>
      <c r="Y225" s="645"/>
      <c r="Z225" s="474"/>
      <c r="AA225" s="334"/>
    </row>
    <row r="226" spans="1:27" s="327" customFormat="1" ht="13.5" hidden="1" customHeight="1">
      <c r="A226" s="498"/>
      <c r="B226" s="637" t="s">
        <v>423</v>
      </c>
      <c r="C226" s="638"/>
      <c r="D226" s="638"/>
      <c r="E226" s="638"/>
      <c r="F226" s="638"/>
      <c r="G226" s="638"/>
      <c r="H226" s="638"/>
      <c r="I226" s="638"/>
      <c r="J226" s="638"/>
      <c r="K226" s="638"/>
      <c r="L226" s="638"/>
      <c r="M226" s="638"/>
      <c r="N226" s="639"/>
      <c r="O226" s="611" t="e">
        <f ca="1">SUM(O220*O224,O222*O225)</f>
        <v>#N/A</v>
      </c>
      <c r="P226" s="612"/>
      <c r="Q226" s="613" t="e">
        <f t="shared" ref="Q226" ca="1" si="74">SUM(Q220*Q224,Q222*Q225)</f>
        <v>#N/A</v>
      </c>
      <c r="R226" s="614"/>
      <c r="S226" s="613" t="e">
        <f t="shared" ref="S226" ca="1" si="75">SUM(S220*S224,S222*S225)</f>
        <v>#N/A</v>
      </c>
      <c r="T226" s="614"/>
      <c r="U226" s="613" t="e">
        <f t="shared" ref="U226" ca="1" si="76">SUM(U220*U224,U222*U225)</f>
        <v>#N/A</v>
      </c>
      <c r="V226" s="614"/>
      <c r="W226" s="473"/>
      <c r="X226" s="645"/>
      <c r="Y226" s="645"/>
      <c r="Z226" s="474"/>
      <c r="AA226" s="334"/>
    </row>
    <row r="227" spans="1:27" s="327" customFormat="1" ht="13.5" hidden="1" customHeight="1">
      <c r="A227" s="498"/>
      <c r="B227" s="389"/>
      <c r="C227" s="641" t="s">
        <v>10</v>
      </c>
      <c r="D227" s="530"/>
      <c r="E227" s="530"/>
      <c r="F227" s="530"/>
      <c r="G227" s="530"/>
      <c r="H227" s="530"/>
      <c r="I227" s="530"/>
      <c r="J227" s="530"/>
      <c r="K227" s="530"/>
      <c r="L227" s="530"/>
      <c r="M227" s="530"/>
      <c r="N227" s="531"/>
      <c r="O227" s="615" t="e">
        <f ca="1">SUM(O221*O224,O223*O225)</f>
        <v>#N/A</v>
      </c>
      <c r="P227" s="616"/>
      <c r="Q227" s="615" t="e">
        <f t="shared" ref="Q227" ca="1" si="77">SUM(Q221*Q224,Q223*Q225)</f>
        <v>#N/A</v>
      </c>
      <c r="R227" s="616"/>
      <c r="S227" s="615" t="e">
        <f t="shared" ref="S227" ca="1" si="78">SUM(S221*S224,S223*S225)</f>
        <v>#N/A</v>
      </c>
      <c r="T227" s="616"/>
      <c r="U227" s="617" t="e">
        <f t="shared" ref="U227" ca="1" si="79">SUM(U221*U224,U223*U225)</f>
        <v>#N/A</v>
      </c>
      <c r="V227" s="618"/>
      <c r="W227" s="475"/>
      <c r="X227" s="646"/>
      <c r="Y227" s="646"/>
      <c r="Z227" s="476"/>
      <c r="AA227" s="334"/>
    </row>
    <row r="228" spans="1:27" s="327" customFormat="1" ht="13.5" hidden="1" customHeight="1">
      <c r="A228" s="624" t="s">
        <v>377</v>
      </c>
      <c r="B228" s="560" t="s">
        <v>426</v>
      </c>
      <c r="C228" s="560"/>
      <c r="D228" s="560"/>
      <c r="E228" s="560"/>
      <c r="F228" s="560"/>
      <c r="G228" s="560"/>
      <c r="H228" s="560"/>
      <c r="I228" s="560"/>
      <c r="J228" s="560"/>
      <c r="K228" s="560"/>
      <c r="L228" s="561"/>
      <c r="M228" s="635" t="s">
        <v>50</v>
      </c>
      <c r="N228" s="636"/>
      <c r="O228" s="692" t="e">
        <f ca="1">IF($I$159="適用",SUM(O166,O175,O178,O181,O184,O187,O191,O192,O193,O194,O196,O197,O198,O201),SUM(O87,O103,O116,O120,O125,O126,O128,O135,O144,O153,O175,O178,O181,O184,O191,O192,O193,O194,O196,O197,O198,O201))</f>
        <v>#N/A</v>
      </c>
      <c r="P228" s="693"/>
      <c r="Q228" s="692" t="e">
        <f ca="1">IF($I$159="適用",SUM(O166,O175,O178,O181,O184,O187,O191,O192,O193,O194,O196,O197,O198,O201),SUM(O87,O103,O116,O120,O125,O126,O128,O135,O144,O153,O175,O178,O181,O184,O191,O192,O193,O194,O196,O197,O198,O201))</f>
        <v>#N/A</v>
      </c>
      <c r="R228" s="693"/>
      <c r="S228" s="694" t="e">
        <f ca="1">IF($I$159="適用",SUM(S166,O175,O178,O181,O184,O187,O191,O192,O193,O194,O196,O197,O198,O201),SUM(S87,S103,S113,O116,O120,O125,O126,O128,S135,O144,S153,O175,O178,O181,O184,O191,O192,O193,O194,O196,O197,O198,O201))</f>
        <v>#N/A</v>
      </c>
      <c r="T228" s="694"/>
      <c r="U228" s="694" t="e">
        <f ca="1">IF($I$159="適用",SUM(U166,O175,O178,O181,O184,O187,O191,O192,O193,O194,O196,O197,O198,O201),SUM(U87,U103,O116,U121,O125,O126,O128,U135,O144,U153,O175,O178,O181,O184,O191,O192,O193,O194,O196,O197,O198,O201))</f>
        <v>#N/A</v>
      </c>
      <c r="V228" s="694"/>
      <c r="W228" s="694" t="e">
        <f ca="1">IF($I$159="適用",SUM(U166,O175,O178,O181,O184,O187,O191,O192,O193,O194,O196,O197,O198,O201),SUM(U87,U103,O116,U121,O125,O126,O128,U135,O144,U153,O175,O178,O181,O184,O191,O192,O193,O194,O196,O197,O198,O201))</f>
        <v>#N/A</v>
      </c>
      <c r="X228" s="694"/>
      <c r="Y228" s="694" t="e">
        <f ca="1">IF($I$159="適用",SUM(Y166,O175,O178,O181,O184,O187,O191,O192,O193,O194,O196,O197,O198,O201),SUM(Y87,Y103,O116,U121,O125,O126,O128,Y135,O144,Y153,O175,O178,O181,O184,O191,O192,O193,O194,O196,O197,O198,O201))</f>
        <v>#N/A</v>
      </c>
      <c r="Z228" s="694"/>
      <c r="AA228" s="334"/>
    </row>
    <row r="229" spans="1:27" s="327" customFormat="1" ht="13.5" hidden="1" customHeight="1">
      <c r="A229" s="625"/>
      <c r="B229" s="553"/>
      <c r="C229" s="553"/>
      <c r="D229" s="553"/>
      <c r="E229" s="553"/>
      <c r="F229" s="553"/>
      <c r="G229" s="553"/>
      <c r="H229" s="553"/>
      <c r="I229" s="553"/>
      <c r="J229" s="553"/>
      <c r="K229" s="553"/>
      <c r="L229" s="554"/>
      <c r="M229" s="601" t="s">
        <v>51</v>
      </c>
      <c r="N229" s="602"/>
      <c r="O229" s="615" t="e">
        <f ca="1">IF($I$159="適用",SUM(O167,O175,O178,O181,O184,O187,O191,O192,O193,O194,O196,O197,O198,O201),SUM(O88,O104,O116,O120,O125,O126,O128,O136,O144,O154,O175,O178,O181,O184,O191,O192,O193,O194,O196,O197,O198,O201))</f>
        <v>#N/A</v>
      </c>
      <c r="P229" s="616"/>
      <c r="Q229" s="615" t="e">
        <f ca="1">IF($I$159="適用",SUM(O167,O175,O178,O181,O184,O187,O191,O192,O193,O194,O196,O197,O198,O201),SUM(O88,O104,O116,O120,O125,O126,O128,O136,O144,O154,O175,O178,O181,O184,O191,O192,O193,O194,O196,O197,O198,O201))</f>
        <v>#N/A</v>
      </c>
      <c r="R229" s="616"/>
      <c r="S229" s="575" t="e">
        <f ca="1">IF($I$159="適用",SUM(S167,O175,O178,O181,O184,O187,O191,O192,O193,O194,O196,O197,O198,O201),SUM(S88,S104,S113,O116,O120,O125,O126,O128,S136,O144,S154,O175,O178,O181,O184,O191,O192,O193,O194,O196,O197,O198,O201))</f>
        <v>#N/A</v>
      </c>
      <c r="T229" s="575"/>
      <c r="U229" s="575" t="e">
        <f ca="1">IF($I$159="適用",SUM(U167,O175,O178,O181,O184,O187,O191,O192,O193,O194,O196,O197,O198,O201),SUM(U88,U104,O116,U121,O125,O126,O128,U136,O144,U154,O175,O178,O181,O184,O191,O192,O193,O194,O196,O197,O198,O201))</f>
        <v>#N/A</v>
      </c>
      <c r="V229" s="575"/>
      <c r="W229" s="575" t="e">
        <f ca="1">IF($I$159="適用",SUM(U167,O175,O178,O181,O184,O187,O191,O192,O193,O194,O196,O197,O198,O201),SUM(U88,U104,O116,U121,O125,O126,O128,U136,O144,U154,O175,O178,O181,O184,O191,O192,O193,O194,O196,O197,O198,O201))</f>
        <v>#N/A</v>
      </c>
      <c r="X229" s="575"/>
      <c r="Y229" s="575" t="e">
        <f ca="1">IF($I$159="適用",SUM(Y167,O175,O178,O181,O184,O187,O191,O192,O193,O194,O196,O197,O198,O201),SUM(Y88,Y104,O116,U121,O125,O126,O128,Y136,O144,Y154,O175,O178,O181,O184,O191,O192,O193,O194,O196,O197,O198,O201))</f>
        <v>#N/A</v>
      </c>
      <c r="Z229" s="575"/>
      <c r="AA229" s="334"/>
    </row>
    <row r="230" spans="1:27" s="327" customFormat="1" ht="13.5" hidden="1" customHeight="1">
      <c r="A230" s="625"/>
      <c r="B230" s="546"/>
      <c r="C230" s="482" t="s">
        <v>14</v>
      </c>
      <c r="D230" s="483"/>
      <c r="E230" s="483"/>
      <c r="F230" s="483"/>
      <c r="G230" s="483"/>
      <c r="H230" s="483"/>
      <c r="I230" s="483"/>
      <c r="J230" s="483"/>
      <c r="K230" s="483"/>
      <c r="L230" s="484"/>
      <c r="M230" s="601" t="s">
        <v>50</v>
      </c>
      <c r="N230" s="602"/>
      <c r="O230" s="615" t="e">
        <f ca="1">IF($I$159="適用",SUM(O170,O177,O180,O183,O200),SUM(O103,O119,O124,O130,O139,O146,O157,O177,O180,O183,O200))</f>
        <v>#N/A</v>
      </c>
      <c r="P230" s="616"/>
      <c r="Q230" s="615" t="e">
        <f ca="1">IF($I$159="適用",SUM(O170,O177,O180,O183,O200),SUM(O103,O119,O124,O130,O139,O146,O157,O177,O180,O183,O200))</f>
        <v>#N/A</v>
      </c>
      <c r="R230" s="616"/>
      <c r="S230" s="575" t="e">
        <f ca="1">IF($I$159="適用",SUM(S170,O177,O180,O183,O200),SUM(S103,S115,O119,O124,O130,S139,O146,S157,O177,O180,O183,O200))</f>
        <v>#N/A</v>
      </c>
      <c r="T230" s="575"/>
      <c r="U230" s="575" t="e">
        <f ca="1">IF($I$159="適用",SUM(U170,O177,O180,O183,O200),SUM(U103,O119,O124,O130,U139,O146,U157,O177,O180,O183,O200))</f>
        <v>#N/A</v>
      </c>
      <c r="V230" s="575"/>
      <c r="W230" s="575" t="e">
        <f ca="1">IF($I$159="適用",SUM(U170,O177,O180,O183,O200),SUM(U103,O119,O124,O130,U139,O146,U157,O177,O180,O183,O200))</f>
        <v>#N/A</v>
      </c>
      <c r="X230" s="575"/>
      <c r="Y230" s="575" t="e">
        <f ca="1">IF($I$159="適用",SUM(Y170,O177,O180,O183,O200),SUM(Y103,O119,O124,O130,Y139,O146,Y157,O177,O180,O183,O200))</f>
        <v>#N/A</v>
      </c>
      <c r="Z230" s="575"/>
      <c r="AA230" s="334"/>
    </row>
    <row r="231" spans="1:27" s="327" customFormat="1" ht="13.5" hidden="1" customHeight="1">
      <c r="A231" s="625"/>
      <c r="B231" s="548"/>
      <c r="C231" s="485"/>
      <c r="D231" s="486"/>
      <c r="E231" s="486"/>
      <c r="F231" s="486"/>
      <c r="G231" s="486"/>
      <c r="H231" s="486"/>
      <c r="I231" s="486"/>
      <c r="J231" s="486"/>
      <c r="K231" s="486"/>
      <c r="L231" s="487"/>
      <c r="M231" s="601" t="s">
        <v>51</v>
      </c>
      <c r="N231" s="602"/>
      <c r="O231" s="655" t="e">
        <f ca="1">IF($I$159="適用",SUM(O171,O177,O180,O183,O200),SUM(O104,O119,O124,O130,O140,O146,O158,O177,O180,O183,O200))</f>
        <v>#N/A</v>
      </c>
      <c r="P231" s="656"/>
      <c r="Q231" s="655" t="e">
        <f ca="1">IF($I$159="適用",SUM(O171,O177,O180,O183,O200),SUM(O104,O119,O124,O130,O140,O146,O158,O177,O180,O183,O200))</f>
        <v>#N/A</v>
      </c>
      <c r="R231" s="656"/>
      <c r="S231" s="575" t="e">
        <f ca="1">IF($I$159="適用",SUM(S171,O177,O180,O183,O200),SUM(S104,S115,O119,O124,O130,S140,O146,S158,O177,O180,O183,O200))</f>
        <v>#N/A</v>
      </c>
      <c r="T231" s="575"/>
      <c r="U231" s="575" t="e">
        <f ca="1">IF($I$159="適用",SUM(U171,O177,O180,O183,O200),SUM(U104,O119,O124,O130,U140,O146,U158,O177,O180,O183,O200))</f>
        <v>#N/A</v>
      </c>
      <c r="V231" s="575"/>
      <c r="W231" s="575" t="e">
        <f ca="1">IF($I$159="適用",SUM(U171,O177,O180,O183,O200),SUM(U104,O119,O124,O130,U140,O146,U158,O177,O180,O183,O200))</f>
        <v>#N/A</v>
      </c>
      <c r="X231" s="575"/>
      <c r="Y231" s="575" t="e">
        <f ca="1">IF($I$159="適用",SUM(Y171,O177,O180,O183,O200),SUM(Y104,O119,O124,O130,Y140,O146,Y158,O177,O180,O183,O200))</f>
        <v>#N/A</v>
      </c>
      <c r="Z231" s="575"/>
      <c r="AA231" s="334"/>
    </row>
    <row r="232" spans="1:27" s="327" customFormat="1" ht="13.5" hidden="1" customHeight="1">
      <c r="A232" s="625"/>
      <c r="B232" s="483" t="s">
        <v>132</v>
      </c>
      <c r="C232" s="483"/>
      <c r="D232" s="483"/>
      <c r="E232" s="483"/>
      <c r="F232" s="483"/>
      <c r="G232" s="483"/>
      <c r="H232" s="483"/>
      <c r="I232" s="483"/>
      <c r="J232" s="483"/>
      <c r="K232" s="483"/>
      <c r="L232" s="484"/>
      <c r="M232" s="601" t="s">
        <v>50</v>
      </c>
      <c r="N232" s="602"/>
      <c r="O232" s="615" t="e">
        <f ca="1">O228+O131</f>
        <v>#N/A</v>
      </c>
      <c r="P232" s="616"/>
      <c r="Q232" s="615" t="e">
        <f ca="1">Q228+O131</f>
        <v>#N/A</v>
      </c>
      <c r="R232" s="616"/>
      <c r="S232" s="615" t="e">
        <f ca="1">S228+O131</f>
        <v>#N/A</v>
      </c>
      <c r="T232" s="616"/>
      <c r="U232" s="662"/>
      <c r="V232" s="663"/>
      <c r="W232" s="663"/>
      <c r="X232" s="663"/>
      <c r="Y232" s="663"/>
      <c r="Z232" s="664"/>
      <c r="AA232" s="334"/>
    </row>
    <row r="233" spans="1:27" s="327" customFormat="1" ht="13.5" hidden="1" customHeight="1">
      <c r="A233" s="625"/>
      <c r="B233" s="520"/>
      <c r="C233" s="486"/>
      <c r="D233" s="486"/>
      <c r="E233" s="486"/>
      <c r="F233" s="486"/>
      <c r="G233" s="486"/>
      <c r="H233" s="486"/>
      <c r="I233" s="486"/>
      <c r="J233" s="486"/>
      <c r="K233" s="486"/>
      <c r="L233" s="487"/>
      <c r="M233" s="601" t="s">
        <v>51</v>
      </c>
      <c r="N233" s="602"/>
      <c r="O233" s="615" t="e">
        <f ca="1">O229+O131</f>
        <v>#N/A</v>
      </c>
      <c r="P233" s="616"/>
      <c r="Q233" s="615" t="e">
        <f ca="1">Q229+O131</f>
        <v>#N/A</v>
      </c>
      <c r="R233" s="616"/>
      <c r="S233" s="615" t="e">
        <f ca="1">S229+O131</f>
        <v>#N/A</v>
      </c>
      <c r="T233" s="616"/>
      <c r="U233" s="473"/>
      <c r="V233" s="645"/>
      <c r="W233" s="645"/>
      <c r="X233" s="645"/>
      <c r="Y233" s="645"/>
      <c r="Z233" s="474"/>
      <c r="AA233" s="334"/>
    </row>
    <row r="234" spans="1:27" s="327" customFormat="1" ht="13.5" hidden="1" customHeight="1">
      <c r="A234" s="625"/>
      <c r="B234" s="627"/>
      <c r="C234" s="483" t="s">
        <v>14</v>
      </c>
      <c r="D234" s="483"/>
      <c r="E234" s="483"/>
      <c r="F234" s="483"/>
      <c r="G234" s="483"/>
      <c r="H234" s="483"/>
      <c r="I234" s="483"/>
      <c r="J234" s="483"/>
      <c r="K234" s="483"/>
      <c r="L234" s="484"/>
      <c r="M234" s="601" t="s">
        <v>50</v>
      </c>
      <c r="N234" s="602"/>
      <c r="O234" s="615" t="e">
        <f ca="1">O230</f>
        <v>#N/A</v>
      </c>
      <c r="P234" s="616"/>
      <c r="Q234" s="615" t="e">
        <f t="shared" ref="Q234" ca="1" si="80">Q230</f>
        <v>#N/A</v>
      </c>
      <c r="R234" s="616"/>
      <c r="S234" s="615" t="e">
        <f t="shared" ref="S234" ca="1" si="81">S230</f>
        <v>#N/A</v>
      </c>
      <c r="T234" s="616"/>
      <c r="U234" s="473"/>
      <c r="V234" s="645"/>
      <c r="W234" s="645"/>
      <c r="X234" s="645"/>
      <c r="Y234" s="645"/>
      <c r="Z234" s="474"/>
      <c r="AA234" s="334"/>
    </row>
    <row r="235" spans="1:27" s="327" customFormat="1" ht="13.5" hidden="1" customHeight="1">
      <c r="A235" s="625"/>
      <c r="B235" s="627"/>
      <c r="C235" s="520"/>
      <c r="D235" s="520"/>
      <c r="E235" s="520"/>
      <c r="F235" s="520"/>
      <c r="G235" s="520"/>
      <c r="H235" s="520"/>
      <c r="I235" s="520"/>
      <c r="J235" s="520"/>
      <c r="K235" s="520"/>
      <c r="L235" s="521"/>
      <c r="M235" s="590" t="s">
        <v>51</v>
      </c>
      <c r="N235" s="591"/>
      <c r="O235" s="655" t="e">
        <f t="shared" ref="O235" ca="1" si="82">O231</f>
        <v>#N/A</v>
      </c>
      <c r="P235" s="656"/>
      <c r="Q235" s="655" t="e">
        <f t="shared" ref="Q235" ca="1" si="83">Q231</f>
        <v>#N/A</v>
      </c>
      <c r="R235" s="656"/>
      <c r="S235" s="655" t="e">
        <f t="shared" ref="S235" ca="1" si="84">S231</f>
        <v>#N/A</v>
      </c>
      <c r="T235" s="656"/>
      <c r="U235" s="473"/>
      <c r="V235" s="645"/>
      <c r="W235" s="645"/>
      <c r="X235" s="645"/>
      <c r="Y235" s="645"/>
      <c r="Z235" s="474"/>
      <c r="AA235" s="334"/>
    </row>
    <row r="236" spans="1:27" s="327" customFormat="1" ht="13.5" hidden="1" customHeight="1">
      <c r="A236" s="625"/>
      <c r="B236" s="628" t="s">
        <v>171</v>
      </c>
      <c r="C236" s="629"/>
      <c r="D236" s="629"/>
      <c r="E236" s="629"/>
      <c r="F236" s="629"/>
      <c r="G236" s="629"/>
      <c r="H236" s="629"/>
      <c r="I236" s="629"/>
      <c r="J236" s="629"/>
      <c r="K236" s="629"/>
      <c r="L236" s="630"/>
      <c r="M236" s="635" t="s">
        <v>50</v>
      </c>
      <c r="N236" s="636"/>
      <c r="O236" s="649">
        <f>'在籍児童一覧（保育所）'!K156</f>
        <v>0</v>
      </c>
      <c r="P236" s="650"/>
      <c r="Q236" s="649">
        <f>'在籍児童一覧（保育所）'!M156</f>
        <v>0</v>
      </c>
      <c r="R236" s="650"/>
      <c r="S236" s="649">
        <f>'在籍児童一覧（保育所）'!O156</f>
        <v>0</v>
      </c>
      <c r="T236" s="650"/>
      <c r="U236" s="649">
        <f>'在籍児童一覧（保育所）'!Q156</f>
        <v>0</v>
      </c>
      <c r="V236" s="650"/>
      <c r="W236" s="649">
        <f>'在籍児童一覧（保育所）'!S156</f>
        <v>0</v>
      </c>
      <c r="X236" s="650"/>
      <c r="Y236" s="649">
        <f>'在籍児童一覧（保育所）'!U156</f>
        <v>0</v>
      </c>
      <c r="Z236" s="650"/>
      <c r="AA236" s="334"/>
    </row>
    <row r="237" spans="1:27" s="327" customFormat="1" ht="13.5" hidden="1" customHeight="1">
      <c r="A237" s="625"/>
      <c r="B237" s="486" t="s">
        <v>434</v>
      </c>
      <c r="C237" s="486"/>
      <c r="D237" s="486"/>
      <c r="E237" s="486"/>
      <c r="F237" s="486"/>
      <c r="G237" s="486"/>
      <c r="H237" s="486"/>
      <c r="I237" s="486"/>
      <c r="J237" s="486"/>
      <c r="K237" s="486"/>
      <c r="L237" s="487"/>
      <c r="M237" s="601" t="s">
        <v>51</v>
      </c>
      <c r="N237" s="602"/>
      <c r="O237" s="651">
        <f>'在籍児童一覧（保育所）'!K174</f>
        <v>0</v>
      </c>
      <c r="P237" s="652"/>
      <c r="Q237" s="651">
        <f>'在籍児童一覧（保育所）'!M174</f>
        <v>0</v>
      </c>
      <c r="R237" s="652"/>
      <c r="S237" s="651">
        <f>'在籍児童一覧（保育所）'!O174</f>
        <v>0</v>
      </c>
      <c r="T237" s="652"/>
      <c r="U237" s="651">
        <f>'在籍児童一覧（保育所）'!Q174</f>
        <v>0</v>
      </c>
      <c r="V237" s="652"/>
      <c r="W237" s="651">
        <f>'在籍児童一覧（保育所）'!S174</f>
        <v>0</v>
      </c>
      <c r="X237" s="652"/>
      <c r="Y237" s="651">
        <f>'在籍児童一覧（保育所）'!U174</f>
        <v>0</v>
      </c>
      <c r="Z237" s="652"/>
      <c r="AA237" s="334"/>
    </row>
    <row r="238" spans="1:27" s="327" customFormat="1" ht="13.5" hidden="1" customHeight="1">
      <c r="A238" s="625"/>
      <c r="B238" s="483" t="s">
        <v>171</v>
      </c>
      <c r="C238" s="483"/>
      <c r="D238" s="483"/>
      <c r="E238" s="483"/>
      <c r="F238" s="483"/>
      <c r="G238" s="483"/>
      <c r="H238" s="483"/>
      <c r="I238" s="483"/>
      <c r="J238" s="483"/>
      <c r="K238" s="483"/>
      <c r="L238" s="484"/>
      <c r="M238" s="601" t="s">
        <v>50</v>
      </c>
      <c r="N238" s="602"/>
      <c r="O238" s="659">
        <f>'在籍児童一覧（保育所）'!K158</f>
        <v>0</v>
      </c>
      <c r="P238" s="660"/>
      <c r="Q238" s="659">
        <f>'在籍児童一覧（保育所）'!M158</f>
        <v>0</v>
      </c>
      <c r="R238" s="660"/>
      <c r="S238" s="659">
        <f>'在籍児童一覧（保育所）'!O158</f>
        <v>0</v>
      </c>
      <c r="T238" s="660"/>
      <c r="U238" s="1029"/>
      <c r="V238" s="1030"/>
      <c r="W238" s="1030"/>
      <c r="X238" s="1030"/>
      <c r="Y238" s="1030"/>
      <c r="Z238" s="1031"/>
      <c r="AA238" s="334"/>
    </row>
    <row r="239" spans="1:27" s="327" customFormat="1" ht="13.5" hidden="1" customHeight="1">
      <c r="A239" s="625"/>
      <c r="B239" s="544" t="s">
        <v>435</v>
      </c>
      <c r="C239" s="544"/>
      <c r="D239" s="544"/>
      <c r="E239" s="544"/>
      <c r="F239" s="544"/>
      <c r="G239" s="544"/>
      <c r="H239" s="544"/>
      <c r="I239" s="544"/>
      <c r="J239" s="544"/>
      <c r="K239" s="544"/>
      <c r="L239" s="545"/>
      <c r="M239" s="633" t="s">
        <v>51</v>
      </c>
      <c r="N239" s="634"/>
      <c r="O239" s="651">
        <f>'在籍児童一覧（保育所）'!K176</f>
        <v>0</v>
      </c>
      <c r="P239" s="652"/>
      <c r="Q239" s="651">
        <f>'在籍児童一覧（保育所）'!M176</f>
        <v>0</v>
      </c>
      <c r="R239" s="652"/>
      <c r="S239" s="651">
        <f>'在籍児童一覧（保育所）'!O176</f>
        <v>0</v>
      </c>
      <c r="T239" s="652"/>
      <c r="U239" s="1032"/>
      <c r="V239" s="1033"/>
      <c r="W239" s="1033"/>
      <c r="X239" s="1033"/>
      <c r="Y239" s="1033"/>
      <c r="Z239" s="1034"/>
      <c r="AA239" s="334"/>
    </row>
    <row r="240" spans="1:27" s="327" customFormat="1" ht="13.5" hidden="1" customHeight="1">
      <c r="A240" s="625"/>
      <c r="B240" s="520" t="s">
        <v>133</v>
      </c>
      <c r="C240" s="520"/>
      <c r="D240" s="520"/>
      <c r="E240" s="520"/>
      <c r="F240" s="520"/>
      <c r="G240" s="520"/>
      <c r="H240" s="520"/>
      <c r="I240" s="520"/>
      <c r="J240" s="520"/>
      <c r="K240" s="520"/>
      <c r="L240" s="520"/>
      <c r="M240" s="520"/>
      <c r="N240" s="521"/>
      <c r="O240" s="611" t="e">
        <f ca="1">SUM(O228*O236,O229*O237,O232*O238,O233*O239)</f>
        <v>#N/A</v>
      </c>
      <c r="P240" s="612"/>
      <c r="Q240" s="611" t="e">
        <f ca="1">SUM(Q228*Q236,Q229*Q237,Q232*Q238,Q233*Q239)</f>
        <v>#N/A</v>
      </c>
      <c r="R240" s="612"/>
      <c r="S240" s="611" t="e">
        <f ca="1">SUM(S228*S236,S229*S237,S232*S238,S233*S239)</f>
        <v>#N/A</v>
      </c>
      <c r="T240" s="612"/>
      <c r="U240" s="611" t="e">
        <f ca="1">SUM(U228*U236,U229*U237)</f>
        <v>#N/A</v>
      </c>
      <c r="V240" s="612"/>
      <c r="W240" s="611" t="e">
        <f ca="1">SUM(W228*W236,W229*W237)</f>
        <v>#N/A</v>
      </c>
      <c r="X240" s="612"/>
      <c r="Y240" s="611" t="e">
        <f ca="1">SUM(Y228*Y236,Y229*Y237)</f>
        <v>#N/A</v>
      </c>
      <c r="Z240" s="612"/>
      <c r="AA240" s="334"/>
    </row>
    <row r="241" spans="1:27" s="327" customFormat="1" ht="13.5" hidden="1" customHeight="1">
      <c r="A241" s="625"/>
      <c r="B241" s="403"/>
      <c r="C241" s="529" t="s">
        <v>14</v>
      </c>
      <c r="D241" s="530"/>
      <c r="E241" s="530"/>
      <c r="F241" s="530"/>
      <c r="G241" s="530"/>
      <c r="H241" s="530"/>
      <c r="I241" s="530"/>
      <c r="J241" s="530"/>
      <c r="K241" s="530"/>
      <c r="L241" s="530"/>
      <c r="M241" s="530"/>
      <c r="N241" s="531"/>
      <c r="O241" s="655" t="e">
        <f ca="1">SUM(O230*O236,O231*O237,O234*O238,O235*O239)</f>
        <v>#N/A</v>
      </c>
      <c r="P241" s="656"/>
      <c r="Q241" s="655" t="e">
        <f ca="1">SUM(Q230*Q236,Q231*Q237,Q234*Q238,Q235*Q239)</f>
        <v>#N/A</v>
      </c>
      <c r="R241" s="656"/>
      <c r="S241" s="655" t="e">
        <f ca="1">SUM(S230*S236,S231*S237,S234*S238,S235*S239)</f>
        <v>#N/A</v>
      </c>
      <c r="T241" s="656"/>
      <c r="U241" s="655" t="e">
        <f ca="1">SUM(U230*U236,U231*U237)</f>
        <v>#N/A</v>
      </c>
      <c r="V241" s="656"/>
      <c r="W241" s="657" t="e">
        <f ca="1">SUM(W230*W236,W231*W237)</f>
        <v>#N/A</v>
      </c>
      <c r="X241" s="658"/>
      <c r="Y241" s="655" t="e">
        <f ca="1">SUM(Y230*Y236,Y231*Y237)</f>
        <v>#N/A</v>
      </c>
      <c r="Z241" s="656"/>
      <c r="AA241" s="334"/>
    </row>
    <row r="242" spans="1:27" s="327" customFormat="1" ht="13.5" hidden="1" customHeight="1">
      <c r="A242" s="625"/>
      <c r="B242" s="621" t="s">
        <v>168</v>
      </c>
      <c r="C242" s="631" t="s">
        <v>427</v>
      </c>
      <c r="D242" s="619"/>
      <c r="E242" s="619"/>
      <c r="F242" s="619"/>
      <c r="G242" s="619"/>
      <c r="H242" s="619"/>
      <c r="I242" s="619"/>
      <c r="J242" s="619"/>
      <c r="K242" s="619"/>
      <c r="L242" s="619"/>
      <c r="M242" s="619"/>
      <c r="N242" s="620"/>
      <c r="O242" s="611" t="e">
        <f ca="1">O229</f>
        <v>#N/A</v>
      </c>
      <c r="P242" s="612"/>
      <c r="Q242" s="611" t="e">
        <f ca="1">Q229</f>
        <v>#N/A</v>
      </c>
      <c r="R242" s="612"/>
      <c r="S242" s="611" t="e">
        <f ca="1">S229</f>
        <v>#N/A</v>
      </c>
      <c r="T242" s="612"/>
      <c r="U242" s="611" t="e">
        <f ca="1">U229-7500</f>
        <v>#N/A</v>
      </c>
      <c r="V242" s="612"/>
      <c r="W242" s="642"/>
      <c r="X242" s="643"/>
      <c r="Y242" s="643"/>
      <c r="Z242" s="644"/>
      <c r="AA242" s="334"/>
    </row>
    <row r="243" spans="1:27" s="327" customFormat="1" ht="13.5" hidden="1" customHeight="1">
      <c r="A243" s="625"/>
      <c r="B243" s="622"/>
      <c r="C243" s="387"/>
      <c r="D243" s="437" t="s">
        <v>10</v>
      </c>
      <c r="E243" s="438"/>
      <c r="F243" s="438"/>
      <c r="G243" s="438"/>
      <c r="H243" s="438"/>
      <c r="I243" s="438"/>
      <c r="J243" s="438"/>
      <c r="K243" s="438"/>
      <c r="L243" s="438"/>
      <c r="M243" s="438"/>
      <c r="N243" s="439"/>
      <c r="O243" s="615" t="e">
        <f ca="1">O231</f>
        <v>#N/A</v>
      </c>
      <c r="P243" s="616"/>
      <c r="Q243" s="615" t="e">
        <f ca="1">Q231</f>
        <v>#N/A</v>
      </c>
      <c r="R243" s="616"/>
      <c r="S243" s="615" t="e">
        <f ca="1">S231</f>
        <v>#N/A</v>
      </c>
      <c r="T243" s="616"/>
      <c r="U243" s="615" t="e">
        <f ca="1">U231</f>
        <v>#N/A</v>
      </c>
      <c r="V243" s="616"/>
      <c r="W243" s="473"/>
      <c r="X243" s="645"/>
      <c r="Y243" s="645"/>
      <c r="Z243" s="474"/>
      <c r="AA243" s="334"/>
    </row>
    <row r="244" spans="1:27" s="327" customFormat="1" ht="13.5" hidden="1" customHeight="1">
      <c r="A244" s="625"/>
      <c r="B244" s="622"/>
      <c r="C244" s="632" t="s">
        <v>422</v>
      </c>
      <c r="D244" s="438"/>
      <c r="E244" s="438"/>
      <c r="F244" s="438"/>
      <c r="G244" s="438"/>
      <c r="H244" s="438"/>
      <c r="I244" s="438"/>
      <c r="J244" s="438"/>
      <c r="K244" s="438"/>
      <c r="L244" s="438"/>
      <c r="M244" s="438"/>
      <c r="N244" s="439"/>
      <c r="O244" s="615" t="e">
        <f ca="1">O233</f>
        <v>#N/A</v>
      </c>
      <c r="P244" s="616"/>
      <c r="Q244" s="613" t="e">
        <f ca="1">Q233</f>
        <v>#N/A</v>
      </c>
      <c r="R244" s="614"/>
      <c r="S244" s="613" t="e">
        <f ca="1">S233</f>
        <v>#N/A</v>
      </c>
      <c r="T244" s="614"/>
      <c r="U244" s="613" t="e">
        <f ca="1">U229-3000</f>
        <v>#N/A</v>
      </c>
      <c r="V244" s="614"/>
      <c r="W244" s="473"/>
      <c r="X244" s="645"/>
      <c r="Y244" s="645"/>
      <c r="Z244" s="474"/>
      <c r="AA244" s="334"/>
    </row>
    <row r="245" spans="1:27" s="327" customFormat="1" ht="13.5" hidden="1" customHeight="1">
      <c r="A245" s="625"/>
      <c r="B245" s="622"/>
      <c r="C245" s="388"/>
      <c r="D245" s="494" t="s">
        <v>10</v>
      </c>
      <c r="E245" s="495"/>
      <c r="F245" s="495"/>
      <c r="G245" s="495"/>
      <c r="H245" s="495"/>
      <c r="I245" s="495"/>
      <c r="J245" s="495"/>
      <c r="K245" s="495"/>
      <c r="L245" s="495"/>
      <c r="M245" s="495"/>
      <c r="N245" s="496"/>
      <c r="O245" s="647" t="e">
        <f ca="1">O231</f>
        <v>#N/A</v>
      </c>
      <c r="P245" s="648"/>
      <c r="Q245" s="647" t="e">
        <f ca="1">Q231</f>
        <v>#N/A</v>
      </c>
      <c r="R245" s="648"/>
      <c r="S245" s="647" t="e">
        <f ca="1">S231</f>
        <v>#N/A</v>
      </c>
      <c r="T245" s="648"/>
      <c r="U245" s="647" t="e">
        <f ca="1">U231</f>
        <v>#N/A</v>
      </c>
      <c r="V245" s="648"/>
      <c r="W245" s="473"/>
      <c r="X245" s="645"/>
      <c r="Y245" s="645"/>
      <c r="Z245" s="474"/>
      <c r="AA245" s="359"/>
    </row>
    <row r="246" spans="1:27" s="327" customFormat="1" ht="13.5" hidden="1" customHeight="1">
      <c r="A246" s="625"/>
      <c r="B246" s="622"/>
      <c r="C246" s="637" t="s">
        <v>436</v>
      </c>
      <c r="D246" s="638"/>
      <c r="E246" s="638"/>
      <c r="F246" s="638"/>
      <c r="G246" s="638"/>
      <c r="H246" s="638"/>
      <c r="I246" s="638"/>
      <c r="J246" s="638"/>
      <c r="K246" s="638"/>
      <c r="L246" s="638"/>
      <c r="M246" s="638"/>
      <c r="N246" s="639"/>
      <c r="O246" s="649">
        <f>'在籍児童一覧（保育所）'!K192</f>
        <v>0</v>
      </c>
      <c r="P246" s="650"/>
      <c r="Q246" s="649">
        <f>'在籍児童一覧（保育所）'!M192</f>
        <v>0</v>
      </c>
      <c r="R246" s="650"/>
      <c r="S246" s="649">
        <f>'在籍児童一覧（保育所）'!O192</f>
        <v>0</v>
      </c>
      <c r="T246" s="650"/>
      <c r="U246" s="649">
        <f>'在籍児童一覧（保育所）'!Q192</f>
        <v>0</v>
      </c>
      <c r="V246" s="650"/>
      <c r="W246" s="473"/>
      <c r="X246" s="645"/>
      <c r="Y246" s="645"/>
      <c r="Z246" s="474"/>
      <c r="AA246" s="334"/>
    </row>
    <row r="247" spans="1:27" s="327" customFormat="1" ht="13.5" hidden="1" customHeight="1">
      <c r="A247" s="625"/>
      <c r="B247" s="622"/>
      <c r="C247" s="640" t="s">
        <v>437</v>
      </c>
      <c r="D247" s="495"/>
      <c r="E247" s="495"/>
      <c r="F247" s="495"/>
      <c r="G247" s="495"/>
      <c r="H247" s="495"/>
      <c r="I247" s="495"/>
      <c r="J247" s="495"/>
      <c r="K247" s="495"/>
      <c r="L247" s="495"/>
      <c r="M247" s="495"/>
      <c r="N247" s="496"/>
      <c r="O247" s="651">
        <f>'在籍児童一覧（保育所）'!K194</f>
        <v>0</v>
      </c>
      <c r="P247" s="652"/>
      <c r="Q247" s="653">
        <f>'在籍児童一覧（保育所）'!M194</f>
        <v>0</v>
      </c>
      <c r="R247" s="654"/>
      <c r="S247" s="653">
        <f>'在籍児童一覧（保育所）'!O194</f>
        <v>0</v>
      </c>
      <c r="T247" s="654"/>
      <c r="U247" s="653">
        <f>'在籍児童一覧（保育所）'!Q194</f>
        <v>0</v>
      </c>
      <c r="V247" s="654"/>
      <c r="W247" s="473"/>
      <c r="X247" s="645"/>
      <c r="Y247" s="645"/>
      <c r="Z247" s="474"/>
      <c r="AA247" s="334"/>
    </row>
    <row r="248" spans="1:27" s="327" customFormat="1" ht="13.5" hidden="1" customHeight="1">
      <c r="A248" s="625"/>
      <c r="B248" s="622"/>
      <c r="C248" s="637" t="s">
        <v>423</v>
      </c>
      <c r="D248" s="638"/>
      <c r="E248" s="638"/>
      <c r="F248" s="638"/>
      <c r="G248" s="638"/>
      <c r="H248" s="638"/>
      <c r="I248" s="638"/>
      <c r="J248" s="638"/>
      <c r="K248" s="638"/>
      <c r="L248" s="638"/>
      <c r="M248" s="638"/>
      <c r="N248" s="639"/>
      <c r="O248" s="611" t="e">
        <f ca="1">SUM(O242*O246,O244*O247)</f>
        <v>#N/A</v>
      </c>
      <c r="P248" s="612"/>
      <c r="Q248" s="613" t="e">
        <f t="shared" ref="Q248" ca="1" si="85">SUM(Q242*Q246,Q244*Q247)</f>
        <v>#N/A</v>
      </c>
      <c r="R248" s="614"/>
      <c r="S248" s="613" t="e">
        <f t="shared" ref="S248" ca="1" si="86">SUM(S242*S246,S244*S247)</f>
        <v>#N/A</v>
      </c>
      <c r="T248" s="614"/>
      <c r="U248" s="613" t="e">
        <f t="shared" ref="U248" ca="1" si="87">SUM(U242*U246,U244*U247)</f>
        <v>#N/A</v>
      </c>
      <c r="V248" s="614"/>
      <c r="W248" s="473"/>
      <c r="X248" s="645"/>
      <c r="Y248" s="645"/>
      <c r="Z248" s="474"/>
      <c r="AA248" s="334"/>
    </row>
    <row r="249" spans="1:27" s="327" customFormat="1" ht="13.5" hidden="1" customHeight="1">
      <c r="A249" s="626"/>
      <c r="B249" s="623"/>
      <c r="C249" s="389"/>
      <c r="D249" s="641" t="s">
        <v>10</v>
      </c>
      <c r="E249" s="530"/>
      <c r="F249" s="530"/>
      <c r="G249" s="530"/>
      <c r="H249" s="530"/>
      <c r="I249" s="530"/>
      <c r="J249" s="530"/>
      <c r="K249" s="530"/>
      <c r="L249" s="530"/>
      <c r="M249" s="530"/>
      <c r="N249" s="531"/>
      <c r="O249" s="615" t="e">
        <f ca="1">SUM(O243*O246,O245*O247)</f>
        <v>#N/A</v>
      </c>
      <c r="P249" s="616"/>
      <c r="Q249" s="615" t="e">
        <f t="shared" ref="Q249" ca="1" si="88">SUM(Q243*Q246,Q245*Q247)</f>
        <v>#N/A</v>
      </c>
      <c r="R249" s="616"/>
      <c r="S249" s="615" t="e">
        <f t="shared" ref="S249" ca="1" si="89">SUM(S243*S246,S245*S247)</f>
        <v>#N/A</v>
      </c>
      <c r="T249" s="616"/>
      <c r="U249" s="617" t="e">
        <f t="shared" ref="U249" ca="1" si="90">SUM(U243*U246,U245*U247)</f>
        <v>#N/A</v>
      </c>
      <c r="V249" s="618"/>
      <c r="W249" s="475"/>
      <c r="X249" s="646"/>
      <c r="Y249" s="646"/>
      <c r="Z249" s="476"/>
      <c r="AA249" s="334"/>
    </row>
    <row r="250" spans="1:27" s="327" customFormat="1" ht="13.5" hidden="1" customHeight="1">
      <c r="A250" s="334"/>
      <c r="B250" s="361"/>
      <c r="C250" s="361"/>
      <c r="D250" s="361"/>
      <c r="E250" s="361"/>
      <c r="F250" s="361"/>
      <c r="G250" s="361"/>
      <c r="H250" s="361"/>
      <c r="I250" s="362"/>
      <c r="J250" s="362"/>
      <c r="K250" s="362"/>
      <c r="L250" s="362"/>
      <c r="M250" s="362"/>
      <c r="N250" s="362"/>
      <c r="O250" s="362"/>
      <c r="P250" s="362"/>
      <c r="Q250" s="362"/>
      <c r="R250" s="362"/>
      <c r="S250" s="362"/>
      <c r="T250" s="362"/>
      <c r="U250" s="362"/>
      <c r="V250" s="362"/>
      <c r="W250" s="362"/>
      <c r="X250" s="362"/>
      <c r="Y250" s="362"/>
      <c r="Z250" s="362"/>
      <c r="AA250" s="334"/>
    </row>
    <row r="251" spans="1:27" s="327" customFormat="1" ht="13.5" hidden="1" customHeight="1">
      <c r="A251" s="490" t="s">
        <v>13</v>
      </c>
      <c r="B251" s="491"/>
      <c r="C251" s="491"/>
      <c r="D251" s="491"/>
      <c r="E251" s="491"/>
      <c r="F251" s="491"/>
      <c r="G251" s="491"/>
      <c r="H251" s="491"/>
      <c r="I251" s="491"/>
      <c r="J251" s="491"/>
      <c r="K251" s="491"/>
      <c r="L251" s="492"/>
      <c r="M251" s="635" t="s">
        <v>50</v>
      </c>
      <c r="N251" s="636"/>
      <c r="O251" s="570" t="e">
        <f ca="1">IF(I159="適用",SUM(ROUNDDOWN(SUM(O85,O93,O120,O125,O126,O128,O141,O147)*M159,-1),O191),SUM(O85,O93,O120,O125,O126,O128,O141,O147,O191))</f>
        <v>#N/A</v>
      </c>
      <c r="P251" s="570"/>
      <c r="Q251" s="570" t="e">
        <f ca="1">IF(I159="適用",SUM(ROUNDDOWN(SUM(O85,O93,O120,O125,O126,O128,O141,O147)*M159,-1),O191),SUM(O85,O93,O120,O125,O126,O128,O141,O147,O191))</f>
        <v>#N/A</v>
      </c>
      <c r="R251" s="570"/>
      <c r="S251" s="570" t="e">
        <f ca="1">IF(I159="適用",SUM(ROUNDDOWN(SUM(S85,S93,S113,O120,O125,O126,O128,O141,S147)*M159,-1),O191),SUM(S85,S93,S113,O120,O125,O126,O128,O141,S147,O191))</f>
        <v>#N/A</v>
      </c>
      <c r="T251" s="570"/>
      <c r="U251" s="570" t="e">
        <f ca="1">IF(I159="適用",SUM(ROUNDDOWN(SUM(U85,U93,U121,O125,O126,O128,O141,U147)*M159,-1),O191),SUM(U85,U93,U121,O125,O126,O128,O141,U147,O191))</f>
        <v>#N/A</v>
      </c>
      <c r="V251" s="570"/>
      <c r="W251" s="570" t="e">
        <f ca="1">IF(I159="適用",SUM(ROUNDDOWN(SUM(U85,U93,U121,O125,O126,O128,O141,U147)*M159,-1),O191),SUM(U85,U93,U121,O125,O126,O128,O141,U147,O191))</f>
        <v>#N/A</v>
      </c>
      <c r="X251" s="570"/>
      <c r="Y251" s="569" t="e">
        <f ca="1">IF(I159="適用",SUM(ROUNDDOWN(SUM(Y85,Y93,U121,O125,O126,O128,O141,Y147)*M159,-1),O191),SUM(Y85,Y93,U121,O125,O126,O128,O141,Y147,O191))</f>
        <v>#N/A</v>
      </c>
      <c r="Z251" s="569"/>
      <c r="AA251" s="334"/>
    </row>
    <row r="252" spans="1:27" s="327" customFormat="1" ht="13.5" hidden="1" customHeight="1">
      <c r="A252" s="519" t="s">
        <v>173</v>
      </c>
      <c r="B252" s="486"/>
      <c r="C252" s="486"/>
      <c r="D252" s="486"/>
      <c r="E252" s="486"/>
      <c r="F252" s="486"/>
      <c r="G252" s="486"/>
      <c r="H252" s="486"/>
      <c r="I252" s="486"/>
      <c r="J252" s="486"/>
      <c r="K252" s="486"/>
      <c r="L252" s="487"/>
      <c r="M252" s="601" t="s">
        <v>51</v>
      </c>
      <c r="N252" s="602"/>
      <c r="O252" s="567" t="e">
        <f ca="1">IF(I159="適用",SUM(ROUNDDOWN(SUM(O86,O94,O120,O125,O126,O128,O141,O148)*M159,-1),O191),SUM(O86,O94,O120,O125,O126,O128,O141,O148,O191))</f>
        <v>#N/A</v>
      </c>
      <c r="P252" s="567"/>
      <c r="Q252" s="567" t="e">
        <f ca="1">IF(I159="適用",SUM(ROUNDDOWN(SUM(O86,O94,O120,O125,O126,O128,O141,O148)*M159,-1),O191),SUM(O86,O94,O120,O125,O126,O128,O141,O148,O191))</f>
        <v>#N/A</v>
      </c>
      <c r="R252" s="567"/>
      <c r="S252" s="567" t="e">
        <f ca="1">IF(I159="適用",SUM(ROUNDDOWN(SUM(S86,S94,S113,O120,O125,O126,O128,O141,S148)*M159,-1),O191),SUM(S86,S94,S113,O120,O125,O126,O128,O141,S148,O191))</f>
        <v>#N/A</v>
      </c>
      <c r="T252" s="567"/>
      <c r="U252" s="567" t="e">
        <f ca="1">IF(I159="適用",SUM(ROUNDDOWN(SUM(U86,U94,U121,O125,O126,O128,O141,U148)*M159,-1),O191),SUM(U86,U94,U121,O125,O126,O128,O141,U148,O191))</f>
        <v>#N/A</v>
      </c>
      <c r="V252" s="567"/>
      <c r="W252" s="567" t="e">
        <f ca="1">IF(I159="適用",SUM(ROUNDDOWN(SUM(U86,U94,U121,O125,O126,O128,O141,U148)*M159,-1),O191),SUM(U86,U94,U121,O125,O126,O128,O141,U148,O191))</f>
        <v>#N/A</v>
      </c>
      <c r="X252" s="567"/>
      <c r="Y252" s="575" t="e">
        <f ca="1">IF(I159="適用",SUM(ROUNDDOWN(SUM(Y86,Y94,U121,O125,O126,O128,O141,Y148)*M159,-1),O191),SUM(Y86,Y94,U121,O125,O126,O128,O141,Y148,O191))</f>
        <v>#N/A</v>
      </c>
      <c r="Z252" s="575"/>
      <c r="AA252" s="334"/>
    </row>
    <row r="253" spans="1:27" s="327" customFormat="1" ht="13.5" hidden="1" customHeight="1">
      <c r="A253" s="383"/>
      <c r="B253" s="483" t="s">
        <v>14</v>
      </c>
      <c r="C253" s="483"/>
      <c r="D253" s="483"/>
      <c r="E253" s="483"/>
      <c r="F253" s="483"/>
      <c r="G253" s="483"/>
      <c r="H253" s="483"/>
      <c r="I253" s="483"/>
      <c r="J253" s="483"/>
      <c r="K253" s="483"/>
      <c r="L253" s="484"/>
      <c r="M253" s="601" t="s">
        <v>50</v>
      </c>
      <c r="N253" s="602"/>
      <c r="O253" s="575" t="e">
        <f ca="1">IF(I159="適用",ROUNDDOWN(SUM(O93,O124,O130,O143,O151)*M159,-1),SUM(O93,O124,O130,O143,O151))</f>
        <v>#N/A</v>
      </c>
      <c r="P253" s="575"/>
      <c r="Q253" s="575" t="e">
        <f ca="1">IF(I159="適用",ROUNDDOWN(SUM(O93,O124,O130,O143,O151)*M159,-1),SUM(O93,O124,O130,O143,O151))</f>
        <v>#N/A</v>
      </c>
      <c r="R253" s="575"/>
      <c r="S253" s="575" t="e">
        <f ca="1">IF(I159="適用",ROUNDDOWN(SUM(S93,S115,O124,O130,O143,S151)*M159,-1),SUM(S93,S115,O124,O130,O143,S151))</f>
        <v>#N/A</v>
      </c>
      <c r="T253" s="575"/>
      <c r="U253" s="575" t="e">
        <f ca="1">IF(I159="適用",ROUNDDOWN(SUM(U93,O124,O130,O143,U151)*M159,-1),SUM(U93,O124,O130,O143,U151))</f>
        <v>#N/A</v>
      </c>
      <c r="V253" s="575"/>
      <c r="W253" s="575" t="e">
        <f ca="1">IF(I159="適用",ROUNDDOWN(SUM(U93,O124,O130,O143,U151)*M159,-1),SUM(U93,O124,O130,O143,U151))</f>
        <v>#N/A</v>
      </c>
      <c r="X253" s="575"/>
      <c r="Y253" s="575" t="e">
        <f ca="1">IF(I159="適用",ROUNDDOWN(SUM(Y93,O124,O130,O143,Y151)*M159,-1),SUM(Y93,O124,O130,O143,Y151))</f>
        <v>#N/A</v>
      </c>
      <c r="Z253" s="575"/>
      <c r="AA253" s="334"/>
    </row>
    <row r="254" spans="1:27" s="327" customFormat="1" ht="13.5" hidden="1" customHeight="1">
      <c r="A254" s="384"/>
      <c r="B254" s="486"/>
      <c r="C254" s="486"/>
      <c r="D254" s="486"/>
      <c r="E254" s="486"/>
      <c r="F254" s="486"/>
      <c r="G254" s="486"/>
      <c r="H254" s="486"/>
      <c r="I254" s="486"/>
      <c r="J254" s="486"/>
      <c r="K254" s="486"/>
      <c r="L254" s="487"/>
      <c r="M254" s="601" t="s">
        <v>51</v>
      </c>
      <c r="N254" s="602"/>
      <c r="O254" s="575" t="e">
        <f ca="1">IF(I159="適用",ROUNDDOWN(SUM(O94,O124,O130,O143,O152)*M159,-1),SUM(O94,O124,O130,O143,O152))</f>
        <v>#N/A</v>
      </c>
      <c r="P254" s="575"/>
      <c r="Q254" s="575" t="e">
        <f ca="1">IF(I159="適用",ROUNDDOWN(SUM(O94,O124,O130,O143,O152)*M159,-1),SUM(O94,O124,O130,O143,O152))</f>
        <v>#N/A</v>
      </c>
      <c r="R254" s="575"/>
      <c r="S254" s="575" t="e">
        <f ca="1">IF(I159="適用",ROUNDDOWN(SUM(S94,S115,O124,O130,O143,S152)*M159,-1),SUM(S94,S115,O124,O130,O143,S152))</f>
        <v>#N/A</v>
      </c>
      <c r="T254" s="575"/>
      <c r="U254" s="575" t="e">
        <f ca="1">IF(I159="適用",ROUNDDOWN(SUM(U94,O124,O130,O143,U152)*M159,-1),SUM(U94,O124,O130,O143,U152))</f>
        <v>#N/A</v>
      </c>
      <c r="V254" s="575"/>
      <c r="W254" s="575" t="e">
        <f ca="1">IF(I159="適用",ROUNDDOWN(SUM(U94,O124,O130,O143,U152)*M159,-1),SUM(U94,O124,O130,O143,U152))</f>
        <v>#N/A</v>
      </c>
      <c r="X254" s="575"/>
      <c r="Y254" s="575" t="e">
        <f ca="1">IF(I159="適用",ROUNDDOWN(SUM(Y94,O124,O130,O143,Y152)*M159,-1),SUM(Y94,O124,O130,O143,Y152))</f>
        <v>#N/A</v>
      </c>
      <c r="Z254" s="575"/>
    </row>
    <row r="255" spans="1:27" s="327" customFormat="1" ht="13.5" hidden="1" customHeight="1">
      <c r="A255" s="493" t="s">
        <v>13</v>
      </c>
      <c r="B255" s="483"/>
      <c r="C255" s="483"/>
      <c r="D255" s="483"/>
      <c r="E255" s="483"/>
      <c r="F255" s="483"/>
      <c r="G255" s="483"/>
      <c r="H255" s="483"/>
      <c r="I255" s="483"/>
      <c r="J255" s="483"/>
      <c r="K255" s="483"/>
      <c r="L255" s="483"/>
      <c r="M255" s="601" t="s">
        <v>50</v>
      </c>
      <c r="N255" s="602"/>
      <c r="O255" s="567" t="e">
        <f ca="1">O251+O131</f>
        <v>#N/A</v>
      </c>
      <c r="P255" s="567"/>
      <c r="Q255" s="567" t="e">
        <f ca="1">Q251+O131</f>
        <v>#N/A</v>
      </c>
      <c r="R255" s="567"/>
      <c r="S255" s="567" t="e">
        <f ca="1">S251+O131</f>
        <v>#N/A</v>
      </c>
      <c r="T255" s="567"/>
      <c r="U255" s="607"/>
      <c r="V255" s="607"/>
      <c r="W255" s="607"/>
      <c r="X255" s="607"/>
      <c r="Y255" s="607"/>
      <c r="Z255" s="607"/>
    </row>
    <row r="256" spans="1:27" s="327" customFormat="1" ht="13.5" hidden="1" customHeight="1">
      <c r="A256" s="519" t="s">
        <v>174</v>
      </c>
      <c r="B256" s="486"/>
      <c r="C256" s="486"/>
      <c r="D256" s="486"/>
      <c r="E256" s="486"/>
      <c r="F256" s="486"/>
      <c r="G256" s="486"/>
      <c r="H256" s="486"/>
      <c r="I256" s="486"/>
      <c r="J256" s="486"/>
      <c r="K256" s="486"/>
      <c r="L256" s="486"/>
      <c r="M256" s="601" t="s">
        <v>51</v>
      </c>
      <c r="N256" s="602"/>
      <c r="O256" s="567" t="e">
        <f ca="1">O252+O131</f>
        <v>#N/A</v>
      </c>
      <c r="P256" s="567"/>
      <c r="Q256" s="567" t="e">
        <f ca="1">Q252+O131</f>
        <v>#N/A</v>
      </c>
      <c r="R256" s="567"/>
      <c r="S256" s="567" t="e">
        <f ca="1">S252+O131</f>
        <v>#N/A</v>
      </c>
      <c r="T256" s="567"/>
      <c r="U256" s="573"/>
      <c r="V256" s="573"/>
      <c r="W256" s="573"/>
      <c r="X256" s="573"/>
      <c r="Y256" s="573"/>
      <c r="Z256" s="573"/>
      <c r="AA256" s="334"/>
    </row>
    <row r="257" spans="1:52" s="327" customFormat="1" ht="13.5" hidden="1" customHeight="1">
      <c r="A257" s="383"/>
      <c r="B257" s="482" t="s">
        <v>14</v>
      </c>
      <c r="C257" s="483"/>
      <c r="D257" s="483"/>
      <c r="E257" s="483"/>
      <c r="F257" s="483"/>
      <c r="G257" s="483"/>
      <c r="H257" s="483"/>
      <c r="I257" s="483"/>
      <c r="J257" s="483"/>
      <c r="K257" s="483"/>
      <c r="L257" s="483"/>
      <c r="M257" s="601" t="s">
        <v>50</v>
      </c>
      <c r="N257" s="602"/>
      <c r="O257" s="575" t="e">
        <f ca="1">O253</f>
        <v>#N/A</v>
      </c>
      <c r="P257" s="575"/>
      <c r="Q257" s="575" t="e">
        <f ca="1">Q253</f>
        <v>#N/A</v>
      </c>
      <c r="R257" s="575"/>
      <c r="S257" s="575" t="e">
        <f ca="1">S253</f>
        <v>#N/A</v>
      </c>
      <c r="T257" s="575"/>
      <c r="U257" s="573"/>
      <c r="V257" s="573"/>
      <c r="W257" s="573"/>
      <c r="X257" s="573"/>
      <c r="Y257" s="573"/>
      <c r="Z257" s="573"/>
      <c r="AA257" s="334"/>
    </row>
    <row r="258" spans="1:52" s="334" customFormat="1" ht="13.5" hidden="1" customHeight="1">
      <c r="A258" s="383"/>
      <c r="B258" s="670"/>
      <c r="C258" s="520"/>
      <c r="D258" s="520"/>
      <c r="E258" s="520"/>
      <c r="F258" s="520"/>
      <c r="G258" s="520"/>
      <c r="H258" s="520"/>
      <c r="I258" s="520"/>
      <c r="J258" s="520"/>
      <c r="K258" s="520"/>
      <c r="L258" s="520"/>
      <c r="M258" s="601" t="s">
        <v>51</v>
      </c>
      <c r="N258" s="602"/>
      <c r="O258" s="575" t="e">
        <f ca="1">O254</f>
        <v>#N/A</v>
      </c>
      <c r="P258" s="575"/>
      <c r="Q258" s="575" t="e">
        <f ca="1">Q254</f>
        <v>#N/A</v>
      </c>
      <c r="R258" s="575"/>
      <c r="S258" s="575" t="e">
        <f ca="1">S254</f>
        <v>#N/A</v>
      </c>
      <c r="T258" s="575"/>
      <c r="U258" s="608"/>
      <c r="V258" s="608"/>
      <c r="W258" s="608"/>
      <c r="X258" s="608"/>
      <c r="Y258" s="608"/>
      <c r="Z258" s="608"/>
      <c r="AA258" s="360">
        <v>0</v>
      </c>
      <c r="AB258" s="350">
        <v>1</v>
      </c>
      <c r="AC258" s="350">
        <v>2</v>
      </c>
      <c r="AD258" s="350">
        <v>3</v>
      </c>
      <c r="AE258" s="350">
        <v>4</v>
      </c>
      <c r="AF258" s="350">
        <v>5</v>
      </c>
      <c r="AG258" s="350">
        <v>6</v>
      </c>
      <c r="AH258" s="350">
        <v>7</v>
      </c>
      <c r="AI258" s="350">
        <v>8</v>
      </c>
      <c r="AJ258" s="350">
        <v>9</v>
      </c>
      <c r="AK258" s="350">
        <v>10</v>
      </c>
      <c r="AL258" s="350">
        <v>11</v>
      </c>
      <c r="AM258" s="350">
        <v>12</v>
      </c>
      <c r="AN258" s="350">
        <v>13</v>
      </c>
      <c r="AO258" s="350">
        <v>14</v>
      </c>
      <c r="AP258" s="350">
        <v>15</v>
      </c>
      <c r="AQ258" s="350">
        <v>16</v>
      </c>
      <c r="AR258" s="350">
        <v>17</v>
      </c>
      <c r="AS258" s="350">
        <v>18</v>
      </c>
      <c r="AT258" s="350">
        <v>19</v>
      </c>
      <c r="AU258" s="350">
        <v>20</v>
      </c>
      <c r="AV258" s="350">
        <v>21</v>
      </c>
      <c r="AW258" s="350">
        <v>22</v>
      </c>
      <c r="AX258" s="350">
        <v>23</v>
      </c>
      <c r="AY258" s="350">
        <v>24</v>
      </c>
      <c r="AZ258" s="350">
        <v>25</v>
      </c>
    </row>
    <row r="259" spans="1:52" s="334" customFormat="1" ht="13.5" hidden="1" customHeight="1">
      <c r="A259" s="493" t="s">
        <v>13</v>
      </c>
      <c r="B259" s="483"/>
      <c r="C259" s="483"/>
      <c r="D259" s="483"/>
      <c r="E259" s="483"/>
      <c r="F259" s="483"/>
      <c r="G259" s="483"/>
      <c r="H259" s="483"/>
      <c r="I259" s="483"/>
      <c r="J259" s="483"/>
      <c r="K259" s="483"/>
      <c r="L259" s="484"/>
      <c r="M259" s="601" t="s">
        <v>50</v>
      </c>
      <c r="N259" s="602"/>
      <c r="O259" s="604" t="e">
        <f>IF(I159="適用",SUM(ROUNDDOWN(O116*M159,-1),O175,O178,O181,O184,O186,O192,O193,O194,O196,O197,O198,O201),SUM(O116,O175,O178,O181,O184,O186,O192,O193,O194,O196,O197,O198,O201))</f>
        <v>#DIV/0!</v>
      </c>
      <c r="P259" s="604"/>
      <c r="Q259" s="604" t="e">
        <f>O259</f>
        <v>#DIV/0!</v>
      </c>
      <c r="R259" s="604"/>
      <c r="S259" s="604" t="e">
        <f>O259</f>
        <v>#DIV/0!</v>
      </c>
      <c r="T259" s="604"/>
      <c r="U259" s="604" t="e">
        <f>O259</f>
        <v>#DIV/0!</v>
      </c>
      <c r="V259" s="604"/>
      <c r="W259" s="604" t="e">
        <f>O259</f>
        <v>#DIV/0!</v>
      </c>
      <c r="X259" s="604"/>
      <c r="Y259" s="604" t="e">
        <f>O259</f>
        <v>#DIV/0!</v>
      </c>
      <c r="Z259" s="604"/>
    </row>
    <row r="260" spans="1:52" s="334" customFormat="1" ht="13.5" hidden="1" customHeight="1">
      <c r="A260" s="519" t="s">
        <v>175</v>
      </c>
      <c r="B260" s="486"/>
      <c r="C260" s="486"/>
      <c r="D260" s="486"/>
      <c r="E260" s="486"/>
      <c r="F260" s="486"/>
      <c r="G260" s="486"/>
      <c r="H260" s="486"/>
      <c r="I260" s="486"/>
      <c r="J260" s="486"/>
      <c r="K260" s="486"/>
      <c r="L260" s="486"/>
      <c r="M260" s="601" t="s">
        <v>51</v>
      </c>
      <c r="N260" s="602"/>
      <c r="O260" s="604" t="e">
        <f>O259</f>
        <v>#DIV/0!</v>
      </c>
      <c r="P260" s="604"/>
      <c r="Q260" s="604" t="e">
        <f>O259</f>
        <v>#DIV/0!</v>
      </c>
      <c r="R260" s="604"/>
      <c r="S260" s="604" t="e">
        <f>O259</f>
        <v>#DIV/0!</v>
      </c>
      <c r="T260" s="604"/>
      <c r="U260" s="604" t="e">
        <f>O259</f>
        <v>#DIV/0!</v>
      </c>
      <c r="V260" s="604"/>
      <c r="W260" s="604" t="e">
        <f>O259</f>
        <v>#DIV/0!</v>
      </c>
      <c r="X260" s="604"/>
      <c r="Y260" s="604" t="e">
        <f>O259</f>
        <v>#DIV/0!</v>
      </c>
      <c r="Z260" s="604"/>
    </row>
    <row r="261" spans="1:52" s="334" customFormat="1" ht="13.5" hidden="1" customHeight="1">
      <c r="A261" s="383"/>
      <c r="B261" s="483" t="s">
        <v>14</v>
      </c>
      <c r="C261" s="483"/>
      <c r="D261" s="483"/>
      <c r="E261" s="483"/>
      <c r="F261" s="483"/>
      <c r="G261" s="483"/>
      <c r="H261" s="483"/>
      <c r="I261" s="483"/>
      <c r="J261" s="483"/>
      <c r="K261" s="483"/>
      <c r="L261" s="484"/>
      <c r="M261" s="601" t="s">
        <v>50</v>
      </c>
      <c r="N261" s="602"/>
      <c r="O261" s="575" t="e">
        <f>IF(I159="適用",SUM(ROUNDDOWN(O119*M159,-1),O177,O180,O183,O200),SUM(O119,O177,O180,O183,O200))</f>
        <v>#DIV/0!</v>
      </c>
      <c r="P261" s="575"/>
      <c r="Q261" s="811" t="e">
        <f>O261</f>
        <v>#DIV/0!</v>
      </c>
      <c r="R261" s="812"/>
      <c r="S261" s="811" t="e">
        <f>O261</f>
        <v>#DIV/0!</v>
      </c>
      <c r="T261" s="812"/>
      <c r="U261" s="811" t="e">
        <f>O261</f>
        <v>#DIV/0!</v>
      </c>
      <c r="V261" s="812"/>
      <c r="W261" s="811" t="e">
        <f>O261</f>
        <v>#DIV/0!</v>
      </c>
      <c r="X261" s="812"/>
      <c r="Y261" s="811" t="e">
        <f>O261</f>
        <v>#DIV/0!</v>
      </c>
      <c r="Z261" s="812"/>
    </row>
    <row r="262" spans="1:52" s="327" customFormat="1" ht="13.5" hidden="1" customHeight="1">
      <c r="A262" s="404"/>
      <c r="B262" s="544"/>
      <c r="C262" s="544"/>
      <c r="D262" s="544"/>
      <c r="E262" s="544"/>
      <c r="F262" s="544"/>
      <c r="G262" s="544"/>
      <c r="H262" s="544"/>
      <c r="I262" s="544"/>
      <c r="J262" s="544"/>
      <c r="K262" s="544"/>
      <c r="L262" s="545"/>
      <c r="M262" s="605" t="s">
        <v>51</v>
      </c>
      <c r="N262" s="606"/>
      <c r="O262" s="542" t="e">
        <f>O261</f>
        <v>#DIV/0!</v>
      </c>
      <c r="P262" s="542"/>
      <c r="Q262" s="647" t="e">
        <f>O261</f>
        <v>#DIV/0!</v>
      </c>
      <c r="R262" s="648"/>
      <c r="S262" s="647" t="e">
        <f>O261</f>
        <v>#DIV/0!</v>
      </c>
      <c r="T262" s="648"/>
      <c r="U262" s="647" t="e">
        <f>O261</f>
        <v>#DIV/0!</v>
      </c>
      <c r="V262" s="648"/>
      <c r="W262" s="647" t="e">
        <f>O261</f>
        <v>#DIV/0!</v>
      </c>
      <c r="X262" s="648"/>
      <c r="Y262" s="647" t="e">
        <f>O261</f>
        <v>#DIV/0!</v>
      </c>
      <c r="Z262" s="648"/>
      <c r="AA262" s="334"/>
    </row>
    <row r="263" spans="1:52" s="327" customFormat="1" ht="13.5" hidden="1" customHeight="1">
      <c r="A263" s="549" t="s">
        <v>176</v>
      </c>
      <c r="B263" s="550"/>
      <c r="C263" s="550"/>
      <c r="D263" s="550"/>
      <c r="E263" s="550"/>
      <c r="F263" s="550"/>
      <c r="G263" s="550"/>
      <c r="H263" s="550"/>
      <c r="I263" s="551"/>
      <c r="J263" s="535" t="s">
        <v>134</v>
      </c>
      <c r="K263" s="536"/>
      <c r="L263" s="537"/>
      <c r="M263" s="598" t="s">
        <v>50</v>
      </c>
      <c r="N263" s="599"/>
      <c r="O263" s="562">
        <f>'在籍児童一覧（保育所）'!K110</f>
        <v>0</v>
      </c>
      <c r="P263" s="562"/>
      <c r="Q263" s="562">
        <f>'在籍児童一覧（保育所）'!M110</f>
        <v>0</v>
      </c>
      <c r="R263" s="562"/>
      <c r="S263" s="562">
        <f>'在籍児童一覧（保育所）'!O110</f>
        <v>0</v>
      </c>
      <c r="T263" s="562"/>
      <c r="U263" s="562">
        <f>'在籍児童一覧（保育所）'!Q110</f>
        <v>0</v>
      </c>
      <c r="V263" s="562"/>
      <c r="W263" s="562">
        <f>'在籍児童一覧（保育所）'!S110</f>
        <v>0</v>
      </c>
      <c r="X263" s="562"/>
      <c r="Y263" s="562">
        <f>'在籍児童一覧（保育所）'!U110</f>
        <v>0</v>
      </c>
      <c r="Z263" s="562"/>
      <c r="AA263" s="334"/>
    </row>
    <row r="264" spans="1:52" s="334" customFormat="1" ht="13.5" hidden="1" customHeight="1">
      <c r="A264" s="552"/>
      <c r="B264" s="553"/>
      <c r="C264" s="553"/>
      <c r="D264" s="553"/>
      <c r="E264" s="553"/>
      <c r="F264" s="553"/>
      <c r="G264" s="553"/>
      <c r="H264" s="553"/>
      <c r="I264" s="554"/>
      <c r="J264" s="580"/>
      <c r="K264" s="581"/>
      <c r="L264" s="582"/>
      <c r="M264" s="585"/>
      <c r="N264" s="586"/>
      <c r="O264" s="563">
        <f>'在籍児童一覧（保育所）'!K111</f>
        <v>0</v>
      </c>
      <c r="P264" s="563"/>
      <c r="Q264" s="563">
        <f>'在籍児童一覧（保育所）'!M111</f>
        <v>0</v>
      </c>
      <c r="R264" s="563"/>
      <c r="S264" s="563">
        <f>'在籍児童一覧（保育所）'!O111</f>
        <v>0</v>
      </c>
      <c r="T264" s="563"/>
      <c r="U264" s="563">
        <f>'在籍児童一覧（保育所）'!Q111</f>
        <v>0</v>
      </c>
      <c r="V264" s="563"/>
      <c r="W264" s="563">
        <f>'在籍児童一覧（保育所）'!S111</f>
        <v>0</v>
      </c>
      <c r="X264" s="563"/>
      <c r="Y264" s="563">
        <f>'在籍児童一覧（保育所）'!U111</f>
        <v>0</v>
      </c>
      <c r="Z264" s="563"/>
    </row>
    <row r="265" spans="1:52" s="334" customFormat="1" ht="13.5" hidden="1" customHeight="1">
      <c r="A265" s="552"/>
      <c r="B265" s="553"/>
      <c r="C265" s="553"/>
      <c r="D265" s="553"/>
      <c r="E265" s="553"/>
      <c r="F265" s="553"/>
      <c r="G265" s="553"/>
      <c r="H265" s="553"/>
      <c r="I265" s="554"/>
      <c r="J265" s="580"/>
      <c r="K265" s="581"/>
      <c r="L265" s="582"/>
      <c r="M265" s="590" t="s">
        <v>51</v>
      </c>
      <c r="N265" s="591"/>
      <c r="O265" s="563">
        <f>'在籍児童一覧（保育所）'!K128</f>
        <v>0</v>
      </c>
      <c r="P265" s="563"/>
      <c r="Q265" s="563">
        <f>'在籍児童一覧（保育所）'!M128</f>
        <v>0</v>
      </c>
      <c r="R265" s="563"/>
      <c r="S265" s="563">
        <f>'在籍児童一覧（保育所）'!O128</f>
        <v>0</v>
      </c>
      <c r="T265" s="563"/>
      <c r="U265" s="563">
        <f>'在籍児童一覧（保育所）'!Q128</f>
        <v>0</v>
      </c>
      <c r="V265" s="563"/>
      <c r="W265" s="563">
        <f>'在籍児童一覧（保育所）'!S128</f>
        <v>0</v>
      </c>
      <c r="X265" s="563"/>
      <c r="Y265" s="563">
        <f>'在籍児童一覧（保育所）'!U128</f>
        <v>0</v>
      </c>
      <c r="Z265" s="563"/>
    </row>
    <row r="266" spans="1:52" s="334" customFormat="1" ht="13.5" hidden="1" customHeight="1">
      <c r="A266" s="555"/>
      <c r="B266" s="556"/>
      <c r="C266" s="556"/>
      <c r="D266" s="556"/>
      <c r="E266" s="556"/>
      <c r="F266" s="556"/>
      <c r="G266" s="556"/>
      <c r="H266" s="556"/>
      <c r="I266" s="557"/>
      <c r="J266" s="564"/>
      <c r="K266" s="565"/>
      <c r="L266" s="566"/>
      <c r="M266" s="585"/>
      <c r="N266" s="586"/>
      <c r="O266" s="563">
        <f>'在籍児童一覧（保育所）'!K129</f>
        <v>0</v>
      </c>
      <c r="P266" s="563"/>
      <c r="Q266" s="563">
        <f>'在籍児童一覧（保育所）'!M129</f>
        <v>0</v>
      </c>
      <c r="R266" s="563"/>
      <c r="S266" s="563">
        <f>'在籍児童一覧（保育所）'!O129</f>
        <v>0</v>
      </c>
      <c r="T266" s="563"/>
      <c r="U266" s="563">
        <f>'在籍児童一覧（保育所）'!Q129</f>
        <v>0</v>
      </c>
      <c r="V266" s="563"/>
      <c r="W266" s="563">
        <f>'在籍児童一覧（保育所）'!S129</f>
        <v>0</v>
      </c>
      <c r="X266" s="563"/>
      <c r="Y266" s="563">
        <f>'在籍児童一覧（保育所）'!U129</f>
        <v>0</v>
      </c>
      <c r="Z266" s="563"/>
    </row>
    <row r="267" spans="1:52" s="334" customFormat="1" ht="13.5" hidden="1" customHeight="1">
      <c r="A267" s="493" t="s">
        <v>177</v>
      </c>
      <c r="B267" s="438"/>
      <c r="C267" s="438"/>
      <c r="D267" s="438"/>
      <c r="E267" s="438"/>
      <c r="F267" s="438"/>
      <c r="G267" s="438"/>
      <c r="H267" s="438"/>
      <c r="I267" s="438"/>
      <c r="J267" s="438"/>
      <c r="K267" s="438"/>
      <c r="L267" s="438"/>
      <c r="M267" s="438"/>
      <c r="N267" s="439"/>
      <c r="O267" s="575" t="e">
        <f ca="1">SUM(ROUNDDOWN(O251*O263/25,-1),ROUNDDOWN(O251*O264/25,-1),ROUNDDOWN(O252*O265/25,-1),ROUNDDOWN(O252*O266/25,-1))</f>
        <v>#N/A</v>
      </c>
      <c r="P267" s="575"/>
      <c r="Q267" s="575" t="e">
        <f ca="1">SUM(ROUNDDOWN(Q251*Q263/25,-1),ROUNDDOWN(Q251*Q264/25,-1),ROUNDDOWN(Q252*Q265/25,-1),ROUNDDOWN(Q252*Q266/25,-1))</f>
        <v>#N/A</v>
      </c>
      <c r="R267" s="575"/>
      <c r="S267" s="575" t="e">
        <f ca="1">SUM(ROUNDDOWN(S251*S263/25,-1),ROUNDDOWN(S251*S264/25,-1),ROUNDDOWN(S252*S265/25,-1),ROUNDDOWN(S252*S266/25,-1))</f>
        <v>#N/A</v>
      </c>
      <c r="T267" s="575"/>
      <c r="U267" s="575" t="e">
        <f ca="1">SUM(ROUNDDOWN(U251*U263/25,-1),ROUNDDOWN(U251*U264/25,-1),ROUNDDOWN(U252*U265/25,-1),ROUNDDOWN(U252*U266/25,-1))</f>
        <v>#N/A</v>
      </c>
      <c r="V267" s="575"/>
      <c r="W267" s="575" t="e">
        <f ca="1">SUM(ROUNDDOWN(W251*W263/25,-1),ROUNDDOWN(W251*W264/25,-1),ROUNDDOWN(W252*W265/25,-1),ROUNDDOWN(W252*W266/25,-1))</f>
        <v>#N/A</v>
      </c>
      <c r="X267" s="575"/>
      <c r="Y267" s="575" t="e">
        <f ca="1">SUM(ROUNDDOWN(Y251*Y263/25,-1),ROUNDDOWN(Y251*Y264/25,-1),ROUNDDOWN(Y252*Y265/25,-1),ROUNDDOWN(Y252*Y266/25,-1))</f>
        <v>#N/A</v>
      </c>
      <c r="Z267" s="575"/>
    </row>
    <row r="268" spans="1:52" s="327" customFormat="1" ht="13.5" hidden="1" customHeight="1">
      <c r="A268" s="393"/>
      <c r="B268" s="506" t="s">
        <v>14</v>
      </c>
      <c r="C268" s="495"/>
      <c r="D268" s="495"/>
      <c r="E268" s="495"/>
      <c r="F268" s="495"/>
      <c r="G268" s="495"/>
      <c r="H268" s="495"/>
      <c r="I268" s="495"/>
      <c r="J268" s="495"/>
      <c r="K268" s="495"/>
      <c r="L268" s="495"/>
      <c r="M268" s="495"/>
      <c r="N268" s="496"/>
      <c r="O268" s="542" t="e">
        <f ca="1">SUM(ROUNDDOWN(O253*O263/25,-1),ROUNDDOWN(O253*O264/25,-1),ROUNDDOWN(O254*O265/25,-1),ROUNDDOWN(O254*O266/25,-1))</f>
        <v>#N/A</v>
      </c>
      <c r="P268" s="542"/>
      <c r="Q268" s="542" t="e">
        <f ca="1">SUM(ROUNDDOWN(Q253*Q263/25,-1),ROUNDDOWN(Q253*Q264/25,-1),ROUNDDOWN(Q254*Q265/25,-1),ROUNDDOWN(Q254*Q266/25,-1))</f>
        <v>#N/A</v>
      </c>
      <c r="R268" s="542"/>
      <c r="S268" s="542" t="e">
        <f ca="1">SUM(ROUNDDOWN(S253*S263/25,-1),ROUNDDOWN(S253*S264/25,-1),ROUNDDOWN(S254*S265/25,-1),ROUNDDOWN(S254*S266/25,-1))</f>
        <v>#N/A</v>
      </c>
      <c r="T268" s="542"/>
      <c r="U268" s="542" t="e">
        <f ca="1">SUM(ROUNDDOWN(U253*U263/25,-1),ROUNDDOWN(U253*U264/25,-1),ROUNDDOWN(U254*U265/25,-1),ROUNDDOWN(U254*U266/25,-1))</f>
        <v>#N/A</v>
      </c>
      <c r="V268" s="542"/>
      <c r="W268" s="542" t="e">
        <f ca="1">SUM(ROUNDDOWN(W253*W263/25,-1),ROUNDDOWN(W253*W264/25,-1),ROUNDDOWN(W254*W265/25,-1),ROUNDDOWN(W254*W266/25,-1))</f>
        <v>#N/A</v>
      </c>
      <c r="X268" s="542"/>
      <c r="Y268" s="542" t="e">
        <f ca="1">SUM(ROUNDDOWN(Y253*Y263/25,-1),ROUNDDOWN(Y253*Y264/25,-1),ROUNDDOWN(Y254*Y265/25,-1),ROUNDDOWN(Y254*Y266/25,-1))</f>
        <v>#N/A</v>
      </c>
      <c r="Z268" s="542"/>
      <c r="AA268" s="334"/>
    </row>
    <row r="269" spans="1:52" s="327" customFormat="1" ht="13.5" hidden="1" customHeight="1">
      <c r="A269" s="549" t="s">
        <v>443</v>
      </c>
      <c r="B269" s="550"/>
      <c r="C269" s="550"/>
      <c r="D269" s="550"/>
      <c r="E269" s="550"/>
      <c r="F269" s="550"/>
      <c r="G269" s="550"/>
      <c r="H269" s="550"/>
      <c r="I269" s="551"/>
      <c r="J269" s="535" t="s">
        <v>134</v>
      </c>
      <c r="K269" s="536"/>
      <c r="L269" s="537"/>
      <c r="M269" s="598" t="s">
        <v>50</v>
      </c>
      <c r="N269" s="599"/>
      <c r="O269" s="563">
        <f>'在籍児童一覧（保育所）'!K112</f>
        <v>0</v>
      </c>
      <c r="P269" s="563"/>
      <c r="Q269" s="563">
        <f>'在籍児童一覧（保育所）'!M112</f>
        <v>0</v>
      </c>
      <c r="R269" s="563"/>
      <c r="S269" s="563">
        <f>'在籍児童一覧（保育所）'!O112</f>
        <v>0</v>
      </c>
      <c r="T269" s="563"/>
      <c r="U269" s="600"/>
      <c r="V269" s="600"/>
      <c r="W269" s="600"/>
      <c r="X269" s="600"/>
      <c r="Y269" s="600"/>
      <c r="Z269" s="600"/>
      <c r="AA269" s="334"/>
    </row>
    <row r="270" spans="1:52" s="334" customFormat="1" ht="13.5" hidden="1" customHeight="1">
      <c r="A270" s="552"/>
      <c r="B270" s="553"/>
      <c r="C270" s="553"/>
      <c r="D270" s="553"/>
      <c r="E270" s="553"/>
      <c r="F270" s="553"/>
      <c r="G270" s="553"/>
      <c r="H270" s="553"/>
      <c r="I270" s="554"/>
      <c r="J270" s="580"/>
      <c r="K270" s="581"/>
      <c r="L270" s="582"/>
      <c r="M270" s="585"/>
      <c r="N270" s="586"/>
      <c r="O270" s="563">
        <f>'在籍児童一覧（保育所）'!K113</f>
        <v>0</v>
      </c>
      <c r="P270" s="563"/>
      <c r="Q270" s="563">
        <f>'在籍児童一覧（保育所）'!M113</f>
        <v>0</v>
      </c>
      <c r="R270" s="563"/>
      <c r="S270" s="563">
        <f>'在籍児童一覧（保育所）'!O113</f>
        <v>0</v>
      </c>
      <c r="T270" s="563"/>
      <c r="U270" s="588"/>
      <c r="V270" s="588"/>
      <c r="W270" s="588"/>
      <c r="X270" s="588"/>
      <c r="Y270" s="588"/>
      <c r="Z270" s="588"/>
    </row>
    <row r="271" spans="1:52" s="334" customFormat="1" ht="13.5" hidden="1" customHeight="1">
      <c r="A271" s="552"/>
      <c r="B271" s="553"/>
      <c r="C271" s="553"/>
      <c r="D271" s="553"/>
      <c r="E271" s="553"/>
      <c r="F271" s="553"/>
      <c r="G271" s="553"/>
      <c r="H271" s="553"/>
      <c r="I271" s="554"/>
      <c r="J271" s="580"/>
      <c r="K271" s="581"/>
      <c r="L271" s="582"/>
      <c r="M271" s="590" t="s">
        <v>51</v>
      </c>
      <c r="N271" s="591"/>
      <c r="O271" s="563">
        <f>'在籍児童一覧（保育所）'!K130</f>
        <v>0</v>
      </c>
      <c r="P271" s="563"/>
      <c r="Q271" s="563">
        <f>'在籍児童一覧（保育所）'!M130</f>
        <v>0</v>
      </c>
      <c r="R271" s="563"/>
      <c r="S271" s="563">
        <f>'在籍児童一覧（保育所）'!O130</f>
        <v>0</v>
      </c>
      <c r="T271" s="563"/>
      <c r="U271" s="588"/>
      <c r="V271" s="588"/>
      <c r="W271" s="588"/>
      <c r="X271" s="588"/>
      <c r="Y271" s="588"/>
      <c r="Z271" s="588"/>
    </row>
    <row r="272" spans="1:52" s="334" customFormat="1" ht="13.5" hidden="1" customHeight="1">
      <c r="A272" s="810"/>
      <c r="B272" s="558"/>
      <c r="C272" s="558"/>
      <c r="D272" s="558"/>
      <c r="E272" s="558"/>
      <c r="F272" s="558"/>
      <c r="G272" s="558"/>
      <c r="H272" s="558"/>
      <c r="I272" s="559"/>
      <c r="J272" s="580"/>
      <c r="K272" s="581"/>
      <c r="L272" s="582"/>
      <c r="M272" s="592"/>
      <c r="N272" s="593"/>
      <c r="O272" s="563">
        <f>'在籍児童一覧（保育所）'!K131</f>
        <v>0</v>
      </c>
      <c r="P272" s="563"/>
      <c r="Q272" s="563">
        <f>'在籍児童一覧（保育所）'!M131</f>
        <v>0</v>
      </c>
      <c r="R272" s="563"/>
      <c r="S272" s="563">
        <f>'在籍児童一覧（保育所）'!O131</f>
        <v>0</v>
      </c>
      <c r="T272" s="563"/>
      <c r="U272" s="588"/>
      <c r="V272" s="588"/>
      <c r="W272" s="588"/>
      <c r="X272" s="588"/>
      <c r="Y272" s="588"/>
      <c r="Z272" s="588"/>
    </row>
    <row r="273" spans="1:29" s="334" customFormat="1" ht="13.5" hidden="1" customHeight="1">
      <c r="A273" s="513" t="s">
        <v>178</v>
      </c>
      <c r="B273" s="756"/>
      <c r="C273" s="756"/>
      <c r="D273" s="756"/>
      <c r="E273" s="756"/>
      <c r="F273" s="756"/>
      <c r="G273" s="756"/>
      <c r="H273" s="756"/>
      <c r="I273" s="756"/>
      <c r="J273" s="756"/>
      <c r="K273" s="756"/>
      <c r="L273" s="756"/>
      <c r="M273" s="756"/>
      <c r="N273" s="757"/>
      <c r="O273" s="575" t="e">
        <f ca="1">SUM(ROUNDDOWN(O255*O269/25,-1),ROUNDDOWN(O255*O270/25,-1),ROUNDDOWN(O256*O271/25,-1),ROUNDDOWN(O256*O272/25,-1))</f>
        <v>#N/A</v>
      </c>
      <c r="P273" s="575"/>
      <c r="Q273" s="575" t="e">
        <f ca="1">SUM(ROUNDDOWN(Q255*Q269/20,-1),ROUNDDOWN(Q255*Q270/20,-1),ROUNDDOWN(Q256*Q271/20,-1),ROUNDDOWN(Q256*Q272/20,-1))</f>
        <v>#N/A</v>
      </c>
      <c r="R273" s="575"/>
      <c r="S273" s="575" t="e">
        <f ca="1">SUM(ROUNDDOWN(S255*S269/20,-1),ROUNDDOWN(S255*S270/20,-1),ROUNDDOWN(S256*S271/20,-1),ROUNDDOWN(S256*S272/20,-1))</f>
        <v>#N/A</v>
      </c>
      <c r="T273" s="575"/>
      <c r="U273" s="588"/>
      <c r="V273" s="588"/>
      <c r="W273" s="588"/>
      <c r="X273" s="588"/>
      <c r="Y273" s="588"/>
      <c r="Z273" s="588"/>
    </row>
    <row r="274" spans="1:29" s="327" customFormat="1" ht="13.5" hidden="1" customHeight="1">
      <c r="A274" s="405"/>
      <c r="B274" s="670" t="s">
        <v>14</v>
      </c>
      <c r="C274" s="520"/>
      <c r="D274" s="520"/>
      <c r="E274" s="520"/>
      <c r="F274" s="520"/>
      <c r="G274" s="520"/>
      <c r="H274" s="520"/>
      <c r="I274" s="520"/>
      <c r="J274" s="520"/>
      <c r="K274" s="520"/>
      <c r="L274" s="520"/>
      <c r="M274" s="520"/>
      <c r="N274" s="521"/>
      <c r="O274" s="542" t="e">
        <f ca="1">SUM(ROUNDDOWN(O257*O269/25,-1),ROUNDDOWN(O257*O270/25,-1),ROUNDDOWN(O258*O271/25,-1),ROUNDDOWN(O258*O272/25,-1))</f>
        <v>#N/A</v>
      </c>
      <c r="P274" s="542"/>
      <c r="Q274" s="542" t="e">
        <f ca="1">SUM(ROUNDDOWN(Q257*Q269/25,-1),ROUNDDOWN(Q257*Q270/25,-1),ROUNDDOWN(Q258*Q271/25,-1),ROUNDDOWN(Q258*Q272/25,-1))</f>
        <v>#N/A</v>
      </c>
      <c r="R274" s="542"/>
      <c r="S274" s="542" t="e">
        <f ca="1">SUM(ROUNDDOWN(S257*S269/25,-1),ROUNDDOWN(S257*S270/25,-1),ROUNDDOWN(S258*S271/25,-1),ROUNDDOWN(S258*S272/25,-1))</f>
        <v>#N/A</v>
      </c>
      <c r="T274" s="542"/>
      <c r="U274" s="588"/>
      <c r="V274" s="588"/>
      <c r="W274" s="588"/>
      <c r="X274" s="588"/>
      <c r="Y274" s="588"/>
      <c r="Z274" s="588"/>
      <c r="AA274" s="334"/>
    </row>
    <row r="275" spans="1:29" s="327" customFormat="1" ht="13.5" hidden="1" customHeight="1">
      <c r="A275" s="803" t="s">
        <v>441</v>
      </c>
      <c r="B275" s="560"/>
      <c r="C275" s="560"/>
      <c r="D275" s="560"/>
      <c r="E275" s="560"/>
      <c r="F275" s="560"/>
      <c r="G275" s="560"/>
      <c r="H275" s="560"/>
      <c r="I275" s="561"/>
      <c r="J275" s="577" t="s">
        <v>134</v>
      </c>
      <c r="K275" s="578"/>
      <c r="L275" s="579"/>
      <c r="M275" s="583" t="s">
        <v>50</v>
      </c>
      <c r="N275" s="584"/>
      <c r="O275" s="563">
        <f>'在籍児童一覧（保育所）'!K114</f>
        <v>0</v>
      </c>
      <c r="P275" s="563"/>
      <c r="Q275" s="563">
        <f>'在籍児童一覧（保育所）'!M114</f>
        <v>0</v>
      </c>
      <c r="R275" s="563"/>
      <c r="S275" s="563">
        <f>'在籍児童一覧（保育所）'!O114</f>
        <v>0</v>
      </c>
      <c r="T275" s="563"/>
      <c r="U275" s="594">
        <f>'在籍児童一覧（保育所）'!Q114</f>
        <v>0</v>
      </c>
      <c r="V275" s="594"/>
      <c r="W275" s="594">
        <f>'在籍児童一覧（保育所）'!S114</f>
        <v>0</v>
      </c>
      <c r="X275" s="594"/>
      <c r="Y275" s="594">
        <f>'在籍児童一覧（保育所）'!U114</f>
        <v>0</v>
      </c>
      <c r="Z275" s="594"/>
      <c r="AA275" s="334"/>
      <c r="AB275" s="334"/>
      <c r="AC275" s="334"/>
    </row>
    <row r="276" spans="1:29" s="334" customFormat="1" ht="13.5" hidden="1" customHeight="1">
      <c r="A276" s="804"/>
      <c r="B276" s="553"/>
      <c r="C276" s="553"/>
      <c r="D276" s="553"/>
      <c r="E276" s="553"/>
      <c r="F276" s="553"/>
      <c r="G276" s="553"/>
      <c r="H276" s="553"/>
      <c r="I276" s="554"/>
      <c r="J276" s="580"/>
      <c r="K276" s="581"/>
      <c r="L276" s="582"/>
      <c r="M276" s="585"/>
      <c r="N276" s="586"/>
      <c r="O276" s="563">
        <f>'在籍児童一覧（保育所）'!K115</f>
        <v>0</v>
      </c>
      <c r="P276" s="563"/>
      <c r="Q276" s="563">
        <f>'在籍児童一覧（保育所）'!M115</f>
        <v>0</v>
      </c>
      <c r="R276" s="563"/>
      <c r="S276" s="563">
        <f>'在籍児童一覧（保育所）'!O115</f>
        <v>0</v>
      </c>
      <c r="T276" s="563"/>
      <c r="U276" s="563">
        <f>'在籍児童一覧（保育所）'!Q115</f>
        <v>0</v>
      </c>
      <c r="V276" s="563"/>
      <c r="W276" s="563">
        <f>'在籍児童一覧（保育所）'!S115</f>
        <v>0</v>
      </c>
      <c r="X276" s="563"/>
      <c r="Y276" s="563">
        <f>'在籍児童一覧（保育所）'!U115</f>
        <v>0</v>
      </c>
      <c r="Z276" s="563"/>
    </row>
    <row r="277" spans="1:29" s="334" customFormat="1" ht="13.5" hidden="1" customHeight="1">
      <c r="A277" s="804"/>
      <c r="B277" s="553"/>
      <c r="C277" s="553"/>
      <c r="D277" s="553"/>
      <c r="E277" s="553"/>
      <c r="F277" s="553"/>
      <c r="G277" s="553"/>
      <c r="H277" s="553"/>
      <c r="I277" s="554"/>
      <c r="J277" s="580"/>
      <c r="K277" s="581"/>
      <c r="L277" s="582"/>
      <c r="M277" s="590" t="s">
        <v>51</v>
      </c>
      <c r="N277" s="591"/>
      <c r="O277" s="563">
        <f>'在籍児童一覧（保育所）'!K132</f>
        <v>0</v>
      </c>
      <c r="P277" s="563"/>
      <c r="Q277" s="563">
        <f>'在籍児童一覧（保育所）'!M132</f>
        <v>0</v>
      </c>
      <c r="R277" s="563"/>
      <c r="S277" s="563">
        <f>'在籍児童一覧（保育所）'!O132</f>
        <v>0</v>
      </c>
      <c r="T277" s="563"/>
      <c r="U277" s="563">
        <f>'在籍児童一覧（保育所）'!Q132</f>
        <v>0</v>
      </c>
      <c r="V277" s="563"/>
      <c r="W277" s="563">
        <f>'在籍児童一覧（保育所）'!S132</f>
        <v>0</v>
      </c>
      <c r="X277" s="563"/>
      <c r="Y277" s="563">
        <f>'在籍児童一覧（保育所）'!U132</f>
        <v>0</v>
      </c>
      <c r="Z277" s="563"/>
    </row>
    <row r="278" spans="1:29" s="334" customFormat="1" ht="13.5" hidden="1" customHeight="1">
      <c r="A278" s="804"/>
      <c r="B278" s="553"/>
      <c r="C278" s="553"/>
      <c r="D278" s="553"/>
      <c r="E278" s="553"/>
      <c r="F278" s="553"/>
      <c r="G278" s="553"/>
      <c r="H278" s="553"/>
      <c r="I278" s="554"/>
      <c r="J278" s="580"/>
      <c r="K278" s="581"/>
      <c r="L278" s="582"/>
      <c r="M278" s="592"/>
      <c r="N278" s="593"/>
      <c r="O278" s="563">
        <f>'在籍児童一覧（保育所）'!K133</f>
        <v>0</v>
      </c>
      <c r="P278" s="563"/>
      <c r="Q278" s="563">
        <f>'在籍児童一覧（保育所）'!M133</f>
        <v>0</v>
      </c>
      <c r="R278" s="563"/>
      <c r="S278" s="563">
        <f>'在籍児童一覧（保育所）'!O133</f>
        <v>0</v>
      </c>
      <c r="T278" s="563"/>
      <c r="U278" s="563">
        <f>'在籍児童一覧（保育所）'!Q133</f>
        <v>0</v>
      </c>
      <c r="V278" s="563"/>
      <c r="W278" s="563">
        <f>'在籍児童一覧（保育所）'!S133</f>
        <v>0</v>
      </c>
      <c r="X278" s="563"/>
      <c r="Y278" s="563">
        <f>'在籍児童一覧（保育所）'!U133</f>
        <v>0</v>
      </c>
      <c r="Z278" s="563"/>
    </row>
    <row r="279" spans="1:29" s="334" customFormat="1" ht="13.5" hidden="1" customHeight="1">
      <c r="A279" s="809" t="s">
        <v>179</v>
      </c>
      <c r="B279" s="438"/>
      <c r="C279" s="438"/>
      <c r="D279" s="438"/>
      <c r="E279" s="438"/>
      <c r="F279" s="438"/>
      <c r="G279" s="438"/>
      <c r="H279" s="438"/>
      <c r="I279" s="438"/>
      <c r="J279" s="438"/>
      <c r="K279" s="438"/>
      <c r="L279" s="438"/>
      <c r="M279" s="438"/>
      <c r="N279" s="439"/>
      <c r="O279" s="575" t="e">
        <f ca="1">SUM(ROUNDDOWN(O251*O275/25,-1),ROUNDDOWN(O251*O276/25,-1),ROUNDDOWN(O252*O277/25,-1),ROUNDDOWN(O252*O278/25,-1),IF(O275&lt;1,0,O259),IF(O276&lt;1,0,O259),IF(O277&lt;1,0,O260),IF(O278&lt;1,0,O260))</f>
        <v>#N/A</v>
      </c>
      <c r="P279" s="575"/>
      <c r="Q279" s="575" t="e">
        <f ca="1">SUM(ROUNDDOWN(Q251*Q275/25,-1),ROUNDDOWN(Q251*Q276/25,-1),ROUNDDOWN(Q252*Q277/25,-1),ROUNDDOWN(Q252*Q278/25,-1),IF(Q275&lt;1,0,Q259),IF(Q276&lt;1,0,Q259),IF(Q277&lt;1,0,Q260),IF(Q278&lt;1,0,Q260))</f>
        <v>#N/A</v>
      </c>
      <c r="R279" s="575"/>
      <c r="S279" s="575" t="e">
        <f ca="1">SUM(ROUNDDOWN(S251*S275/25,-1),ROUNDDOWN(S251*S276/25,-1),ROUNDDOWN(S252*S277/25,-1),ROUNDDOWN(S252*S278/25,-1),IF(S275&lt;1,0,S259),IF(S276&lt;1,0,S259),IF(S277&lt;1,0,S260),IF(S278&lt;1,0,S260))</f>
        <v>#N/A</v>
      </c>
      <c r="T279" s="575"/>
      <c r="U279" s="575" t="e">
        <f ca="1">SUM(ROUNDDOWN(U251*U275/25,-1),ROUNDDOWN(U251*U276/25,-1),ROUNDDOWN(U252*U277/25,-1),ROUNDDOWN(U252*U278/25,-1),IF(U275&lt;1,0,U259),IF(U276&lt;1,0,U259),IF(U277&lt;1,0,U260),IF(U278&lt;1,0,U260))</f>
        <v>#N/A</v>
      </c>
      <c r="V279" s="575"/>
      <c r="W279" s="575" t="e">
        <f ca="1">SUM(ROUNDDOWN(W251*W275/25,-1),ROUNDDOWN(W251*W276/25,-1),ROUNDDOWN(W252*W277/25,-1),ROUNDDOWN(W252*W278/25,-1),IF(W275&lt;1,0,W259),IF(W276&lt;1,0,W259),IF(W277&lt;1,0,W260),IF(W278&lt;1,0,W260))</f>
        <v>#N/A</v>
      </c>
      <c r="X279" s="575"/>
      <c r="Y279" s="575" t="e">
        <f ca="1">SUM(ROUNDDOWN(Y251*Y275/25,-1),ROUNDDOWN(Y251*Y276/25,-1),ROUNDDOWN(Y252*Y277/25,-1),ROUNDDOWN(Y252*Y278/25,-1),IF(Y275&lt;1,0,Y259),IF(Y276&lt;1,0,Y259),IF(Y277&lt;1,0,Y260),IF(Y278&lt;1,0,Y260))</f>
        <v>#N/A</v>
      </c>
      <c r="Z279" s="575"/>
    </row>
    <row r="280" spans="1:29" s="327" customFormat="1" ht="13.5" hidden="1" customHeight="1">
      <c r="A280" s="406"/>
      <c r="B280" s="529" t="s">
        <v>14</v>
      </c>
      <c r="C280" s="530"/>
      <c r="D280" s="530"/>
      <c r="E280" s="530"/>
      <c r="F280" s="530"/>
      <c r="G280" s="530"/>
      <c r="H280" s="530"/>
      <c r="I280" s="530"/>
      <c r="J280" s="530"/>
      <c r="K280" s="530"/>
      <c r="L280" s="530"/>
      <c r="M280" s="530"/>
      <c r="N280" s="531"/>
      <c r="O280" s="568" t="e">
        <f ca="1">SUM(ROUNDDOWN(O253*O275/25,-1),ROUNDDOWN(O253*O276/25,-1),ROUNDDOWN(O254*O277/25,-1),ROUNDDOWN(O254*O278/25,-1),IF(O275&lt;1,0,O261),IF(O276&lt;1,0,O261),IF(O277&lt;1,0,O262),IF(O278&lt;1,0,O262))</f>
        <v>#N/A</v>
      </c>
      <c r="P280" s="568"/>
      <c r="Q280" s="568" t="e">
        <f ca="1">SUM(ROUNDDOWN(Q253*Q275/25,-1),ROUNDDOWN(Q253*Q276/25,-1),ROUNDDOWN(Q254*Q277/25,-1),ROUNDDOWN(Q254*Q278/25,-1),IF(Q275&lt;1,0,Q261),IF(Q276&lt;1,0,Q261),IF(Q277&lt;1,0,Q262),IF(Q278&lt;1,0,Q262))</f>
        <v>#N/A</v>
      </c>
      <c r="R280" s="568"/>
      <c r="S280" s="568" t="e">
        <f ca="1">SUM(ROUNDDOWN(S253*S275/25,-1),ROUNDDOWN(S253*S276/25,-1),ROUNDDOWN(S254*S277/25,-1),ROUNDDOWN(S254*S278/25,-1),IF(S275&lt;1,0,S261),IF(S276&lt;1,0,S261),IF(S277&lt;1,0,S262),IF(S278&lt;1,0,S262))</f>
        <v>#N/A</v>
      </c>
      <c r="T280" s="568"/>
      <c r="U280" s="575" t="e">
        <f ca="1">SUM(ROUNDDOWN(U253*U275/25,-1),ROUNDDOWN(U253*U276/25,-1),ROUNDDOWN(U254*U277/25,-1),ROUNDDOWN(U254*U278/25,-1),IF(U275&lt;1,0,U261),IF(U276&lt;1,0,U261),IF(U277&lt;1,0,U262),IF(U278&lt;1,0,U262))</f>
        <v>#N/A</v>
      </c>
      <c r="V280" s="575"/>
      <c r="W280" s="575" t="e">
        <f ca="1">SUM(ROUNDDOWN(W253*W275/25,-1),ROUNDDOWN(W253*W276/25,-1),ROUNDDOWN(W254*W277/25,-1),ROUNDDOWN(W254*W278/25,-1),IF(W275&lt;1,0,W261),IF(W276&lt;1,0,W261),IF(W277&lt;1,0,W262),IF(W278&lt;1,0,W262))</f>
        <v>#N/A</v>
      </c>
      <c r="X280" s="575"/>
      <c r="Y280" s="575" t="e">
        <f ca="1">SUM(ROUNDDOWN(Y253*Y275/25,-1),ROUNDDOWN(Y253*Y276/25,-1),ROUNDDOWN(Y254*Y277/25,-1),ROUNDDOWN(Y254*Y278/25,-1),IF(Y275&lt;1,0,Y261),IF(Y276&lt;1,0,Y261),IF(Y277&lt;1,0,Y262),IF(Y278&lt;1,0,Y262))</f>
        <v>#N/A</v>
      </c>
      <c r="Z280" s="575"/>
      <c r="AA280" s="334"/>
    </row>
    <row r="281" spans="1:29" s="327" customFormat="1" ht="13.5" hidden="1" customHeight="1">
      <c r="A281" s="803" t="s">
        <v>442</v>
      </c>
      <c r="B281" s="560"/>
      <c r="C281" s="560"/>
      <c r="D281" s="560"/>
      <c r="E281" s="560"/>
      <c r="F281" s="560"/>
      <c r="G281" s="560"/>
      <c r="H281" s="560"/>
      <c r="I281" s="561"/>
      <c r="J281" s="577" t="s">
        <v>134</v>
      </c>
      <c r="K281" s="578"/>
      <c r="L281" s="579"/>
      <c r="M281" s="583" t="s">
        <v>50</v>
      </c>
      <c r="N281" s="584"/>
      <c r="O281" s="805">
        <f>'在籍児童一覧（保育所）'!K116</f>
        <v>0</v>
      </c>
      <c r="P281" s="806"/>
      <c r="Q281" s="805">
        <f>'在籍児童一覧（保育所）'!M116</f>
        <v>0</v>
      </c>
      <c r="R281" s="806"/>
      <c r="S281" s="805">
        <f>'在籍児童一覧（保育所）'!O116</f>
        <v>0</v>
      </c>
      <c r="T281" s="806"/>
      <c r="U281" s="587"/>
      <c r="V281" s="587"/>
      <c r="W281" s="587"/>
      <c r="X281" s="587"/>
      <c r="Y281" s="587"/>
      <c r="Z281" s="587"/>
      <c r="AA281" s="334"/>
    </row>
    <row r="282" spans="1:29" s="327" customFormat="1" ht="13.5" hidden="1" customHeight="1">
      <c r="A282" s="804"/>
      <c r="B282" s="553"/>
      <c r="C282" s="553"/>
      <c r="D282" s="553"/>
      <c r="E282" s="553"/>
      <c r="F282" s="553"/>
      <c r="G282" s="553"/>
      <c r="H282" s="553"/>
      <c r="I282" s="554"/>
      <c r="J282" s="580"/>
      <c r="K282" s="581"/>
      <c r="L282" s="582"/>
      <c r="M282" s="585"/>
      <c r="N282" s="586"/>
      <c r="O282" s="807">
        <f>'在籍児童一覧（保育所）'!K117</f>
        <v>0</v>
      </c>
      <c r="P282" s="808"/>
      <c r="Q282" s="807">
        <f>'在籍児童一覧（保育所）'!M117</f>
        <v>0</v>
      </c>
      <c r="R282" s="808"/>
      <c r="S282" s="807">
        <f>'在籍児童一覧（保育所）'!O117</f>
        <v>0</v>
      </c>
      <c r="T282" s="808"/>
      <c r="U282" s="588"/>
      <c r="V282" s="588"/>
      <c r="W282" s="588"/>
      <c r="X282" s="588"/>
      <c r="Y282" s="588"/>
      <c r="Z282" s="588"/>
      <c r="AA282" s="334"/>
    </row>
    <row r="283" spans="1:29" s="327" customFormat="1" ht="13.5" hidden="1" customHeight="1">
      <c r="A283" s="804"/>
      <c r="B283" s="553"/>
      <c r="C283" s="553"/>
      <c r="D283" s="553"/>
      <c r="E283" s="553"/>
      <c r="F283" s="553"/>
      <c r="G283" s="553"/>
      <c r="H283" s="553"/>
      <c r="I283" s="554"/>
      <c r="J283" s="580"/>
      <c r="K283" s="581"/>
      <c r="L283" s="582"/>
      <c r="M283" s="590" t="s">
        <v>51</v>
      </c>
      <c r="N283" s="591"/>
      <c r="O283" s="563">
        <f>'在籍児童一覧（保育所）'!K134</f>
        <v>0</v>
      </c>
      <c r="P283" s="563"/>
      <c r="Q283" s="563">
        <f>'在籍児童一覧（保育所）'!M134</f>
        <v>0</v>
      </c>
      <c r="R283" s="563"/>
      <c r="S283" s="563">
        <f>'在籍児童一覧（保育所）'!O134</f>
        <v>0</v>
      </c>
      <c r="T283" s="563"/>
      <c r="U283" s="588"/>
      <c r="V283" s="588"/>
      <c r="W283" s="588"/>
      <c r="X283" s="588"/>
      <c r="Y283" s="588"/>
      <c r="Z283" s="588"/>
      <c r="AA283" s="334"/>
    </row>
    <row r="284" spans="1:29" s="327" customFormat="1" ht="13.5" hidden="1" customHeight="1">
      <c r="A284" s="804"/>
      <c r="B284" s="553"/>
      <c r="C284" s="553"/>
      <c r="D284" s="553"/>
      <c r="E284" s="553"/>
      <c r="F284" s="553"/>
      <c r="G284" s="553"/>
      <c r="H284" s="553"/>
      <c r="I284" s="554"/>
      <c r="J284" s="580"/>
      <c r="K284" s="581"/>
      <c r="L284" s="582"/>
      <c r="M284" s="592"/>
      <c r="N284" s="593"/>
      <c r="O284" s="563">
        <f>'在籍児童一覧（保育所）'!K135</f>
        <v>0</v>
      </c>
      <c r="P284" s="563"/>
      <c r="Q284" s="563">
        <f>'在籍児童一覧（保育所）'!M135</f>
        <v>0</v>
      </c>
      <c r="R284" s="563"/>
      <c r="S284" s="563">
        <f>'在籍児童一覧（保育所）'!O135</f>
        <v>0</v>
      </c>
      <c r="T284" s="563"/>
      <c r="U284" s="588"/>
      <c r="V284" s="588"/>
      <c r="W284" s="588"/>
      <c r="X284" s="588"/>
      <c r="Y284" s="588"/>
      <c r="Z284" s="588"/>
      <c r="AA284" s="334"/>
    </row>
    <row r="285" spans="1:29" s="327" customFormat="1" ht="13.5" hidden="1" customHeight="1">
      <c r="A285" s="809" t="s">
        <v>180</v>
      </c>
      <c r="B285" s="438"/>
      <c r="C285" s="438"/>
      <c r="D285" s="438"/>
      <c r="E285" s="438"/>
      <c r="F285" s="438"/>
      <c r="G285" s="438"/>
      <c r="H285" s="438"/>
      <c r="I285" s="438"/>
      <c r="J285" s="438"/>
      <c r="K285" s="438"/>
      <c r="L285" s="438"/>
      <c r="M285" s="438"/>
      <c r="N285" s="439"/>
      <c r="O285" s="575" t="e">
        <f ca="1">SUM(ROUNDDOWN(O255*O281/25,-1),ROUNDDOWN(O255*O282/25,-1),ROUNDDOWN(O256*O283/25,-1),ROUNDDOWN(O256*O284/25,-1),IF(O281&lt;1,0,O259),IF(O282&lt;1,0,O259),IF(O283&lt;1,0,O260),IF(O284&lt;1,0,O260))</f>
        <v>#N/A</v>
      </c>
      <c r="P285" s="575"/>
      <c r="Q285" s="575" t="e">
        <f ca="1">SUM(ROUNDDOWN(Q255*Q281/25,-1),ROUNDDOWN(Q255*Q282/25,-1),ROUNDDOWN(Q256*Q283/25,-1),ROUNDDOWN(Q256*Q284/25,-1),IF(Q281&lt;1,0,Q259),IF(Q282&lt;1,0,Q259),IF(Q283&lt;1,0,Q260),IF(Q284&lt;1,0,Q260))</f>
        <v>#N/A</v>
      </c>
      <c r="R285" s="575"/>
      <c r="S285" s="575" t="e">
        <f ca="1">SUM(ROUNDDOWN(S255*S281/25,-1),ROUNDDOWN(S255*S282/25,-1),ROUNDDOWN(S256*S283/25,-1),ROUNDDOWN(S256*S284/25,-1),IF(S281&lt;1,0,S259),IF(S282&lt;1,0,S259),IF(S283&lt;1,0,S260),IF(S284&lt;1,0,S260))</f>
        <v>#N/A</v>
      </c>
      <c r="T285" s="575"/>
      <c r="U285" s="588"/>
      <c r="V285" s="588"/>
      <c r="W285" s="588"/>
      <c r="X285" s="588"/>
      <c r="Y285" s="588"/>
      <c r="Z285" s="588"/>
      <c r="AA285" s="334"/>
    </row>
    <row r="286" spans="1:29" s="327" customFormat="1" ht="13.5" hidden="1" customHeight="1">
      <c r="A286" s="406"/>
      <c r="B286" s="529" t="s">
        <v>14</v>
      </c>
      <c r="C286" s="530"/>
      <c r="D286" s="530"/>
      <c r="E286" s="530"/>
      <c r="F286" s="530"/>
      <c r="G286" s="530"/>
      <c r="H286" s="530"/>
      <c r="I286" s="530"/>
      <c r="J286" s="530"/>
      <c r="K286" s="530"/>
      <c r="L286" s="530"/>
      <c r="M286" s="530"/>
      <c r="N286" s="531"/>
      <c r="O286" s="568" t="e">
        <f ca="1">SUM(ROUNDDOWN(O257*O281/25,-1),ROUNDDOWN(O257*O282/25,-1),ROUNDDOWN(O258*O283/25,-1),ROUNDDOWN(O258*O284/25,-1),IF(O281&lt;1,0,O261),IF(O282&lt;1,0,O261),IF(O283&lt;1,0,O262),IF(O284&lt;1,0,O262))</f>
        <v>#N/A</v>
      </c>
      <c r="P286" s="568"/>
      <c r="Q286" s="568" t="e">
        <f ca="1">SUM(ROUNDDOWN(Q257*Q281/25,-1),ROUNDDOWN(Q257*Q282/25,-1),ROUNDDOWN(Q258*Q283/25,-1),ROUNDDOWN(Q258*Q284/25,-1),IF(Q281&lt;1,0,Q261),IF(Q282&lt;1,0,Q261),IF(Q283&lt;1,0,Q262),IF(Q284&lt;1,0,Q262))</f>
        <v>#N/A</v>
      </c>
      <c r="R286" s="568"/>
      <c r="S286" s="568" t="e">
        <f ca="1">SUM(ROUNDDOWN(S257*S281/25,-1),ROUNDDOWN(S257*S282/25,-1),ROUNDDOWN(S258*S283/25,-1),ROUNDDOWN(S258*S284/25,-1),IF(S281&lt;1,0,S261),IF(S282&lt;1,0,S261),IF(S283&lt;1,0,S262),IF(S284&lt;1,0,S262))</f>
        <v>#N/A</v>
      </c>
      <c r="T286" s="568"/>
      <c r="U286" s="589"/>
      <c r="V286" s="589"/>
      <c r="W286" s="589"/>
      <c r="X286" s="589"/>
      <c r="Y286" s="589"/>
      <c r="Z286" s="589"/>
      <c r="AA286" s="334"/>
    </row>
    <row r="287" spans="1:29" s="327" customFormat="1" ht="13.5" hidden="1" customHeight="1">
      <c r="A287" s="519" t="s">
        <v>135</v>
      </c>
      <c r="B287" s="520"/>
      <c r="C287" s="520"/>
      <c r="D287" s="520"/>
      <c r="E287" s="520"/>
      <c r="F287" s="520"/>
      <c r="G287" s="520"/>
      <c r="H287" s="520"/>
      <c r="I287" s="520"/>
      <c r="J287" s="520"/>
      <c r="K287" s="520"/>
      <c r="L287" s="520"/>
      <c r="M287" s="520"/>
      <c r="N287" s="521"/>
      <c r="O287" s="569" t="e">
        <f ca="1">SUM(O267,O273,O279,O285)</f>
        <v>#N/A</v>
      </c>
      <c r="P287" s="569"/>
      <c r="Q287" s="569" t="e">
        <f ca="1">SUM(Q267,Q273,Q279,Q285)</f>
        <v>#N/A</v>
      </c>
      <c r="R287" s="569"/>
      <c r="S287" s="569" t="e">
        <f ca="1">SUM(S267,S273,S279,S285)</f>
        <v>#N/A</v>
      </c>
      <c r="T287" s="569"/>
      <c r="U287" s="541" t="e">
        <f ca="1">SUM(U267,U273,U279,U285)</f>
        <v>#N/A</v>
      </c>
      <c r="V287" s="541"/>
      <c r="W287" s="541" t="e">
        <f ca="1">SUM(W267,W273,W279,W285)</f>
        <v>#N/A</v>
      </c>
      <c r="X287" s="541"/>
      <c r="Y287" s="541" t="e">
        <f ca="1">SUM(Y267,Y273,Y279,Y285)</f>
        <v>#N/A</v>
      </c>
      <c r="Z287" s="541"/>
      <c r="AA287" s="334"/>
    </row>
    <row r="288" spans="1:29" s="327" customFormat="1" ht="13.5" hidden="1" customHeight="1">
      <c r="A288" s="393"/>
      <c r="B288" s="506" t="s">
        <v>14</v>
      </c>
      <c r="C288" s="495"/>
      <c r="D288" s="495"/>
      <c r="E288" s="495"/>
      <c r="F288" s="495"/>
      <c r="G288" s="495"/>
      <c r="H288" s="495"/>
      <c r="I288" s="495"/>
      <c r="J288" s="495"/>
      <c r="K288" s="495"/>
      <c r="L288" s="495"/>
      <c r="M288" s="495"/>
      <c r="N288" s="496"/>
      <c r="O288" s="542" t="e">
        <f ca="1">SUM(O268,O274,O280,O286)</f>
        <v>#N/A</v>
      </c>
      <c r="P288" s="542"/>
      <c r="Q288" s="542" t="e">
        <f ca="1">SUM(Q268,Q274,Q280,Q286)</f>
        <v>#N/A</v>
      </c>
      <c r="R288" s="542"/>
      <c r="S288" s="542" t="e">
        <f ca="1">SUM(S268,S274,S280,S286)</f>
        <v>#N/A</v>
      </c>
      <c r="T288" s="542"/>
      <c r="U288" s="542" t="e">
        <f ca="1">SUM(U268,U274,U280,U286)</f>
        <v>#N/A</v>
      </c>
      <c r="V288" s="542"/>
      <c r="W288" s="542" t="e">
        <f ca="1">SUM(W268,W274,W280,W286)</f>
        <v>#N/A</v>
      </c>
      <c r="X288" s="542"/>
      <c r="Y288" s="542" t="e">
        <f ca="1">SUM(Y268,Y274,Y280,Y286)</f>
        <v>#N/A</v>
      </c>
      <c r="Z288" s="542"/>
      <c r="AA288" s="334"/>
    </row>
    <row r="289" spans="1:47" s="327" customFormat="1" ht="13.5" hidden="1" customHeight="1">
      <c r="A289" s="497" t="s">
        <v>168</v>
      </c>
      <c r="B289" s="490" t="s">
        <v>414</v>
      </c>
      <c r="C289" s="638"/>
      <c r="D289" s="638"/>
      <c r="E289" s="638"/>
      <c r="F289" s="638"/>
      <c r="G289" s="638"/>
      <c r="H289" s="638"/>
      <c r="I289" s="638"/>
      <c r="J289" s="638"/>
      <c r="K289" s="638"/>
      <c r="L289" s="638"/>
      <c r="M289" s="638"/>
      <c r="N289" s="639"/>
      <c r="O289" s="570" t="e">
        <f ca="1">O252</f>
        <v>#N/A</v>
      </c>
      <c r="P289" s="570"/>
      <c r="Q289" s="570" t="e">
        <f ca="1">Q252</f>
        <v>#N/A</v>
      </c>
      <c r="R289" s="570"/>
      <c r="S289" s="570" t="e">
        <f ca="1">S252</f>
        <v>#N/A</v>
      </c>
      <c r="T289" s="570"/>
      <c r="U289" s="571" t="e">
        <f ca="1">U252-7500</f>
        <v>#N/A</v>
      </c>
      <c r="V289" s="571"/>
      <c r="W289" s="572"/>
      <c r="X289" s="572"/>
      <c r="Y289" s="572"/>
      <c r="Z289" s="572"/>
      <c r="AA289" s="334"/>
    </row>
    <row r="290" spans="1:47" s="334" customFormat="1" ht="13.5" hidden="1" customHeight="1">
      <c r="A290" s="498"/>
      <c r="B290" s="407"/>
      <c r="C290" s="438" t="s">
        <v>14</v>
      </c>
      <c r="D290" s="438"/>
      <c r="E290" s="438"/>
      <c r="F290" s="438"/>
      <c r="G290" s="438"/>
      <c r="H290" s="438"/>
      <c r="I290" s="438"/>
      <c r="J290" s="438"/>
      <c r="K290" s="438"/>
      <c r="L290" s="438"/>
      <c r="M290" s="438"/>
      <c r="N290" s="439"/>
      <c r="O290" s="575" t="e">
        <f ca="1">O254</f>
        <v>#N/A</v>
      </c>
      <c r="P290" s="575"/>
      <c r="Q290" s="575" t="e">
        <f ca="1">Q254</f>
        <v>#N/A</v>
      </c>
      <c r="R290" s="575"/>
      <c r="S290" s="575" t="e">
        <f ca="1">S254</f>
        <v>#N/A</v>
      </c>
      <c r="T290" s="575"/>
      <c r="U290" s="575" t="e">
        <f ca="1">U254</f>
        <v>#N/A</v>
      </c>
      <c r="V290" s="575"/>
      <c r="W290" s="573"/>
      <c r="X290" s="573"/>
      <c r="Y290" s="573"/>
      <c r="Z290" s="573"/>
      <c r="AA290" s="360">
        <v>0</v>
      </c>
      <c r="AB290" s="350">
        <v>1</v>
      </c>
      <c r="AC290" s="350">
        <v>2</v>
      </c>
      <c r="AD290" s="350">
        <v>3</v>
      </c>
      <c r="AE290" s="350">
        <v>4</v>
      </c>
      <c r="AF290" s="350">
        <v>5</v>
      </c>
      <c r="AG290" s="350">
        <v>6</v>
      </c>
      <c r="AH290" s="350">
        <v>7</v>
      </c>
      <c r="AI290" s="350">
        <v>8</v>
      </c>
      <c r="AJ290" s="350">
        <v>9</v>
      </c>
      <c r="AK290" s="350">
        <v>10</v>
      </c>
      <c r="AL290" s="350">
        <v>11</v>
      </c>
      <c r="AM290" s="350">
        <v>12</v>
      </c>
      <c r="AN290" s="350">
        <v>13</v>
      </c>
      <c r="AO290" s="350">
        <v>14</v>
      </c>
      <c r="AP290" s="350">
        <v>15</v>
      </c>
      <c r="AQ290" s="350">
        <v>16</v>
      </c>
      <c r="AR290" s="350">
        <v>17</v>
      </c>
      <c r="AS290" s="350">
        <v>18</v>
      </c>
      <c r="AT290" s="350">
        <v>19</v>
      </c>
      <c r="AU290" s="350">
        <v>20</v>
      </c>
    </row>
    <row r="291" spans="1:47" s="334" customFormat="1" ht="13.5" hidden="1" customHeight="1">
      <c r="A291" s="498"/>
      <c r="B291" s="493" t="s">
        <v>415</v>
      </c>
      <c r="C291" s="438"/>
      <c r="D291" s="438"/>
      <c r="E291" s="438"/>
      <c r="F291" s="438"/>
      <c r="G291" s="438"/>
      <c r="H291" s="438"/>
      <c r="I291" s="438"/>
      <c r="J291" s="438"/>
      <c r="K291" s="438"/>
      <c r="L291" s="438"/>
      <c r="M291" s="438"/>
      <c r="N291" s="439"/>
      <c r="O291" s="567" t="e">
        <f ca="1">O256</f>
        <v>#N/A</v>
      </c>
      <c r="P291" s="567"/>
      <c r="Q291" s="567" t="e">
        <f ca="1">Q256</f>
        <v>#N/A</v>
      </c>
      <c r="R291" s="567"/>
      <c r="S291" s="567" t="e">
        <f ca="1">S256</f>
        <v>#N/A</v>
      </c>
      <c r="T291" s="567"/>
      <c r="U291" s="567" t="e">
        <f ca="1">U252-3000</f>
        <v>#N/A</v>
      </c>
      <c r="V291" s="567"/>
      <c r="W291" s="573"/>
      <c r="X291" s="573"/>
      <c r="Y291" s="573"/>
      <c r="Z291" s="573"/>
    </row>
    <row r="292" spans="1:47" s="327" customFormat="1" ht="13.5" hidden="1" customHeight="1">
      <c r="A292" s="498"/>
      <c r="B292" s="407"/>
      <c r="C292" s="437" t="s">
        <v>14</v>
      </c>
      <c r="D292" s="438"/>
      <c r="E292" s="438"/>
      <c r="F292" s="438"/>
      <c r="G292" s="438"/>
      <c r="H292" s="438"/>
      <c r="I292" s="438"/>
      <c r="J292" s="438"/>
      <c r="K292" s="438"/>
      <c r="L292" s="438"/>
      <c r="M292" s="438"/>
      <c r="N292" s="439"/>
      <c r="O292" s="576" t="e">
        <f ca="1">O258</f>
        <v>#N/A</v>
      </c>
      <c r="P292" s="576"/>
      <c r="Q292" s="576" t="e">
        <f ca="1">Q258</f>
        <v>#N/A</v>
      </c>
      <c r="R292" s="576"/>
      <c r="S292" s="576" t="e">
        <f ca="1">S258</f>
        <v>#N/A</v>
      </c>
      <c r="T292" s="576"/>
      <c r="U292" s="576" t="e">
        <f ca="1">U254</f>
        <v>#N/A</v>
      </c>
      <c r="V292" s="576"/>
      <c r="W292" s="573"/>
      <c r="X292" s="573"/>
      <c r="Y292" s="573"/>
      <c r="Z292" s="573"/>
      <c r="AA292" s="334"/>
    </row>
    <row r="293" spans="1:47" s="327" customFormat="1" ht="13.5" hidden="1" customHeight="1">
      <c r="A293" s="498"/>
      <c r="B293" s="493" t="s">
        <v>416</v>
      </c>
      <c r="C293" s="438"/>
      <c r="D293" s="438"/>
      <c r="E293" s="438"/>
      <c r="F293" s="438"/>
      <c r="G293" s="438"/>
      <c r="H293" s="438"/>
      <c r="I293" s="438"/>
      <c r="J293" s="438"/>
      <c r="K293" s="438"/>
      <c r="L293" s="438"/>
      <c r="M293" s="438"/>
      <c r="N293" s="439"/>
      <c r="O293" s="567" t="e">
        <f>O260</f>
        <v>#DIV/0!</v>
      </c>
      <c r="P293" s="567"/>
      <c r="Q293" s="567" t="e">
        <f>Q260</f>
        <v>#DIV/0!</v>
      </c>
      <c r="R293" s="567"/>
      <c r="S293" s="567" t="e">
        <f>S260</f>
        <v>#DIV/0!</v>
      </c>
      <c r="T293" s="567"/>
      <c r="U293" s="567" t="e">
        <f>U260</f>
        <v>#DIV/0!</v>
      </c>
      <c r="V293" s="567"/>
      <c r="W293" s="573"/>
      <c r="X293" s="573"/>
      <c r="Y293" s="573"/>
      <c r="Z293" s="573"/>
      <c r="AA293" s="334"/>
    </row>
    <row r="294" spans="1:47" s="334" customFormat="1" ht="13.5" hidden="1" customHeight="1">
      <c r="A294" s="498"/>
      <c r="B294" s="408"/>
      <c r="C294" s="483" t="s">
        <v>14</v>
      </c>
      <c r="D294" s="483"/>
      <c r="E294" s="483"/>
      <c r="F294" s="483"/>
      <c r="G294" s="483"/>
      <c r="H294" s="483"/>
      <c r="I294" s="483"/>
      <c r="J294" s="483"/>
      <c r="K294" s="483"/>
      <c r="L294" s="483"/>
      <c r="M294" s="483"/>
      <c r="N294" s="484"/>
      <c r="O294" s="568" t="e">
        <f>O262</f>
        <v>#DIV/0!</v>
      </c>
      <c r="P294" s="568"/>
      <c r="Q294" s="568" t="e">
        <f>Q262</f>
        <v>#DIV/0!</v>
      </c>
      <c r="R294" s="568"/>
      <c r="S294" s="568" t="e">
        <f>S262</f>
        <v>#DIV/0!</v>
      </c>
      <c r="T294" s="568"/>
      <c r="U294" s="568" t="e">
        <f>U262</f>
        <v>#DIV/0!</v>
      </c>
      <c r="V294" s="568"/>
      <c r="W294" s="573"/>
      <c r="X294" s="573"/>
      <c r="Y294" s="573"/>
      <c r="Z294" s="573"/>
    </row>
    <row r="295" spans="1:47" s="334" customFormat="1" ht="13.5" hidden="1" customHeight="1">
      <c r="A295" s="498"/>
      <c r="B295" s="799" t="s">
        <v>417</v>
      </c>
      <c r="C295" s="800"/>
      <c r="D295" s="800"/>
      <c r="E295" s="800"/>
      <c r="F295" s="800"/>
      <c r="G295" s="800"/>
      <c r="H295" s="800"/>
      <c r="I295" s="800"/>
      <c r="J295" s="800"/>
      <c r="K295" s="800"/>
      <c r="L295" s="535" t="s">
        <v>134</v>
      </c>
      <c r="M295" s="536"/>
      <c r="N295" s="537"/>
      <c r="O295" s="562">
        <f>'在籍児童一覧（保育所）'!K146</f>
        <v>0</v>
      </c>
      <c r="P295" s="562"/>
      <c r="Q295" s="562">
        <f>'在籍児童一覧（保育所）'!M146</f>
        <v>0</v>
      </c>
      <c r="R295" s="562"/>
      <c r="S295" s="562">
        <f>'在籍児童一覧（保育所）'!O146</f>
        <v>0</v>
      </c>
      <c r="T295" s="562"/>
      <c r="U295" s="562">
        <f>'在籍児童一覧（保育所）'!Q146</f>
        <v>0</v>
      </c>
      <c r="V295" s="562"/>
      <c r="W295" s="573"/>
      <c r="X295" s="573"/>
      <c r="Y295" s="573"/>
      <c r="Z295" s="573"/>
    </row>
    <row r="296" spans="1:47" s="327" customFormat="1" ht="13.5" hidden="1" customHeight="1">
      <c r="A296" s="498"/>
      <c r="B296" s="754"/>
      <c r="C296" s="755"/>
      <c r="D296" s="755"/>
      <c r="E296" s="755"/>
      <c r="F296" s="755"/>
      <c r="G296" s="755"/>
      <c r="H296" s="755"/>
      <c r="I296" s="755"/>
      <c r="J296" s="755"/>
      <c r="K296" s="755"/>
      <c r="L296" s="564"/>
      <c r="M296" s="565"/>
      <c r="N296" s="566"/>
      <c r="O296" s="563">
        <f>'在籍児童一覧（保育所）'!K147</f>
        <v>0</v>
      </c>
      <c r="P296" s="563"/>
      <c r="Q296" s="563">
        <f>'在籍児童一覧（保育所）'!M147</f>
        <v>0</v>
      </c>
      <c r="R296" s="563"/>
      <c r="S296" s="563">
        <f>'在籍児童一覧（保育所）'!O147</f>
        <v>0</v>
      </c>
      <c r="T296" s="563"/>
      <c r="U296" s="563">
        <f>'在籍児童一覧（保育所）'!Q147</f>
        <v>0</v>
      </c>
      <c r="V296" s="563"/>
      <c r="W296" s="573"/>
      <c r="X296" s="573"/>
      <c r="Y296" s="573"/>
      <c r="Z296" s="573"/>
      <c r="AA296" s="334"/>
    </row>
    <row r="297" spans="1:47" s="327" customFormat="1" ht="13.5" hidden="1" customHeight="1">
      <c r="A297" s="498"/>
      <c r="B297" s="493" t="s">
        <v>418</v>
      </c>
      <c r="C297" s="438"/>
      <c r="D297" s="438"/>
      <c r="E297" s="438"/>
      <c r="F297" s="438"/>
      <c r="G297" s="438"/>
      <c r="H297" s="438"/>
      <c r="I297" s="438"/>
      <c r="J297" s="438"/>
      <c r="K297" s="438"/>
      <c r="L297" s="438"/>
      <c r="M297" s="438"/>
      <c r="N297" s="439"/>
      <c r="O297" s="541" t="e">
        <f ca="1">SUM(ROUNDDOWN(O289*O295,-1),ROUNDDOWN(O289*O296,-1))</f>
        <v>#N/A</v>
      </c>
      <c r="P297" s="541"/>
      <c r="Q297" s="541" t="e">
        <f ca="1">SUM(ROUNDDOWN(Q289*Q295,-1),ROUNDDOWN(Q289*Q296,-1))</f>
        <v>#N/A</v>
      </c>
      <c r="R297" s="541"/>
      <c r="S297" s="541" t="e">
        <f ca="1">SUM(ROUNDDOWN(S289*S295,-1),ROUNDDOWN(S289*S296,-1))</f>
        <v>#N/A</v>
      </c>
      <c r="T297" s="541"/>
      <c r="U297" s="541" t="e">
        <f ca="1">SUM(ROUNDDOWN(U289*U295,-1),ROUNDDOWN(U289*U296,-1))</f>
        <v>#N/A</v>
      </c>
      <c r="V297" s="541"/>
      <c r="W297" s="573"/>
      <c r="X297" s="573"/>
      <c r="Y297" s="573"/>
      <c r="Z297" s="573"/>
      <c r="AA297" s="334"/>
    </row>
    <row r="298" spans="1:47" s="334" customFormat="1" ht="13.5" hidden="1" customHeight="1">
      <c r="A298" s="498"/>
      <c r="B298" s="409"/>
      <c r="C298" s="506" t="s">
        <v>14</v>
      </c>
      <c r="D298" s="495"/>
      <c r="E298" s="495"/>
      <c r="F298" s="495"/>
      <c r="G298" s="495"/>
      <c r="H298" s="495"/>
      <c r="I298" s="495"/>
      <c r="J298" s="495"/>
      <c r="K298" s="495"/>
      <c r="L298" s="495"/>
      <c r="M298" s="495"/>
      <c r="N298" s="496"/>
      <c r="O298" s="542" t="e">
        <f ca="1">SUM(ROUNDDOWN(O290*O295,-1),ROUNDDOWN(O290*O296,-1))</f>
        <v>#N/A</v>
      </c>
      <c r="P298" s="542"/>
      <c r="Q298" s="542" t="e">
        <f ca="1">SUM(ROUNDDOWN(Q290*Q295,-1),ROUNDDOWN(Q290*Q296,-1))</f>
        <v>#N/A</v>
      </c>
      <c r="R298" s="542"/>
      <c r="S298" s="542" t="e">
        <f ca="1">SUM(ROUNDDOWN(S290*S295,-1),ROUNDDOWN(S290*S296,-1))</f>
        <v>#N/A</v>
      </c>
      <c r="T298" s="542"/>
      <c r="U298" s="542" t="e">
        <f ca="1">SUM(ROUNDDOWN(U290*U295,-1),ROUNDDOWN(U290*U296,-1))</f>
        <v>#N/A</v>
      </c>
      <c r="V298" s="542"/>
      <c r="W298" s="573"/>
      <c r="X298" s="573"/>
      <c r="Y298" s="573"/>
      <c r="Z298" s="573"/>
    </row>
    <row r="299" spans="1:47" s="334" customFormat="1" ht="13.5" hidden="1" customHeight="1">
      <c r="A299" s="498"/>
      <c r="B299" s="500" t="s">
        <v>444</v>
      </c>
      <c r="C299" s="501"/>
      <c r="D299" s="501"/>
      <c r="E299" s="501"/>
      <c r="F299" s="501"/>
      <c r="G299" s="501"/>
      <c r="H299" s="501"/>
      <c r="I299" s="501"/>
      <c r="J299" s="501"/>
      <c r="K299" s="501"/>
      <c r="L299" s="535" t="s">
        <v>134</v>
      </c>
      <c r="M299" s="536"/>
      <c r="N299" s="537"/>
      <c r="O299" s="562">
        <f>'在籍児童一覧（保育所）'!K148</f>
        <v>0</v>
      </c>
      <c r="P299" s="562"/>
      <c r="Q299" s="562">
        <f>'在籍児童一覧（保育所）'!M148</f>
        <v>0</v>
      </c>
      <c r="R299" s="562"/>
      <c r="S299" s="562">
        <f>'在籍児童一覧（保育所）'!O148</f>
        <v>0</v>
      </c>
      <c r="T299" s="562"/>
      <c r="U299" s="562">
        <f>'在籍児童一覧（保育所）'!Q148</f>
        <v>0</v>
      </c>
      <c r="V299" s="562"/>
      <c r="W299" s="573"/>
      <c r="X299" s="573"/>
      <c r="Y299" s="573"/>
      <c r="Z299" s="573"/>
    </row>
    <row r="300" spans="1:47" s="327" customFormat="1" ht="13.5" hidden="1" customHeight="1">
      <c r="A300" s="498"/>
      <c r="B300" s="801"/>
      <c r="C300" s="802"/>
      <c r="D300" s="802"/>
      <c r="E300" s="802"/>
      <c r="F300" s="802"/>
      <c r="G300" s="802"/>
      <c r="H300" s="802"/>
      <c r="I300" s="802"/>
      <c r="J300" s="802"/>
      <c r="K300" s="802"/>
      <c r="L300" s="538"/>
      <c r="M300" s="539"/>
      <c r="N300" s="540"/>
      <c r="O300" s="563">
        <f>'在籍児童一覧（保育所）'!K149</f>
        <v>0</v>
      </c>
      <c r="P300" s="563"/>
      <c r="Q300" s="563">
        <f>'在籍児童一覧（保育所）'!M149</f>
        <v>0</v>
      </c>
      <c r="R300" s="563"/>
      <c r="S300" s="563">
        <f>'在籍児童一覧（保育所）'!O149</f>
        <v>0</v>
      </c>
      <c r="T300" s="563"/>
      <c r="U300" s="563">
        <f>'在籍児童一覧（保育所）'!Q149</f>
        <v>0</v>
      </c>
      <c r="V300" s="563"/>
      <c r="W300" s="573"/>
      <c r="X300" s="573"/>
      <c r="Y300" s="573"/>
      <c r="Z300" s="573"/>
      <c r="AA300" s="334"/>
    </row>
    <row r="301" spans="1:47" s="327" customFormat="1" ht="13.5" hidden="1" customHeight="1">
      <c r="A301" s="498"/>
      <c r="B301" s="513" t="s">
        <v>419</v>
      </c>
      <c r="C301" s="756"/>
      <c r="D301" s="756"/>
      <c r="E301" s="756"/>
      <c r="F301" s="756"/>
      <c r="G301" s="756"/>
      <c r="H301" s="756"/>
      <c r="I301" s="756"/>
      <c r="J301" s="756"/>
      <c r="K301" s="756"/>
      <c r="L301" s="756"/>
      <c r="M301" s="756"/>
      <c r="N301" s="757"/>
      <c r="O301" s="541" t="e">
        <f ca="1">SUM(ROUNDDOWN(O291*O299,-1),ROUNDDOWN(O291*O300,-1))</f>
        <v>#N/A</v>
      </c>
      <c r="P301" s="541"/>
      <c r="Q301" s="541" t="e">
        <f ca="1">SUM(ROUNDDOWN(Q291*Q299,-1),ROUNDDOWN(Q291*Q300,-1))</f>
        <v>#N/A</v>
      </c>
      <c r="R301" s="541"/>
      <c r="S301" s="541" t="e">
        <f ca="1">SUM(ROUNDDOWN(S291*S299,-1),ROUNDDOWN(S291*S300,-1))</f>
        <v>#N/A</v>
      </c>
      <c r="T301" s="541"/>
      <c r="U301" s="541" t="e">
        <f ca="1">SUM(ROUNDDOWN(U291*U299,-1),ROUNDDOWN(U291*U300,-1))</f>
        <v>#N/A</v>
      </c>
      <c r="V301" s="541"/>
      <c r="W301" s="573"/>
      <c r="X301" s="573"/>
      <c r="Y301" s="573"/>
      <c r="Z301" s="573"/>
      <c r="AA301" s="334"/>
      <c r="AB301" s="334"/>
      <c r="AC301" s="334"/>
    </row>
    <row r="302" spans="1:47" s="334" customFormat="1" ht="13.5" hidden="1" customHeight="1">
      <c r="A302" s="498"/>
      <c r="B302" s="410"/>
      <c r="C302" s="482" t="s">
        <v>14</v>
      </c>
      <c r="D302" s="483"/>
      <c r="E302" s="483"/>
      <c r="F302" s="483"/>
      <c r="G302" s="483"/>
      <c r="H302" s="483"/>
      <c r="I302" s="483"/>
      <c r="J302" s="483"/>
      <c r="K302" s="483"/>
      <c r="L302" s="483"/>
      <c r="M302" s="483"/>
      <c r="N302" s="484"/>
      <c r="O302" s="542" t="e">
        <f ca="1">SUM(ROUNDDOWN(O292*O299,-1),ROUNDDOWN(O292*O300,-1))</f>
        <v>#N/A</v>
      </c>
      <c r="P302" s="542"/>
      <c r="Q302" s="542" t="e">
        <f ca="1">SUM(ROUNDDOWN(Q292*Q299,-1),ROUNDDOWN(Q292*Q300,-1))</f>
        <v>#N/A</v>
      </c>
      <c r="R302" s="542"/>
      <c r="S302" s="542" t="e">
        <f ca="1">SUM(ROUNDDOWN(S292*S299,-1),ROUNDDOWN(S292*S300,-1))</f>
        <v>#N/A</v>
      </c>
      <c r="T302" s="542"/>
      <c r="U302" s="542" t="e">
        <f ca="1">SUM(ROUNDDOWN(U292*U299,-1),ROUNDDOWN(U292*U300,-1))</f>
        <v>#N/A</v>
      </c>
      <c r="V302" s="542"/>
      <c r="W302" s="573"/>
      <c r="X302" s="573"/>
      <c r="Y302" s="573"/>
      <c r="Z302" s="573"/>
    </row>
    <row r="303" spans="1:47" s="334" customFormat="1" ht="13.5" hidden="1" customHeight="1">
      <c r="A303" s="498"/>
      <c r="B303" s="752" t="s">
        <v>445</v>
      </c>
      <c r="C303" s="753"/>
      <c r="D303" s="753"/>
      <c r="E303" s="753"/>
      <c r="F303" s="753"/>
      <c r="G303" s="753"/>
      <c r="H303" s="753"/>
      <c r="I303" s="753"/>
      <c r="J303" s="753"/>
      <c r="K303" s="753"/>
      <c r="L303" s="535" t="s">
        <v>134</v>
      </c>
      <c r="M303" s="536"/>
      <c r="N303" s="537"/>
      <c r="O303" s="562">
        <f>'在籍児童一覧（保育所）'!K150</f>
        <v>0</v>
      </c>
      <c r="P303" s="562"/>
      <c r="Q303" s="562">
        <f>'在籍児童一覧（保育所）'!M150</f>
        <v>0</v>
      </c>
      <c r="R303" s="562"/>
      <c r="S303" s="562">
        <f>'在籍児童一覧（保育所）'!O150</f>
        <v>0</v>
      </c>
      <c r="T303" s="562"/>
      <c r="U303" s="562">
        <f>'在籍児童一覧（保育所）'!Q150</f>
        <v>0</v>
      </c>
      <c r="V303" s="562"/>
      <c r="W303" s="573"/>
      <c r="X303" s="573"/>
      <c r="Y303" s="573"/>
      <c r="Z303" s="573"/>
    </row>
    <row r="304" spans="1:47" s="327" customFormat="1" ht="13.5" hidden="1" customHeight="1">
      <c r="A304" s="498"/>
      <c r="B304" s="754"/>
      <c r="C304" s="755"/>
      <c r="D304" s="755"/>
      <c r="E304" s="755"/>
      <c r="F304" s="755"/>
      <c r="G304" s="755"/>
      <c r="H304" s="755"/>
      <c r="I304" s="755"/>
      <c r="J304" s="755"/>
      <c r="K304" s="755"/>
      <c r="L304" s="538"/>
      <c r="M304" s="539"/>
      <c r="N304" s="540"/>
      <c r="O304" s="563">
        <f>'在籍児童一覧（保育所）'!K151</f>
        <v>0</v>
      </c>
      <c r="P304" s="563"/>
      <c r="Q304" s="563">
        <f>'在籍児童一覧（保育所）'!M151</f>
        <v>0</v>
      </c>
      <c r="R304" s="563"/>
      <c r="S304" s="563">
        <f>'在籍児童一覧（保育所）'!O151</f>
        <v>0</v>
      </c>
      <c r="T304" s="563"/>
      <c r="U304" s="563">
        <f>'在籍児童一覧（保育所）'!Q151</f>
        <v>0</v>
      </c>
      <c r="V304" s="563"/>
      <c r="W304" s="573"/>
      <c r="X304" s="573"/>
      <c r="Y304" s="573"/>
      <c r="Z304" s="573"/>
      <c r="AA304" s="334"/>
    </row>
    <row r="305" spans="1:27" s="327" customFormat="1" ht="13.5" hidden="1" customHeight="1">
      <c r="A305" s="498"/>
      <c r="B305" s="519" t="s">
        <v>420</v>
      </c>
      <c r="C305" s="486"/>
      <c r="D305" s="486"/>
      <c r="E305" s="486"/>
      <c r="F305" s="486"/>
      <c r="G305" s="486"/>
      <c r="H305" s="486"/>
      <c r="I305" s="486"/>
      <c r="J305" s="486"/>
      <c r="K305" s="486"/>
      <c r="L305" s="486"/>
      <c r="M305" s="486"/>
      <c r="N305" s="487"/>
      <c r="O305" s="541" t="e">
        <f ca="1">SUM(ROUNDDOWN(O289*O303,-1),ROUNDDOWN(O289*O304,-1),IF(O303&lt;1,0,O293),IF(O304&lt;1,0,O293))</f>
        <v>#N/A</v>
      </c>
      <c r="P305" s="541"/>
      <c r="Q305" s="541" t="e">
        <f ca="1">SUM(ROUNDDOWN(Q289*Q303,-1),ROUNDDOWN(Q289*Q304,-1),IF(Q303&lt;1,0,Q293),IF(Q304&lt;1,0,Q293))</f>
        <v>#N/A</v>
      </c>
      <c r="R305" s="541"/>
      <c r="S305" s="541" t="e">
        <f ca="1">SUM(ROUNDDOWN(S289*S303,-1),ROUNDDOWN(S289*S304,-1),IF(S303&lt;1,0,S293),IF(S304&lt;1,0,S293))</f>
        <v>#N/A</v>
      </c>
      <c r="T305" s="541"/>
      <c r="U305" s="541" t="e">
        <f ca="1">SUM(ROUNDDOWN(U289*U303,-1),ROUNDDOWN(U289*U304,-1),IF(U303&lt;1,0,U293),IF(U304&lt;1,0,U293))</f>
        <v>#N/A</v>
      </c>
      <c r="V305" s="541"/>
      <c r="W305" s="573"/>
      <c r="X305" s="573"/>
      <c r="Y305" s="573"/>
      <c r="Z305" s="573"/>
      <c r="AA305" s="334"/>
    </row>
    <row r="306" spans="1:27" s="327" customFormat="1" ht="13.5" hidden="1" customHeight="1">
      <c r="A306" s="498"/>
      <c r="B306" s="411"/>
      <c r="C306" s="522" t="s">
        <v>14</v>
      </c>
      <c r="D306" s="483"/>
      <c r="E306" s="483"/>
      <c r="F306" s="483"/>
      <c r="G306" s="483"/>
      <c r="H306" s="483"/>
      <c r="I306" s="483"/>
      <c r="J306" s="483"/>
      <c r="K306" s="483"/>
      <c r="L306" s="483"/>
      <c r="M306" s="483"/>
      <c r="N306" s="484"/>
      <c r="O306" s="542" t="e">
        <f ca="1">SUM(ROUNDDOWN(O290*O303,-1),ROUNDDOWN(O290*O304,-1),IF(O303&lt;1,0,O294),IF(O304&lt;1,0,O294))</f>
        <v>#N/A</v>
      </c>
      <c r="P306" s="542"/>
      <c r="Q306" s="542" t="e">
        <f ca="1">SUM(ROUNDDOWN(Q290*Q303,-1),ROUNDDOWN(Q290*Q304,-1),IF(Q303&lt;1,0,Q294),IF(Q304&lt;1,0,Q294))</f>
        <v>#N/A</v>
      </c>
      <c r="R306" s="542"/>
      <c r="S306" s="542" t="e">
        <f ca="1">SUM(ROUNDDOWN(S290*S303,-1),ROUNDDOWN(S290*S304,-1),IF(S303&lt;1,0,S294),IF(S304&lt;1,0,S294))</f>
        <v>#N/A</v>
      </c>
      <c r="T306" s="542"/>
      <c r="U306" s="542" t="e">
        <f ca="1">SUM(ROUNDDOWN(U290*U303,-1),ROUNDDOWN(U290*U304,-1),IF(U303&lt;1,0,U294),IF(U304&lt;1,0,U294))</f>
        <v>#N/A</v>
      </c>
      <c r="V306" s="542"/>
      <c r="W306" s="573"/>
      <c r="X306" s="573"/>
      <c r="Y306" s="573"/>
      <c r="Z306" s="573"/>
      <c r="AA306" s="334"/>
    </row>
    <row r="307" spans="1:27" s="327" customFormat="1" ht="13.5" hidden="1" customHeight="1">
      <c r="A307" s="498"/>
      <c r="B307" s="516" t="s">
        <v>442</v>
      </c>
      <c r="C307" s="517"/>
      <c r="D307" s="517"/>
      <c r="E307" s="517"/>
      <c r="F307" s="517"/>
      <c r="G307" s="517"/>
      <c r="H307" s="517"/>
      <c r="I307" s="517"/>
      <c r="J307" s="517"/>
      <c r="K307" s="517"/>
      <c r="L307" s="535" t="s">
        <v>134</v>
      </c>
      <c r="M307" s="536"/>
      <c r="N307" s="537"/>
      <c r="O307" s="562">
        <f>'在籍児童一覧（保育所）'!K152</f>
        <v>0</v>
      </c>
      <c r="P307" s="562"/>
      <c r="Q307" s="562">
        <f>'在籍児童一覧（保育所）'!M152</f>
        <v>0</v>
      </c>
      <c r="R307" s="562"/>
      <c r="S307" s="562">
        <f>'在籍児童一覧（保育所）'!O152</f>
        <v>0</v>
      </c>
      <c r="T307" s="562"/>
      <c r="U307" s="562">
        <f>'在籍児童一覧（保育所）'!Q152</f>
        <v>0</v>
      </c>
      <c r="V307" s="562"/>
      <c r="W307" s="573"/>
      <c r="X307" s="573"/>
      <c r="Y307" s="573"/>
      <c r="Z307" s="573"/>
      <c r="AA307" s="334"/>
    </row>
    <row r="308" spans="1:27" s="327" customFormat="1" ht="13.5" hidden="1" customHeight="1">
      <c r="A308" s="498"/>
      <c r="B308" s="503"/>
      <c r="C308" s="504"/>
      <c r="D308" s="504"/>
      <c r="E308" s="504"/>
      <c r="F308" s="504"/>
      <c r="G308" s="504"/>
      <c r="H308" s="504"/>
      <c r="I308" s="504"/>
      <c r="J308" s="504"/>
      <c r="K308" s="504"/>
      <c r="L308" s="538"/>
      <c r="M308" s="539"/>
      <c r="N308" s="540"/>
      <c r="O308" s="563">
        <f>'在籍児童一覧（保育所）'!K153</f>
        <v>0</v>
      </c>
      <c r="P308" s="563"/>
      <c r="Q308" s="563">
        <f>'在籍児童一覧（保育所）'!M153</f>
        <v>0</v>
      </c>
      <c r="R308" s="563"/>
      <c r="S308" s="563">
        <f>'在籍児童一覧（保育所）'!O153</f>
        <v>0</v>
      </c>
      <c r="T308" s="563"/>
      <c r="U308" s="563">
        <f>'在籍児童一覧（保育所）'!Q153</f>
        <v>0</v>
      </c>
      <c r="V308" s="563"/>
      <c r="W308" s="573"/>
      <c r="X308" s="573"/>
      <c r="Y308" s="573"/>
      <c r="Z308" s="573"/>
      <c r="AA308" s="334"/>
    </row>
    <row r="309" spans="1:27" s="327" customFormat="1" ht="13.5" hidden="1" customHeight="1">
      <c r="A309" s="498"/>
      <c r="B309" s="519" t="s">
        <v>421</v>
      </c>
      <c r="C309" s="486"/>
      <c r="D309" s="486"/>
      <c r="E309" s="486"/>
      <c r="F309" s="486"/>
      <c r="G309" s="486"/>
      <c r="H309" s="486"/>
      <c r="I309" s="486"/>
      <c r="J309" s="486"/>
      <c r="K309" s="486"/>
      <c r="L309" s="486"/>
      <c r="M309" s="486"/>
      <c r="N309" s="487"/>
      <c r="O309" s="541" t="e">
        <f ca="1">SUM(ROUNDDOWN(O291*O307,-1),ROUNDDOWN(O291*O308,-1),IF(O307&lt;1,0,O293),IF(O308&lt;1,0,O293))</f>
        <v>#N/A</v>
      </c>
      <c r="P309" s="541"/>
      <c r="Q309" s="541" t="e">
        <f ca="1">SUM(ROUNDDOWN(Q291*Q307,-1),ROUNDDOWN(Q291*Q308,-1),IF(Q307&lt;1,0,Q293),IF(Q308&lt;1,0,Q293))</f>
        <v>#N/A</v>
      </c>
      <c r="R309" s="541"/>
      <c r="S309" s="541" t="e">
        <f ca="1">SUM(ROUNDDOWN(S291*S307,-1),ROUNDDOWN(S291*S308,-1),IF(S307&lt;1,0,S293),IF(S308&lt;1,0,S293))</f>
        <v>#N/A</v>
      </c>
      <c r="T309" s="541"/>
      <c r="U309" s="541" t="e">
        <f ca="1">SUM(ROUNDDOWN(U291*U307,-1),ROUNDDOWN(U291*U308,-1),IF(U307&lt;1,0,U293),IF(U308&lt;1,0,U293))</f>
        <v>#N/A</v>
      </c>
      <c r="V309" s="541"/>
      <c r="W309" s="573"/>
      <c r="X309" s="573"/>
      <c r="Y309" s="573"/>
      <c r="Z309" s="573"/>
      <c r="AA309" s="334"/>
    </row>
    <row r="310" spans="1:27" s="327" customFormat="1" ht="13.5" hidden="1" customHeight="1">
      <c r="A310" s="498"/>
      <c r="B310" s="411"/>
      <c r="C310" s="529" t="s">
        <v>14</v>
      </c>
      <c r="D310" s="530"/>
      <c r="E310" s="530"/>
      <c r="F310" s="530"/>
      <c r="G310" s="530"/>
      <c r="H310" s="530"/>
      <c r="I310" s="530"/>
      <c r="J310" s="530"/>
      <c r="K310" s="530"/>
      <c r="L310" s="530"/>
      <c r="M310" s="530"/>
      <c r="N310" s="531"/>
      <c r="O310" s="542" t="e">
        <f ca="1">SUM(ROUNDDOWN(O292*O307,-1),ROUNDDOWN(O292*O308,-1),IF(O307&lt;1,0,O294),IF(O308&lt;1,0,O294))</f>
        <v>#N/A</v>
      </c>
      <c r="P310" s="542"/>
      <c r="Q310" s="542" t="e">
        <f ca="1">SUM(ROUNDDOWN(Q292*Q307,-1),ROUNDDOWN(Q292*Q308,-1),IF(Q307&lt;1,0,Q294),IF(Q308&lt;1,0,Q294))</f>
        <v>#N/A</v>
      </c>
      <c r="R310" s="542"/>
      <c r="S310" s="542" t="e">
        <f ca="1">SUM(ROUNDDOWN(S292*S307,-1),ROUNDDOWN(S292*S308,-1),IF(S307&lt;1,0,S294),IF(S308&lt;1,0,S294))</f>
        <v>#N/A</v>
      </c>
      <c r="T310" s="542"/>
      <c r="U310" s="542" t="e">
        <f ca="1">SUM(ROUNDDOWN(U292*U307,-1),ROUNDDOWN(U292*U308,-1),IF(U307&lt;1,0,U294),IF(U308&lt;1,0,U294))</f>
        <v>#N/A</v>
      </c>
      <c r="V310" s="542"/>
      <c r="W310" s="573"/>
      <c r="X310" s="573"/>
      <c r="Y310" s="573"/>
      <c r="Z310" s="573"/>
      <c r="AA310" s="334"/>
    </row>
    <row r="311" spans="1:27" s="327" customFormat="1" ht="13.5" hidden="1" customHeight="1">
      <c r="A311" s="498"/>
      <c r="B311" s="532" t="s">
        <v>135</v>
      </c>
      <c r="C311" s="619"/>
      <c r="D311" s="619"/>
      <c r="E311" s="619"/>
      <c r="F311" s="619"/>
      <c r="G311" s="619"/>
      <c r="H311" s="619"/>
      <c r="I311" s="619"/>
      <c r="J311" s="619"/>
      <c r="K311" s="619"/>
      <c r="L311" s="619"/>
      <c r="M311" s="619"/>
      <c r="N311" s="620"/>
      <c r="O311" s="541" t="e">
        <f ca="1">SUM(O297,O301,O305,O309)</f>
        <v>#N/A</v>
      </c>
      <c r="P311" s="541"/>
      <c r="Q311" s="541" t="e">
        <f t="shared" ref="Q311:Q312" ca="1" si="91">SUM(Q297,Q301,Q305,Q309)</f>
        <v>#N/A</v>
      </c>
      <c r="R311" s="541"/>
      <c r="S311" s="541" t="e">
        <f t="shared" ref="S311:S312" ca="1" si="92">SUM(S297,S301,S305,S309)</f>
        <v>#N/A</v>
      </c>
      <c r="T311" s="541"/>
      <c r="U311" s="541" t="e">
        <f t="shared" ref="U311:U312" ca="1" si="93">SUM(U297,U301,U305,U309)</f>
        <v>#N/A</v>
      </c>
      <c r="V311" s="541"/>
      <c r="W311" s="573"/>
      <c r="X311" s="573"/>
      <c r="Y311" s="573"/>
      <c r="Z311" s="573"/>
      <c r="AA311" s="334"/>
    </row>
    <row r="312" spans="1:27" s="327" customFormat="1" ht="13.5" hidden="1" customHeight="1">
      <c r="A312" s="499"/>
      <c r="B312" s="409"/>
      <c r="C312" s="506" t="s">
        <v>14</v>
      </c>
      <c r="D312" s="495"/>
      <c r="E312" s="495"/>
      <c r="F312" s="495"/>
      <c r="G312" s="495"/>
      <c r="H312" s="495"/>
      <c r="I312" s="495"/>
      <c r="J312" s="495"/>
      <c r="K312" s="495"/>
      <c r="L312" s="495"/>
      <c r="M312" s="495"/>
      <c r="N312" s="496"/>
      <c r="O312" s="542" t="e">
        <f t="shared" ref="O312" ca="1" si="94">SUM(O298,O302,O306,O310)</f>
        <v>#N/A</v>
      </c>
      <c r="P312" s="542"/>
      <c r="Q312" s="542" t="e">
        <f t="shared" ca="1" si="91"/>
        <v>#N/A</v>
      </c>
      <c r="R312" s="542"/>
      <c r="S312" s="542" t="e">
        <f t="shared" ca="1" si="92"/>
        <v>#N/A</v>
      </c>
      <c r="T312" s="542"/>
      <c r="U312" s="542" t="e">
        <f t="shared" ca="1" si="93"/>
        <v>#N/A</v>
      </c>
      <c r="V312" s="542"/>
      <c r="W312" s="574"/>
      <c r="X312" s="574"/>
      <c r="Y312" s="574"/>
      <c r="Z312" s="574"/>
    </row>
    <row r="313" spans="1:27" s="327" customFormat="1" ht="13.5" hidden="1" customHeight="1">
      <c r="A313" s="497" t="s">
        <v>63</v>
      </c>
      <c r="B313" s="491" t="s">
        <v>13</v>
      </c>
      <c r="C313" s="491"/>
      <c r="D313" s="491"/>
      <c r="E313" s="491"/>
      <c r="F313" s="491"/>
      <c r="G313" s="491"/>
      <c r="H313" s="491"/>
      <c r="I313" s="491"/>
      <c r="J313" s="491"/>
      <c r="K313" s="491"/>
      <c r="L313" s="492"/>
      <c r="M313" s="601" t="s">
        <v>50</v>
      </c>
      <c r="N313" s="602"/>
      <c r="O313" s="609" t="e">
        <f ca="1">IF(I159="適用",SUM(ROUNDDOWN(SUM(O87,O103,O120,O125,O126,O128,O135,O144,O153)*M159,-1),O191),SUM(O87,O103,O120,O125,O126,O128,O135,O144,O153,O191))</f>
        <v>#N/A</v>
      </c>
      <c r="P313" s="609"/>
      <c r="Q313" s="609" t="e">
        <f ca="1">IF(I159="適用",SUM(ROUNDDOWN(SUM(O87,O103,O120,O125,O126,O128,O135,O144,O153)*M159,-1),O191),SUM(O87,O103,O120,O125,O126,O128,O135,O144,O153,O191))</f>
        <v>#N/A</v>
      </c>
      <c r="R313" s="609"/>
      <c r="S313" s="609" t="e">
        <f ca="1">IF(I159="適用",SUM(ROUNDDOWN(SUM(S87,S103,S113,O120,O125,O126,O128,S135,O144,S153)*M159,-1),O191),SUM(S87,S103,S113,O120,O125,O126,O128,S135,O144,S153,O191))</f>
        <v>#N/A</v>
      </c>
      <c r="T313" s="609"/>
      <c r="U313" s="609" t="e">
        <f ca="1">IF(I159="適用",SUM(ROUNDDOWN(SUM(U87,U103,U121,O125,O126,O128,U135,O144,U153)*M159,-1),O191),SUM(U87,U103,U121,O125,O126,O128,U135,O144,U153,O191))</f>
        <v>#N/A</v>
      </c>
      <c r="V313" s="609"/>
      <c r="W313" s="609" t="e">
        <f ca="1">IF(I159="適用",SUM(ROUNDDOWN(SUM(U87,U103,U121,O125,O126,O128,U135,O144,U153)*M159,-1),O191),SUM(U87,U103,U121,O125,O126,O128,U135,O144,U153,O191))</f>
        <v>#N/A</v>
      </c>
      <c r="X313" s="609"/>
      <c r="Y313" s="610" t="e">
        <f ca="1">IF(I159="適用",SUM(ROUNDDOWN(SUM(Y87,Y103,U121,O125,O126,O128,Y135,O144,Y153)*M159,-1),O191),SUM(Y87,Y103,U121,O125,O126,O128,Y135,O144,Y153,O191))</f>
        <v>#N/A</v>
      </c>
      <c r="Z313" s="610"/>
    </row>
    <row r="314" spans="1:27" s="327" customFormat="1" ht="13.5" hidden="1" customHeight="1">
      <c r="A314" s="498"/>
      <c r="B314" s="520" t="s">
        <v>173</v>
      </c>
      <c r="C314" s="520"/>
      <c r="D314" s="520"/>
      <c r="E314" s="520"/>
      <c r="F314" s="520"/>
      <c r="G314" s="520"/>
      <c r="H314" s="520"/>
      <c r="I314" s="520"/>
      <c r="J314" s="520"/>
      <c r="K314" s="520"/>
      <c r="L314" s="521"/>
      <c r="M314" s="601" t="s">
        <v>51</v>
      </c>
      <c r="N314" s="602"/>
      <c r="O314" s="567" t="e">
        <f ca="1">IF(I159="適用",SUM(ROUNDDOWN(SUM(O88,O104,O120,O125,O126,O128,O136,O144,O154)*M159,-1),O191),SUM(O88,O104,O120,O125,O126,O128,O136,O144,O154,O191))</f>
        <v>#N/A</v>
      </c>
      <c r="P314" s="567"/>
      <c r="Q314" s="567" t="e">
        <f ca="1">IF(I159="適用",SUM(ROUNDDOWN(SUM(O88,O104,O120,O125,O126,O128,O136,O144,O154)*M159,-1),O191),SUM(O88,O104,O120,O125,O126,O128,O136,O144,O154,O191))</f>
        <v>#N/A</v>
      </c>
      <c r="R314" s="567"/>
      <c r="S314" s="567" t="e">
        <f ca="1">IF(I159="適用",SUM(ROUNDDOWN(SUM(S88,S104,S113,O120,O125,O126,O128,S136,O144,S154)*M159,-1),O191),SUM(S88,S104,S113,O120,O125,O126,O128,S136,O144,S154,O191))</f>
        <v>#N/A</v>
      </c>
      <c r="T314" s="567"/>
      <c r="U314" s="567" t="e">
        <f ca="1">IF(I159="適用",SUM(ROUNDDOWN(SUM(U88,U104,U121,O125,O126,O128,U136,O144,U154)*M159,-1),O191),SUM(U88,U104,U121,O125,O126,O128,U136,O144,U154,O191))</f>
        <v>#N/A</v>
      </c>
      <c r="V314" s="567"/>
      <c r="W314" s="567" t="e">
        <f ca="1">IF(I159="適用",SUM(ROUNDDOWN(SUM(U88,U104,U121,O125,O126,O128,U136,O144,U154)*M159,-1),O191),SUM(U88,U104,U121,O125,O126,O128,U136,O144,U154,O191))</f>
        <v>#N/A</v>
      </c>
      <c r="X314" s="567"/>
      <c r="Y314" s="575" t="e">
        <f ca="1">IF(I159="適用",SUM(ROUNDDOWN(SUM(Y88,Y104,U121,O125,O126,O128,Y136,O144,Y154)*M159,-1),O191),SUM(Y88,Y104,U121,O125,O126,O128,Y136,O144,Y154,O191))</f>
        <v>#N/A</v>
      </c>
      <c r="Z314" s="575"/>
    </row>
    <row r="315" spans="1:27" s="327" customFormat="1" ht="13.5" hidden="1" customHeight="1">
      <c r="A315" s="498"/>
      <c r="B315" s="546"/>
      <c r="C315" s="482" t="s">
        <v>14</v>
      </c>
      <c r="D315" s="483"/>
      <c r="E315" s="483"/>
      <c r="F315" s="483"/>
      <c r="G315" s="483"/>
      <c r="H315" s="483"/>
      <c r="I315" s="483"/>
      <c r="J315" s="483"/>
      <c r="K315" s="483"/>
      <c r="L315" s="484"/>
      <c r="M315" s="601" t="s">
        <v>50</v>
      </c>
      <c r="N315" s="602"/>
      <c r="O315" s="575" t="e">
        <f ca="1">IF(I159="適用",ROUNDDOWN(SUM(O103,O124,O130,O139,O146,O157)*M159,-1),SUM(O103,O124,O130,O139,O146,O157))</f>
        <v>#N/A</v>
      </c>
      <c r="P315" s="575"/>
      <c r="Q315" s="575" t="e">
        <f ca="1">IF(I159="適用",ROUNDDOWN(SUM(O103,O124,O130,O139,O146,O157)*M159,-1),SUM(O103,O124,O130,O139,O146,O157))</f>
        <v>#N/A</v>
      </c>
      <c r="R315" s="575"/>
      <c r="S315" s="575" t="e">
        <f ca="1">IF(I159="適用",ROUNDDOWN(SUM(S103,S115,O124,O130,S139,O146,S157)*M159,-1),SUM(S103,S115,O124,O130,S139,O146,S157))</f>
        <v>#N/A</v>
      </c>
      <c r="T315" s="575"/>
      <c r="U315" s="575" t="e">
        <f ca="1">IF(I159="適用",ROUNDDOWN(SUM(U103,O124,O130,U139,O146,U157)*M159,-1),SUM(U103,O124,O130,U139,O146,U157))</f>
        <v>#N/A</v>
      </c>
      <c r="V315" s="575"/>
      <c r="W315" s="575" t="e">
        <f ca="1">IF(I159="適用",ROUNDDOWN(SUM(U103,O124,O130,U139,O146,U157)*M159,-1),SUM(U103,O124,O130,U139,O146,U157))</f>
        <v>#N/A</v>
      </c>
      <c r="X315" s="575"/>
      <c r="Y315" s="575" t="e">
        <f ca="1">IF(I159="適用",ROUNDDOWN(SUM(Y103,O124,O130,Y139,O146,Y157)*M159,-1),SUM(Y103,O124,O130,Y139,O146,Y157))</f>
        <v>#N/A</v>
      </c>
      <c r="Z315" s="575"/>
    </row>
    <row r="316" spans="1:27" s="327" customFormat="1" ht="13.5" hidden="1" customHeight="1">
      <c r="A316" s="498"/>
      <c r="B316" s="548"/>
      <c r="C316" s="485"/>
      <c r="D316" s="486"/>
      <c r="E316" s="486"/>
      <c r="F316" s="486"/>
      <c r="G316" s="486"/>
      <c r="H316" s="486"/>
      <c r="I316" s="486"/>
      <c r="J316" s="486"/>
      <c r="K316" s="486"/>
      <c r="L316" s="487"/>
      <c r="M316" s="601" t="s">
        <v>51</v>
      </c>
      <c r="N316" s="602"/>
      <c r="O316" s="575" t="e">
        <f ca="1">IF(I159="適用",ROUNDDOWN(SUM(O104,O124,O130,O140,O146,O158)*M159,-1),SUM(O104,O124,O130,O140,O146,O158))</f>
        <v>#N/A</v>
      </c>
      <c r="P316" s="575"/>
      <c r="Q316" s="575" t="e">
        <f ca="1">IF(I159="適用",ROUNDDOWN(SUM(O104,O124,O130,O140,O146,O158)*M159,-1),SUM(O104,O124,O130,O140,O146,O158))</f>
        <v>#N/A</v>
      </c>
      <c r="R316" s="575"/>
      <c r="S316" s="575" t="e">
        <f ca="1">IF(I159="適用",ROUNDDOWN(SUM(S104,S115,O124,O130,S140,O146,S158)*M159,-1),SUM(S104,S115,O124,O130,S140,O146,S158))</f>
        <v>#N/A</v>
      </c>
      <c r="T316" s="575"/>
      <c r="U316" s="575" t="e">
        <f ca="1">IF(I159="適用",ROUNDDOWN(SUM(U104,O124,O130,U140,O146,U158)*M159,-1),SUM(U104,O124,O130,U140,O146,U158))</f>
        <v>#N/A</v>
      </c>
      <c r="V316" s="575"/>
      <c r="W316" s="575" t="e">
        <f ca="1">IF(I159="適用",ROUNDDOWN(SUM(U104,O124,O130,U140,O146,U158)*M159,-1),SUM(U104,O124,O130,U140,O146,U158))</f>
        <v>#N/A</v>
      </c>
      <c r="X316" s="575"/>
      <c r="Y316" s="575" t="e">
        <f ca="1">IF(I159="適用",ROUNDDOWN(SUM(Y104,O124,O130,Y140,O146,Y158)*M159,-1),SUM(Y104,O124,O130,Y140,O146,Y158))</f>
        <v>#N/A</v>
      </c>
      <c r="Z316" s="575"/>
    </row>
    <row r="317" spans="1:27" s="327" customFormat="1" ht="13.5" hidden="1" customHeight="1">
      <c r="A317" s="498"/>
      <c r="B317" s="483" t="s">
        <v>13</v>
      </c>
      <c r="C317" s="483"/>
      <c r="D317" s="483"/>
      <c r="E317" s="483"/>
      <c r="F317" s="483"/>
      <c r="G317" s="483"/>
      <c r="H317" s="483"/>
      <c r="I317" s="483"/>
      <c r="J317" s="483"/>
      <c r="K317" s="483"/>
      <c r="L317" s="484"/>
      <c r="M317" s="601" t="s">
        <v>50</v>
      </c>
      <c r="N317" s="602"/>
      <c r="O317" s="567" t="e">
        <f ca="1">O313+O131</f>
        <v>#N/A</v>
      </c>
      <c r="P317" s="567"/>
      <c r="Q317" s="567" t="e">
        <f ca="1">Q313+O131</f>
        <v>#N/A</v>
      </c>
      <c r="R317" s="567"/>
      <c r="S317" s="567" t="e">
        <f ca="1">S313+O131</f>
        <v>#N/A</v>
      </c>
      <c r="T317" s="567"/>
      <c r="U317" s="607"/>
      <c r="V317" s="607"/>
      <c r="W317" s="607"/>
      <c r="X317" s="607"/>
      <c r="Y317" s="607"/>
      <c r="Z317" s="607"/>
    </row>
    <row r="318" spans="1:27" s="327" customFormat="1" ht="13.5" hidden="1" customHeight="1">
      <c r="A318" s="498"/>
      <c r="B318" s="520" t="s">
        <v>174</v>
      </c>
      <c r="C318" s="520"/>
      <c r="D318" s="520"/>
      <c r="E318" s="520"/>
      <c r="F318" s="520"/>
      <c r="G318" s="520"/>
      <c r="H318" s="520"/>
      <c r="I318" s="520"/>
      <c r="J318" s="520"/>
      <c r="K318" s="520"/>
      <c r="L318" s="521"/>
      <c r="M318" s="601" t="s">
        <v>51</v>
      </c>
      <c r="N318" s="602"/>
      <c r="O318" s="567" t="e">
        <f ca="1">O314+O131</f>
        <v>#N/A</v>
      </c>
      <c r="P318" s="567"/>
      <c r="Q318" s="567" t="e">
        <f ca="1">Q314+O131</f>
        <v>#N/A</v>
      </c>
      <c r="R318" s="567"/>
      <c r="S318" s="567" t="e">
        <f ca="1">S314+O131</f>
        <v>#N/A</v>
      </c>
      <c r="T318" s="567"/>
      <c r="U318" s="573"/>
      <c r="V318" s="573"/>
      <c r="W318" s="573"/>
      <c r="X318" s="573"/>
      <c r="Y318" s="573"/>
      <c r="Z318" s="573"/>
      <c r="AA318" s="334"/>
    </row>
    <row r="319" spans="1:27" s="327" customFormat="1" ht="13.5" hidden="1" customHeight="1">
      <c r="A319" s="498"/>
      <c r="B319" s="546"/>
      <c r="C319" s="482" t="s">
        <v>14</v>
      </c>
      <c r="D319" s="483"/>
      <c r="E319" s="483"/>
      <c r="F319" s="483"/>
      <c r="G319" s="483"/>
      <c r="H319" s="483"/>
      <c r="I319" s="483"/>
      <c r="J319" s="483"/>
      <c r="K319" s="483"/>
      <c r="L319" s="484"/>
      <c r="M319" s="601" t="s">
        <v>50</v>
      </c>
      <c r="N319" s="602"/>
      <c r="O319" s="575" t="e">
        <f ca="1">O315</f>
        <v>#N/A</v>
      </c>
      <c r="P319" s="575"/>
      <c r="Q319" s="575" t="e">
        <f t="shared" ref="Q319" ca="1" si="95">Q315</f>
        <v>#N/A</v>
      </c>
      <c r="R319" s="575"/>
      <c r="S319" s="575" t="e">
        <f t="shared" ref="S319" ca="1" si="96">S315</f>
        <v>#N/A</v>
      </c>
      <c r="T319" s="575"/>
      <c r="U319" s="573"/>
      <c r="V319" s="573"/>
      <c r="W319" s="573"/>
      <c r="X319" s="573"/>
      <c r="Y319" s="573"/>
      <c r="Z319" s="573"/>
      <c r="AA319" s="334"/>
    </row>
    <row r="320" spans="1:27" s="334" customFormat="1" ht="13.5" hidden="1" customHeight="1">
      <c r="A320" s="498"/>
      <c r="B320" s="548"/>
      <c r="C320" s="485"/>
      <c r="D320" s="486"/>
      <c r="E320" s="486"/>
      <c r="F320" s="486"/>
      <c r="G320" s="486"/>
      <c r="H320" s="486"/>
      <c r="I320" s="486"/>
      <c r="J320" s="486"/>
      <c r="K320" s="486"/>
      <c r="L320" s="487"/>
      <c r="M320" s="601" t="s">
        <v>51</v>
      </c>
      <c r="N320" s="602"/>
      <c r="O320" s="575" t="e">
        <f t="shared" ref="O320" ca="1" si="97">O316</f>
        <v>#N/A</v>
      </c>
      <c r="P320" s="575"/>
      <c r="Q320" s="575" t="e">
        <f t="shared" ref="Q320" ca="1" si="98">Q316</f>
        <v>#N/A</v>
      </c>
      <c r="R320" s="575"/>
      <c r="S320" s="575" t="e">
        <f t="shared" ref="S320" ca="1" si="99">S316</f>
        <v>#N/A</v>
      </c>
      <c r="T320" s="575"/>
      <c r="U320" s="608"/>
      <c r="V320" s="608"/>
      <c r="W320" s="608"/>
      <c r="X320" s="608"/>
      <c r="Y320" s="608"/>
      <c r="Z320" s="608"/>
    </row>
    <row r="321" spans="1:27" s="334" customFormat="1" ht="13.5" hidden="1" customHeight="1">
      <c r="A321" s="498"/>
      <c r="B321" s="483" t="s">
        <v>13</v>
      </c>
      <c r="C321" s="483"/>
      <c r="D321" s="483"/>
      <c r="E321" s="483"/>
      <c r="F321" s="483"/>
      <c r="G321" s="483"/>
      <c r="H321" s="483"/>
      <c r="I321" s="483"/>
      <c r="J321" s="483"/>
      <c r="K321" s="483"/>
      <c r="L321" s="484"/>
      <c r="M321" s="601" t="s">
        <v>50</v>
      </c>
      <c r="N321" s="602"/>
      <c r="O321" s="603" t="e">
        <f>IF(I159="適用",SUM(ROUNDDOWN(O116*M159,-1),O175,O178,O181,O184,O187,O192,O193,O194,O196,O197,O198,O201),SUM(O116,O175,O178,O181,O184,O192,O193,O194,O196,O197,O198,O201))</f>
        <v>#DIV/0!</v>
      </c>
      <c r="P321" s="603"/>
      <c r="Q321" s="604" t="e">
        <f>O321</f>
        <v>#DIV/0!</v>
      </c>
      <c r="R321" s="604"/>
      <c r="S321" s="604" t="e">
        <f t="shared" ref="S321" si="100">Q321</f>
        <v>#DIV/0!</v>
      </c>
      <c r="T321" s="604"/>
      <c r="U321" s="604" t="e">
        <f t="shared" ref="U321" si="101">S321</f>
        <v>#DIV/0!</v>
      </c>
      <c r="V321" s="604"/>
      <c r="W321" s="604" t="e">
        <f t="shared" ref="W321" si="102">U321</f>
        <v>#DIV/0!</v>
      </c>
      <c r="X321" s="604"/>
      <c r="Y321" s="604" t="e">
        <f t="shared" ref="Y321" si="103">W321</f>
        <v>#DIV/0!</v>
      </c>
      <c r="Z321" s="604"/>
    </row>
    <row r="322" spans="1:27" s="334" customFormat="1" ht="13.5" hidden="1" customHeight="1">
      <c r="A322" s="498"/>
      <c r="B322" s="520" t="s">
        <v>175</v>
      </c>
      <c r="C322" s="520"/>
      <c r="D322" s="520"/>
      <c r="E322" s="520"/>
      <c r="F322" s="520"/>
      <c r="G322" s="520"/>
      <c r="H322" s="520"/>
      <c r="I322" s="520"/>
      <c r="J322" s="520"/>
      <c r="K322" s="520"/>
      <c r="L322" s="521"/>
      <c r="M322" s="601" t="s">
        <v>51</v>
      </c>
      <c r="N322" s="602"/>
      <c r="O322" s="604" t="e">
        <f t="shared" ref="O322" si="104">O260</f>
        <v>#DIV/0!</v>
      </c>
      <c r="P322" s="604"/>
      <c r="Q322" s="604" t="e">
        <f t="shared" ref="Q322" si="105">Q260</f>
        <v>#DIV/0!</v>
      </c>
      <c r="R322" s="604"/>
      <c r="S322" s="604" t="e">
        <f t="shared" ref="S322" si="106">S260</f>
        <v>#DIV/0!</v>
      </c>
      <c r="T322" s="604"/>
      <c r="U322" s="604" t="e">
        <f t="shared" ref="U322" si="107">U260</f>
        <v>#DIV/0!</v>
      </c>
      <c r="V322" s="604"/>
      <c r="W322" s="604" t="e">
        <f t="shared" ref="W322" si="108">W260</f>
        <v>#DIV/0!</v>
      </c>
      <c r="X322" s="604"/>
      <c r="Y322" s="604" t="e">
        <f t="shared" ref="Y322" si="109">Y260</f>
        <v>#DIV/0!</v>
      </c>
      <c r="Z322" s="604"/>
    </row>
    <row r="323" spans="1:27" s="334" customFormat="1" ht="13.5" hidden="1" customHeight="1">
      <c r="A323" s="498"/>
      <c r="B323" s="546"/>
      <c r="C323" s="482" t="s">
        <v>14</v>
      </c>
      <c r="D323" s="483"/>
      <c r="E323" s="483"/>
      <c r="F323" s="483"/>
      <c r="G323" s="483"/>
      <c r="H323" s="483"/>
      <c r="I323" s="483"/>
      <c r="J323" s="483"/>
      <c r="K323" s="483"/>
      <c r="L323" s="484"/>
      <c r="M323" s="601" t="s">
        <v>50</v>
      </c>
      <c r="N323" s="602"/>
      <c r="O323" s="575" t="e">
        <f t="shared" ref="O323" si="110">O261</f>
        <v>#DIV/0!</v>
      </c>
      <c r="P323" s="575"/>
      <c r="Q323" s="575" t="e">
        <f t="shared" ref="Q323" si="111">Q261</f>
        <v>#DIV/0!</v>
      </c>
      <c r="R323" s="575"/>
      <c r="S323" s="575" t="e">
        <f t="shared" ref="S323" si="112">S261</f>
        <v>#DIV/0!</v>
      </c>
      <c r="T323" s="575"/>
      <c r="U323" s="575" t="e">
        <f t="shared" ref="U323" si="113">U261</f>
        <v>#DIV/0!</v>
      </c>
      <c r="V323" s="575"/>
      <c r="W323" s="575" t="e">
        <f t="shared" ref="W323" si="114">W261</f>
        <v>#DIV/0!</v>
      </c>
      <c r="X323" s="575"/>
      <c r="Y323" s="575" t="e">
        <f t="shared" ref="Y323" si="115">Y261</f>
        <v>#DIV/0!</v>
      </c>
      <c r="Z323" s="575"/>
    </row>
    <row r="324" spans="1:27" s="327" customFormat="1" ht="13.5" hidden="1" customHeight="1">
      <c r="A324" s="498"/>
      <c r="B324" s="547"/>
      <c r="C324" s="543"/>
      <c r="D324" s="544"/>
      <c r="E324" s="544"/>
      <c r="F324" s="544"/>
      <c r="G324" s="544"/>
      <c r="H324" s="544"/>
      <c r="I324" s="544"/>
      <c r="J324" s="544"/>
      <c r="K324" s="544"/>
      <c r="L324" s="545"/>
      <c r="M324" s="605" t="s">
        <v>51</v>
      </c>
      <c r="N324" s="606"/>
      <c r="O324" s="542" t="e">
        <f t="shared" ref="O324" si="116">O262</f>
        <v>#DIV/0!</v>
      </c>
      <c r="P324" s="542"/>
      <c r="Q324" s="542" t="e">
        <f t="shared" ref="Q324" si="117">Q262</f>
        <v>#DIV/0!</v>
      </c>
      <c r="R324" s="542"/>
      <c r="S324" s="542" t="e">
        <f t="shared" ref="S324" si="118">S262</f>
        <v>#DIV/0!</v>
      </c>
      <c r="T324" s="542"/>
      <c r="U324" s="542" t="e">
        <f t="shared" ref="U324" si="119">U262</f>
        <v>#DIV/0!</v>
      </c>
      <c r="V324" s="542"/>
      <c r="W324" s="542" t="e">
        <f t="shared" ref="W324" si="120">W262</f>
        <v>#DIV/0!</v>
      </c>
      <c r="X324" s="542"/>
      <c r="Y324" s="542" t="e">
        <f t="shared" ref="Y324" si="121">Y262</f>
        <v>#DIV/0!</v>
      </c>
      <c r="Z324" s="542"/>
      <c r="AA324" s="334"/>
    </row>
    <row r="325" spans="1:27" s="327" customFormat="1" ht="13.5" hidden="1" customHeight="1">
      <c r="A325" s="498"/>
      <c r="B325" s="549" t="s">
        <v>176</v>
      </c>
      <c r="C325" s="550"/>
      <c r="D325" s="550"/>
      <c r="E325" s="550"/>
      <c r="F325" s="550"/>
      <c r="G325" s="550"/>
      <c r="H325" s="550"/>
      <c r="I325" s="551"/>
      <c r="J325" s="535" t="s">
        <v>134</v>
      </c>
      <c r="K325" s="536"/>
      <c r="L325" s="537"/>
      <c r="M325" s="598" t="s">
        <v>50</v>
      </c>
      <c r="N325" s="599"/>
      <c r="O325" s="562">
        <f>'在籍児童一覧（保育所）'!K164</f>
        <v>0</v>
      </c>
      <c r="P325" s="562"/>
      <c r="Q325" s="562">
        <f>'在籍児童一覧（保育所）'!M164</f>
        <v>0</v>
      </c>
      <c r="R325" s="562"/>
      <c r="S325" s="562">
        <f>'在籍児童一覧（保育所）'!O164</f>
        <v>0</v>
      </c>
      <c r="T325" s="562"/>
      <c r="U325" s="562">
        <f>'在籍児童一覧（保育所）'!Q164</f>
        <v>0</v>
      </c>
      <c r="V325" s="562"/>
      <c r="W325" s="562">
        <f>'在籍児童一覧（保育所）'!S164</f>
        <v>0</v>
      </c>
      <c r="X325" s="562"/>
      <c r="Y325" s="562">
        <f>'在籍児童一覧（保育所）'!U164</f>
        <v>0</v>
      </c>
      <c r="Z325" s="562"/>
      <c r="AA325" s="334"/>
    </row>
    <row r="326" spans="1:27" s="334" customFormat="1" ht="13.5" hidden="1" customHeight="1">
      <c r="A326" s="498"/>
      <c r="B326" s="552"/>
      <c r="C326" s="553"/>
      <c r="D326" s="553"/>
      <c r="E326" s="553"/>
      <c r="F326" s="553"/>
      <c r="G326" s="553"/>
      <c r="H326" s="553"/>
      <c r="I326" s="554"/>
      <c r="J326" s="580"/>
      <c r="K326" s="581"/>
      <c r="L326" s="582"/>
      <c r="M326" s="585"/>
      <c r="N326" s="586"/>
      <c r="O326" s="563">
        <f>'在籍児童一覧（保育所）'!K165</f>
        <v>0</v>
      </c>
      <c r="P326" s="563"/>
      <c r="Q326" s="563">
        <f>'在籍児童一覧（保育所）'!M165</f>
        <v>0</v>
      </c>
      <c r="R326" s="563"/>
      <c r="S326" s="563">
        <f>'在籍児童一覧（保育所）'!O165</f>
        <v>0</v>
      </c>
      <c r="T326" s="563"/>
      <c r="U326" s="563">
        <f>'在籍児童一覧（保育所）'!Q165</f>
        <v>0</v>
      </c>
      <c r="V326" s="563"/>
      <c r="W326" s="563">
        <f>'在籍児童一覧（保育所）'!S165</f>
        <v>0</v>
      </c>
      <c r="X326" s="563"/>
      <c r="Y326" s="563">
        <f>'在籍児童一覧（保育所）'!U165</f>
        <v>0</v>
      </c>
      <c r="Z326" s="563"/>
    </row>
    <row r="327" spans="1:27" s="334" customFormat="1" ht="13.5" hidden="1" customHeight="1">
      <c r="A327" s="498"/>
      <c r="B327" s="552"/>
      <c r="C327" s="553"/>
      <c r="D327" s="553"/>
      <c r="E327" s="553"/>
      <c r="F327" s="553"/>
      <c r="G327" s="553"/>
      <c r="H327" s="553"/>
      <c r="I327" s="554"/>
      <c r="J327" s="580"/>
      <c r="K327" s="581"/>
      <c r="L327" s="582"/>
      <c r="M327" s="590" t="s">
        <v>51</v>
      </c>
      <c r="N327" s="591"/>
      <c r="O327" s="563">
        <f>'在籍児童一覧（保育所）'!K182</f>
        <v>0</v>
      </c>
      <c r="P327" s="563"/>
      <c r="Q327" s="563">
        <f>'在籍児童一覧（保育所）'!M182</f>
        <v>0</v>
      </c>
      <c r="R327" s="563"/>
      <c r="S327" s="563">
        <f>'在籍児童一覧（保育所）'!O182</f>
        <v>0</v>
      </c>
      <c r="T327" s="563"/>
      <c r="U327" s="563">
        <f>'在籍児童一覧（保育所）'!Q182</f>
        <v>0</v>
      </c>
      <c r="V327" s="563"/>
      <c r="W327" s="563">
        <f>'在籍児童一覧（保育所）'!S182</f>
        <v>0</v>
      </c>
      <c r="X327" s="563"/>
      <c r="Y327" s="563">
        <f>'在籍児童一覧（保育所）'!U182</f>
        <v>0</v>
      </c>
      <c r="Z327" s="563"/>
    </row>
    <row r="328" spans="1:27" s="334" customFormat="1" ht="13.5" hidden="1" customHeight="1">
      <c r="A328" s="498"/>
      <c r="B328" s="555"/>
      <c r="C328" s="556"/>
      <c r="D328" s="556"/>
      <c r="E328" s="556"/>
      <c r="F328" s="556"/>
      <c r="G328" s="556"/>
      <c r="H328" s="556"/>
      <c r="I328" s="557"/>
      <c r="J328" s="564"/>
      <c r="K328" s="565"/>
      <c r="L328" s="566"/>
      <c r="M328" s="585"/>
      <c r="N328" s="586"/>
      <c r="O328" s="563">
        <f>'在籍児童一覧（保育所）'!K183</f>
        <v>0</v>
      </c>
      <c r="P328" s="563"/>
      <c r="Q328" s="563">
        <f>'在籍児童一覧（保育所）'!M183</f>
        <v>0</v>
      </c>
      <c r="R328" s="563"/>
      <c r="S328" s="563">
        <f>'在籍児童一覧（保育所）'!O183</f>
        <v>0</v>
      </c>
      <c r="T328" s="563"/>
      <c r="U328" s="563">
        <f>'在籍児童一覧（保育所）'!Q183</f>
        <v>0</v>
      </c>
      <c r="V328" s="563"/>
      <c r="W328" s="563">
        <f>'在籍児童一覧（保育所）'!S183</f>
        <v>0</v>
      </c>
      <c r="X328" s="563"/>
      <c r="Y328" s="563">
        <f>'在籍児童一覧（保育所）'!U183</f>
        <v>0</v>
      </c>
      <c r="Z328" s="563"/>
    </row>
    <row r="329" spans="1:27" s="334" customFormat="1" ht="13.5" hidden="1" customHeight="1">
      <c r="A329" s="498"/>
      <c r="B329" s="483" t="s">
        <v>177</v>
      </c>
      <c r="C329" s="483"/>
      <c r="D329" s="483"/>
      <c r="E329" s="483"/>
      <c r="F329" s="483"/>
      <c r="G329" s="483"/>
      <c r="H329" s="483"/>
      <c r="I329" s="483"/>
      <c r="J329" s="483"/>
      <c r="K329" s="483"/>
      <c r="L329" s="483"/>
      <c r="M329" s="483"/>
      <c r="N329" s="484"/>
      <c r="O329" s="575" t="e">
        <f ca="1">SUM(ROUNDDOWN(O313*O325/25,-1),ROUNDDOWN(O313*O326/25,-1),ROUNDDOWN(O314*O327/25,-1),ROUNDDOWN(O314*O328/25,-1))</f>
        <v>#N/A</v>
      </c>
      <c r="P329" s="575"/>
      <c r="Q329" s="575" t="e">
        <f ca="1">SUM(ROUNDDOWN(Q313*Q325/25,-1),ROUNDDOWN(Q313*Q326/25,-1),ROUNDDOWN(Q314*Q327/25,-1),ROUNDDOWN(Q314*Q328/25,-1))</f>
        <v>#N/A</v>
      </c>
      <c r="R329" s="575"/>
      <c r="S329" s="575" t="e">
        <f ca="1">SUM(ROUNDDOWN(S313*S325/25,-1),ROUNDDOWN(S313*S326/25,-1),ROUNDDOWN(S314*S327/25,-1),ROUNDDOWN(S314*S328/25,-1))</f>
        <v>#N/A</v>
      </c>
      <c r="T329" s="575"/>
      <c r="U329" s="575" t="e">
        <f ca="1">SUM(ROUNDDOWN(U313*U325/25,-1),ROUNDDOWN(U313*U326/25,-1),ROUNDDOWN(U314*U327/25,-1),ROUNDDOWN(U314*U328/25,-1))</f>
        <v>#N/A</v>
      </c>
      <c r="V329" s="575"/>
      <c r="W329" s="575" t="e">
        <f ca="1">SUM(ROUNDDOWN(W313*W325/25,-1),ROUNDDOWN(W313*W326/25,-1),ROUNDDOWN(W314*W327/25,-1),ROUNDDOWN(W314*W328/25,-1))</f>
        <v>#N/A</v>
      </c>
      <c r="X329" s="575"/>
      <c r="Y329" s="575" t="e">
        <f ca="1">SUM(ROUNDDOWN(Y313*Y325/25,-1),ROUNDDOWN(Y313*Y326/25,-1),ROUNDDOWN(Y314*Y327/25,-1),ROUNDDOWN(Y314*Y328/25,-1))</f>
        <v>#N/A</v>
      </c>
      <c r="Z329" s="575"/>
    </row>
    <row r="330" spans="1:27" s="327" customFormat="1" ht="13.5" hidden="1" customHeight="1">
      <c r="A330" s="498"/>
      <c r="B330" s="412"/>
      <c r="C330" s="506" t="s">
        <v>14</v>
      </c>
      <c r="D330" s="495"/>
      <c r="E330" s="495"/>
      <c r="F330" s="495"/>
      <c r="G330" s="495"/>
      <c r="H330" s="495"/>
      <c r="I330" s="495"/>
      <c r="J330" s="495"/>
      <c r="K330" s="495"/>
      <c r="L330" s="495"/>
      <c r="M330" s="495"/>
      <c r="N330" s="496"/>
      <c r="O330" s="542" t="e">
        <f ca="1">SUM(ROUNDDOWN(O315*O325/25,-1),ROUNDDOWN(O315*O326/25,-1),ROUNDDOWN(O316*O327/25,-1),ROUNDDOWN(O316*O328/25,-1))</f>
        <v>#N/A</v>
      </c>
      <c r="P330" s="542"/>
      <c r="Q330" s="542" t="e">
        <f ca="1">SUM(ROUNDDOWN(Q315*Q325/25,-1),ROUNDDOWN(Q315*Q326/25,-1),ROUNDDOWN(Q316*Q327/25,-1),ROUNDDOWN(Q316*Q328/25,-1))</f>
        <v>#N/A</v>
      </c>
      <c r="R330" s="542"/>
      <c r="S330" s="542" t="e">
        <f ca="1">SUM(ROUNDDOWN(S315*S325/25,-1),ROUNDDOWN(S315*S326/25,-1),ROUNDDOWN(S316*S327/25,-1),ROUNDDOWN(S316*S328/25,-1))</f>
        <v>#N/A</v>
      </c>
      <c r="T330" s="542"/>
      <c r="U330" s="542" t="e">
        <f ca="1">SUM(ROUNDDOWN(U315*U325/25,-1),ROUNDDOWN(U315*U326/25,-1),ROUNDDOWN(U316*U327/25,-1),ROUNDDOWN(U316*U328/25,-1))</f>
        <v>#N/A</v>
      </c>
      <c r="V330" s="542"/>
      <c r="W330" s="542" t="e">
        <f ca="1">SUM(ROUNDDOWN(W315*W325/25,-1),ROUNDDOWN(W315*W326/25,-1),ROUNDDOWN(W316*W327/25,-1),ROUNDDOWN(W316*W328/25,-1))</f>
        <v>#N/A</v>
      </c>
      <c r="X330" s="542"/>
      <c r="Y330" s="542" t="e">
        <f ca="1">SUM(ROUNDDOWN(Y315*Y325/25,-1),ROUNDDOWN(Y315*Y326/25,-1),ROUNDDOWN(Y316*Y327/25,-1),ROUNDDOWN(Y316*Y328/25,-1))</f>
        <v>#N/A</v>
      </c>
      <c r="Z330" s="542"/>
      <c r="AA330" s="334"/>
    </row>
    <row r="331" spans="1:27" s="327" customFormat="1" ht="13.5" hidden="1" customHeight="1">
      <c r="A331" s="498"/>
      <c r="B331" s="550" t="s">
        <v>446</v>
      </c>
      <c r="C331" s="550"/>
      <c r="D331" s="550"/>
      <c r="E331" s="550"/>
      <c r="F331" s="550"/>
      <c r="G331" s="550"/>
      <c r="H331" s="550"/>
      <c r="I331" s="551"/>
      <c r="J331" s="535" t="s">
        <v>134</v>
      </c>
      <c r="K331" s="536"/>
      <c r="L331" s="537"/>
      <c r="M331" s="598" t="s">
        <v>50</v>
      </c>
      <c r="N331" s="599"/>
      <c r="O331" s="563">
        <f>'在籍児童一覧（保育所）'!K166</f>
        <v>0</v>
      </c>
      <c r="P331" s="563"/>
      <c r="Q331" s="563">
        <f>'在籍児童一覧（保育所）'!M166</f>
        <v>0</v>
      </c>
      <c r="R331" s="563"/>
      <c r="S331" s="563">
        <f>'在籍児童一覧（保育所）'!O166</f>
        <v>0</v>
      </c>
      <c r="T331" s="563"/>
      <c r="U331" s="600"/>
      <c r="V331" s="600"/>
      <c r="W331" s="600"/>
      <c r="X331" s="600"/>
      <c r="Y331" s="600"/>
      <c r="Z331" s="600"/>
      <c r="AA331" s="334"/>
    </row>
    <row r="332" spans="1:27" s="334" customFormat="1" ht="13.5" hidden="1" customHeight="1">
      <c r="A332" s="498"/>
      <c r="B332" s="553"/>
      <c r="C332" s="553"/>
      <c r="D332" s="553"/>
      <c r="E332" s="553"/>
      <c r="F332" s="553"/>
      <c r="G332" s="553"/>
      <c r="H332" s="553"/>
      <c r="I332" s="554"/>
      <c r="J332" s="580"/>
      <c r="K332" s="581"/>
      <c r="L332" s="582"/>
      <c r="M332" s="585"/>
      <c r="N332" s="586"/>
      <c r="O332" s="563">
        <f>'在籍児童一覧（保育所）'!K167</f>
        <v>0</v>
      </c>
      <c r="P332" s="563"/>
      <c r="Q332" s="563">
        <f>'在籍児童一覧（保育所）'!M167</f>
        <v>0</v>
      </c>
      <c r="R332" s="563"/>
      <c r="S332" s="563">
        <f>'在籍児童一覧（保育所）'!O167</f>
        <v>0</v>
      </c>
      <c r="T332" s="563"/>
      <c r="U332" s="588"/>
      <c r="V332" s="588"/>
      <c r="W332" s="588"/>
      <c r="X332" s="588"/>
      <c r="Y332" s="588"/>
      <c r="Z332" s="588"/>
    </row>
    <row r="333" spans="1:27" s="334" customFormat="1" ht="13.5" hidden="1" customHeight="1">
      <c r="A333" s="498"/>
      <c r="B333" s="553"/>
      <c r="C333" s="553"/>
      <c r="D333" s="553"/>
      <c r="E333" s="553"/>
      <c r="F333" s="553"/>
      <c r="G333" s="553"/>
      <c r="H333" s="553"/>
      <c r="I333" s="554"/>
      <c r="J333" s="580"/>
      <c r="K333" s="581"/>
      <c r="L333" s="582"/>
      <c r="M333" s="590" t="s">
        <v>51</v>
      </c>
      <c r="N333" s="591"/>
      <c r="O333" s="563">
        <f>'在籍児童一覧（保育所）'!K184</f>
        <v>0</v>
      </c>
      <c r="P333" s="563"/>
      <c r="Q333" s="563">
        <f>'在籍児童一覧（保育所）'!M184</f>
        <v>0</v>
      </c>
      <c r="R333" s="563"/>
      <c r="S333" s="563">
        <f>'在籍児童一覧（保育所）'!O184</f>
        <v>0</v>
      </c>
      <c r="T333" s="563"/>
      <c r="U333" s="588"/>
      <c r="V333" s="588"/>
      <c r="W333" s="588"/>
      <c r="X333" s="588"/>
      <c r="Y333" s="588"/>
      <c r="Z333" s="588"/>
    </row>
    <row r="334" spans="1:27" s="334" customFormat="1" ht="13.5" hidden="1" customHeight="1">
      <c r="A334" s="498"/>
      <c r="B334" s="558"/>
      <c r="C334" s="558"/>
      <c r="D334" s="558"/>
      <c r="E334" s="558"/>
      <c r="F334" s="558"/>
      <c r="G334" s="558"/>
      <c r="H334" s="558"/>
      <c r="I334" s="559"/>
      <c r="J334" s="580"/>
      <c r="K334" s="581"/>
      <c r="L334" s="582"/>
      <c r="M334" s="592"/>
      <c r="N334" s="593"/>
      <c r="O334" s="563">
        <f>'在籍児童一覧（保育所）'!K185</f>
        <v>0</v>
      </c>
      <c r="P334" s="563"/>
      <c r="Q334" s="563">
        <f>'在籍児童一覧（保育所）'!M185</f>
        <v>0</v>
      </c>
      <c r="R334" s="563"/>
      <c r="S334" s="563">
        <f>'在籍児童一覧（保育所）'!O185</f>
        <v>0</v>
      </c>
      <c r="T334" s="563"/>
      <c r="U334" s="588"/>
      <c r="V334" s="588"/>
      <c r="W334" s="588"/>
      <c r="X334" s="588"/>
      <c r="Y334" s="588"/>
      <c r="Z334" s="588"/>
    </row>
    <row r="335" spans="1:27" s="334" customFormat="1" ht="13.5" hidden="1" customHeight="1">
      <c r="A335" s="498"/>
      <c r="B335" s="514" t="s">
        <v>178</v>
      </c>
      <c r="C335" s="514"/>
      <c r="D335" s="514"/>
      <c r="E335" s="514"/>
      <c r="F335" s="514"/>
      <c r="G335" s="514"/>
      <c r="H335" s="514"/>
      <c r="I335" s="514"/>
      <c r="J335" s="514"/>
      <c r="K335" s="514"/>
      <c r="L335" s="514"/>
      <c r="M335" s="514"/>
      <c r="N335" s="515"/>
      <c r="O335" s="575" t="e">
        <f ca="1">SUM(ROUNDDOWN(O317*O331/25,-1),ROUNDDOWN(O317*O332/25,-1),ROUNDDOWN(O318*O333/25,-1),ROUNDDOWN(O318*O334/25,-1))</f>
        <v>#N/A</v>
      </c>
      <c r="P335" s="575"/>
      <c r="Q335" s="575" t="e">
        <f ca="1">SUM(ROUNDDOWN(Q317*Q331/20,-1),ROUNDDOWN(Q317*Q332/20,-1),ROUNDDOWN(Q318*Q333/20,-1),ROUNDDOWN(Q318*Q334/20,-1))</f>
        <v>#N/A</v>
      </c>
      <c r="R335" s="575"/>
      <c r="S335" s="575" t="e">
        <f ca="1">SUM(ROUNDDOWN(S317*S331/20,-1),ROUNDDOWN(S317*S332/20,-1),ROUNDDOWN(S318*S333/20,-1),ROUNDDOWN(S318*S334/20,-1))</f>
        <v>#N/A</v>
      </c>
      <c r="T335" s="575"/>
      <c r="U335" s="588"/>
      <c r="V335" s="588"/>
      <c r="W335" s="588"/>
      <c r="X335" s="588"/>
      <c r="Y335" s="588"/>
      <c r="Z335" s="588"/>
    </row>
    <row r="336" spans="1:27" s="327" customFormat="1" ht="13.5" hidden="1" customHeight="1">
      <c r="A336" s="498"/>
      <c r="B336" s="413"/>
      <c r="C336" s="595" t="s">
        <v>14</v>
      </c>
      <c r="D336" s="596"/>
      <c r="E336" s="596"/>
      <c r="F336" s="596"/>
      <c r="G336" s="596"/>
      <c r="H336" s="596"/>
      <c r="I336" s="596"/>
      <c r="J336" s="596"/>
      <c r="K336" s="596"/>
      <c r="L336" s="596"/>
      <c r="M336" s="596"/>
      <c r="N336" s="597"/>
      <c r="O336" s="542" t="e">
        <f ca="1">SUM(ROUNDDOWN(O319*O331/25,-1),ROUNDDOWN(O319*O332/25,-1),ROUNDDOWN(O320*O333/25,-1),ROUNDDOWN(O320*O334/25,-1))</f>
        <v>#N/A</v>
      </c>
      <c r="P336" s="542"/>
      <c r="Q336" s="542" t="e">
        <f ca="1">SUM(ROUNDDOWN(Q319*Q331/25,-1),ROUNDDOWN(Q319*Q332/25,-1),ROUNDDOWN(Q320*Q333/25,-1),ROUNDDOWN(Q320*Q334/25,-1))</f>
        <v>#N/A</v>
      </c>
      <c r="R336" s="542"/>
      <c r="S336" s="542" t="e">
        <f ca="1">SUM(ROUNDDOWN(S319*S331/25,-1),ROUNDDOWN(S319*S332/25,-1),ROUNDDOWN(S320*S333/25,-1),ROUNDDOWN(S320*S334/25,-1))</f>
        <v>#N/A</v>
      </c>
      <c r="T336" s="542"/>
      <c r="U336" s="588"/>
      <c r="V336" s="588"/>
      <c r="W336" s="588"/>
      <c r="X336" s="588"/>
      <c r="Y336" s="588"/>
      <c r="Z336" s="588"/>
      <c r="AA336" s="334"/>
    </row>
    <row r="337" spans="1:29" s="327" customFormat="1" ht="13.5" hidden="1" customHeight="1">
      <c r="A337" s="498"/>
      <c r="B337" s="560" t="s">
        <v>441</v>
      </c>
      <c r="C337" s="560"/>
      <c r="D337" s="560"/>
      <c r="E337" s="560"/>
      <c r="F337" s="560"/>
      <c r="G337" s="560"/>
      <c r="H337" s="560"/>
      <c r="I337" s="561"/>
      <c r="J337" s="577" t="s">
        <v>134</v>
      </c>
      <c r="K337" s="578"/>
      <c r="L337" s="579"/>
      <c r="M337" s="583" t="s">
        <v>50</v>
      </c>
      <c r="N337" s="584"/>
      <c r="O337" s="563">
        <f>'在籍児童一覧（保育所）'!K168</f>
        <v>0</v>
      </c>
      <c r="P337" s="563"/>
      <c r="Q337" s="563">
        <f>'在籍児童一覧（保育所）'!M168</f>
        <v>0</v>
      </c>
      <c r="R337" s="563"/>
      <c r="S337" s="563">
        <f>'在籍児童一覧（保育所）'!O168</f>
        <v>0</v>
      </c>
      <c r="T337" s="563"/>
      <c r="U337" s="594">
        <f>'在籍児童一覧（保育所）'!Q168</f>
        <v>0</v>
      </c>
      <c r="V337" s="594"/>
      <c r="W337" s="594">
        <f>'在籍児童一覧（保育所）'!S168</f>
        <v>0</v>
      </c>
      <c r="X337" s="594"/>
      <c r="Y337" s="594">
        <f>'在籍児童一覧（保育所）'!U168</f>
        <v>0</v>
      </c>
      <c r="Z337" s="594"/>
      <c r="AA337" s="334"/>
      <c r="AB337" s="334"/>
      <c r="AC337" s="334"/>
    </row>
    <row r="338" spans="1:29" s="334" customFormat="1" ht="13.5" hidden="1" customHeight="1">
      <c r="A338" s="498"/>
      <c r="B338" s="553"/>
      <c r="C338" s="553"/>
      <c r="D338" s="553"/>
      <c r="E338" s="553"/>
      <c r="F338" s="553"/>
      <c r="G338" s="553"/>
      <c r="H338" s="553"/>
      <c r="I338" s="554"/>
      <c r="J338" s="580"/>
      <c r="K338" s="581"/>
      <c r="L338" s="582"/>
      <c r="M338" s="585"/>
      <c r="N338" s="586"/>
      <c r="O338" s="563">
        <f>'在籍児童一覧（保育所）'!K169</f>
        <v>0</v>
      </c>
      <c r="P338" s="563"/>
      <c r="Q338" s="563">
        <f>'在籍児童一覧（保育所）'!M169</f>
        <v>0</v>
      </c>
      <c r="R338" s="563"/>
      <c r="S338" s="563">
        <f>'在籍児童一覧（保育所）'!O169</f>
        <v>0</v>
      </c>
      <c r="T338" s="563"/>
      <c r="U338" s="563">
        <f>'在籍児童一覧（保育所）'!Q169</f>
        <v>0</v>
      </c>
      <c r="V338" s="563"/>
      <c r="W338" s="563">
        <f>'在籍児童一覧（保育所）'!S169</f>
        <v>0</v>
      </c>
      <c r="X338" s="563"/>
      <c r="Y338" s="563">
        <f>'在籍児童一覧（保育所）'!U169</f>
        <v>0</v>
      </c>
      <c r="Z338" s="563"/>
    </row>
    <row r="339" spans="1:29" s="334" customFormat="1" ht="13.5" hidden="1" customHeight="1">
      <c r="A339" s="498"/>
      <c r="B339" s="553"/>
      <c r="C339" s="553"/>
      <c r="D339" s="553"/>
      <c r="E339" s="553"/>
      <c r="F339" s="553"/>
      <c r="G339" s="553"/>
      <c r="H339" s="553"/>
      <c r="I339" s="554"/>
      <c r="J339" s="580"/>
      <c r="K339" s="581"/>
      <c r="L339" s="582"/>
      <c r="M339" s="590" t="s">
        <v>51</v>
      </c>
      <c r="N339" s="591"/>
      <c r="O339" s="563">
        <f>'在籍児童一覧（保育所）'!K186</f>
        <v>0</v>
      </c>
      <c r="P339" s="563"/>
      <c r="Q339" s="563">
        <f>'在籍児童一覧（保育所）'!M186</f>
        <v>0</v>
      </c>
      <c r="R339" s="563"/>
      <c r="S339" s="563">
        <f>'在籍児童一覧（保育所）'!O186</f>
        <v>0</v>
      </c>
      <c r="T339" s="563"/>
      <c r="U339" s="563">
        <f>'在籍児童一覧（保育所）'!Q186</f>
        <v>0</v>
      </c>
      <c r="V339" s="563"/>
      <c r="W339" s="563">
        <f>'在籍児童一覧（保育所）'!S186</f>
        <v>0</v>
      </c>
      <c r="X339" s="563"/>
      <c r="Y339" s="563">
        <f>'在籍児童一覧（保育所）'!U186</f>
        <v>0</v>
      </c>
      <c r="Z339" s="563"/>
    </row>
    <row r="340" spans="1:29" s="334" customFormat="1" ht="13.5" hidden="1" customHeight="1">
      <c r="A340" s="498"/>
      <c r="B340" s="556"/>
      <c r="C340" s="556"/>
      <c r="D340" s="556"/>
      <c r="E340" s="556"/>
      <c r="F340" s="556"/>
      <c r="G340" s="556"/>
      <c r="H340" s="556"/>
      <c r="I340" s="557"/>
      <c r="J340" s="580"/>
      <c r="K340" s="581"/>
      <c r="L340" s="582"/>
      <c r="M340" s="592"/>
      <c r="N340" s="593"/>
      <c r="O340" s="563">
        <f>'在籍児童一覧（保育所）'!K187</f>
        <v>0</v>
      </c>
      <c r="P340" s="563"/>
      <c r="Q340" s="563">
        <f>'在籍児童一覧（保育所）'!M187</f>
        <v>0</v>
      </c>
      <c r="R340" s="563"/>
      <c r="S340" s="563">
        <f>'在籍児童一覧（保育所）'!O187</f>
        <v>0</v>
      </c>
      <c r="T340" s="563"/>
      <c r="U340" s="563">
        <f>'在籍児童一覧（保育所）'!Q187</f>
        <v>0</v>
      </c>
      <c r="V340" s="563"/>
      <c r="W340" s="563">
        <f>'在籍児童一覧（保育所）'!S187</f>
        <v>0</v>
      </c>
      <c r="X340" s="563"/>
      <c r="Y340" s="563">
        <f>'在籍児童一覧（保育所）'!U187</f>
        <v>0</v>
      </c>
      <c r="Z340" s="563"/>
    </row>
    <row r="341" spans="1:29" s="334" customFormat="1" ht="13.5" hidden="1" customHeight="1">
      <c r="A341" s="498"/>
      <c r="B341" s="483" t="s">
        <v>179</v>
      </c>
      <c r="C341" s="483"/>
      <c r="D341" s="483"/>
      <c r="E341" s="483"/>
      <c r="F341" s="483"/>
      <c r="G341" s="483"/>
      <c r="H341" s="483"/>
      <c r="I341" s="483"/>
      <c r="J341" s="483"/>
      <c r="K341" s="483"/>
      <c r="L341" s="483"/>
      <c r="M341" s="483"/>
      <c r="N341" s="484"/>
      <c r="O341" s="575" t="e">
        <f ca="1">SUM(ROUNDDOWN(O313*O337/25,-1),ROUNDDOWN(O313*O338/25,-1),ROUNDDOWN(O314*O339/25,-1),ROUNDDOWN(O314*O340/25,-1),IF(O337&lt;1,0,O321),IF(O338&lt;1,0,O321),IF(O339&lt;1,0,O322),IF(O340&lt;1,0,O322))</f>
        <v>#N/A</v>
      </c>
      <c r="P341" s="575"/>
      <c r="Q341" s="575" t="e">
        <f ca="1">SUM(ROUNDDOWN(Q313*Q337/25,-1),ROUNDDOWN(Q313*Q338/25,-1),ROUNDDOWN(Q314*Q339/25,-1),ROUNDDOWN(Q314*Q340/25,-1),IF(Q337&lt;1,0,Q321),IF(Q338&lt;1,0,Q321),IF(Q339&lt;1,0,Q322),IF(Q340&lt;1,0,Q322))</f>
        <v>#N/A</v>
      </c>
      <c r="R341" s="575"/>
      <c r="S341" s="575" t="e">
        <f ca="1">SUM(ROUNDDOWN(S313*S337/25,-1),ROUNDDOWN(S313*S338/25,-1),ROUNDDOWN(S314*S339/25,-1),ROUNDDOWN(S314*S340/25,-1),IF(S337&lt;1,0,S321),IF(S338&lt;1,0,S321),IF(S339&lt;1,0,S322),IF(S340&lt;1,0,S322))</f>
        <v>#N/A</v>
      </c>
      <c r="T341" s="575"/>
      <c r="U341" s="575" t="e">
        <f ca="1">SUM(ROUNDDOWN(U313*U337/25,-1),ROUNDDOWN(U313*U338/25,-1),ROUNDDOWN(U314*U339/25,-1),ROUNDDOWN(U314*U340/25,-1),IF(U337&lt;1,0,U321),IF(U338&lt;1,0,U321),IF(U339&lt;1,0,U322),IF(U340&lt;1,0,U322))</f>
        <v>#N/A</v>
      </c>
      <c r="V341" s="575"/>
      <c r="W341" s="575" t="e">
        <f ca="1">SUM(ROUNDDOWN(W313*W337/25,-1),ROUNDDOWN(W313*W338/25,-1),ROUNDDOWN(W314*W339/25,-1),ROUNDDOWN(W314*W340/25,-1),IF(W337&lt;1,0,W321),IF(W338&lt;1,0,W321),IF(W339&lt;1,0,W322),IF(W340&lt;1,0,W322))</f>
        <v>#N/A</v>
      </c>
      <c r="X341" s="575"/>
      <c r="Y341" s="575" t="e">
        <f ca="1">SUM(ROUNDDOWN(Y313*Y337/25,-1),ROUNDDOWN(Y313*Y338/25,-1),ROUNDDOWN(Y314*Y339/25,-1),ROUNDDOWN(Y314*Y340/25,-1),IF(Y337&lt;1,0,Y321),IF(Y338&lt;1,0,Y321),IF(Y339&lt;1,0,Y322),IF(Y340&lt;1,0,Y322))</f>
        <v>#N/A</v>
      </c>
      <c r="Z341" s="575"/>
    </row>
    <row r="342" spans="1:29" s="327" customFormat="1" ht="13.5" hidden="1" customHeight="1">
      <c r="A342" s="498"/>
      <c r="B342" s="403"/>
      <c r="C342" s="529" t="s">
        <v>14</v>
      </c>
      <c r="D342" s="530"/>
      <c r="E342" s="530"/>
      <c r="F342" s="530"/>
      <c r="G342" s="530"/>
      <c r="H342" s="530"/>
      <c r="I342" s="530"/>
      <c r="J342" s="530"/>
      <c r="K342" s="530"/>
      <c r="L342" s="530"/>
      <c r="M342" s="530"/>
      <c r="N342" s="531"/>
      <c r="O342" s="568" t="e">
        <f ca="1">SUM(ROUNDDOWN(O315*O337/25,-1),ROUNDDOWN(O315*O338/25,-1),ROUNDDOWN(O316*O339/25,-1),ROUNDDOWN(O316*O340/25,-1),IF(O337&lt;1,0,O323),IF(O338&lt;1,0,O323),IF(O339&lt;1,0,O324),IF(O340&lt;1,0,O324))</f>
        <v>#N/A</v>
      </c>
      <c r="P342" s="568"/>
      <c r="Q342" s="568" t="e">
        <f ca="1">SUM(ROUNDDOWN(Q315*Q337/25,-1),ROUNDDOWN(Q315*Q338/25,-1),ROUNDDOWN(Q316*Q339/25,-1),ROUNDDOWN(Q316*Q340/25,-1),IF(Q337&lt;1,0,Q323),IF(Q338&lt;1,0,Q323),IF(Q339&lt;1,0,Q324),IF(Q340&lt;1,0,Q324))</f>
        <v>#N/A</v>
      </c>
      <c r="R342" s="568"/>
      <c r="S342" s="568" t="e">
        <f ca="1">SUM(ROUNDDOWN(S315*S337/25,-1),ROUNDDOWN(S315*S338/25,-1),ROUNDDOWN(S316*S339/25,-1),ROUNDDOWN(S316*S340/25,-1),IF(S337&lt;1,0,S323),IF(S338&lt;1,0,S323),IF(S339&lt;1,0,S324),IF(S340&lt;1,0,S324))</f>
        <v>#N/A</v>
      </c>
      <c r="T342" s="568"/>
      <c r="U342" s="575" t="e">
        <f ca="1">SUM(ROUNDDOWN(U315*U337/25,-1),ROUNDDOWN(U315*U338/25,-1),ROUNDDOWN(U316*U339/25,-1),ROUNDDOWN(U316*U340/25,-1),IF(U337&lt;1,0,U323),IF(U338&lt;1,0,U323),IF(U339&lt;1,0,U324),IF(U340&lt;1,0,U324))</f>
        <v>#N/A</v>
      </c>
      <c r="V342" s="575"/>
      <c r="W342" s="575" t="e">
        <f ca="1">SUM(ROUNDDOWN(W315*W337/25,-1),ROUNDDOWN(W315*W338/25,-1),ROUNDDOWN(W316*W339/25,-1),ROUNDDOWN(W316*W340/25,-1),IF(W337&lt;1,0,W323),IF(W338&lt;1,0,W323),IF(W339&lt;1,0,W324),IF(W340&lt;1,0,W324))</f>
        <v>#N/A</v>
      </c>
      <c r="X342" s="575"/>
      <c r="Y342" s="575" t="e">
        <f ca="1">SUM(ROUNDDOWN(Y315*Y337/25,-1),ROUNDDOWN(Y315*Y338/25,-1),ROUNDDOWN(Y316*Y339/25,-1),ROUNDDOWN(Y316*Y340/25,-1),IF(Y337&lt;1,0,Y323),IF(Y338&lt;1,0,Y323),IF(Y339&lt;1,0,Y324),IF(Y340&lt;1,0,Y324))</f>
        <v>#N/A</v>
      </c>
      <c r="Z342" s="575"/>
      <c r="AA342" s="334"/>
    </row>
    <row r="343" spans="1:29" s="327" customFormat="1" ht="13.5" hidden="1" customHeight="1">
      <c r="A343" s="498"/>
      <c r="B343" s="560" t="s">
        <v>442</v>
      </c>
      <c r="C343" s="560"/>
      <c r="D343" s="560"/>
      <c r="E343" s="560"/>
      <c r="F343" s="560"/>
      <c r="G343" s="560"/>
      <c r="H343" s="560"/>
      <c r="I343" s="561"/>
      <c r="J343" s="577" t="s">
        <v>134</v>
      </c>
      <c r="K343" s="578"/>
      <c r="L343" s="579"/>
      <c r="M343" s="583" t="s">
        <v>50</v>
      </c>
      <c r="N343" s="584"/>
      <c r="O343" s="562">
        <f>'在籍児童一覧（保育所）'!K170</f>
        <v>0</v>
      </c>
      <c r="P343" s="562"/>
      <c r="Q343" s="562">
        <f>'在籍児童一覧（保育所）'!M170</f>
        <v>0</v>
      </c>
      <c r="R343" s="562"/>
      <c r="S343" s="562">
        <f>'在籍児童一覧（保育所）'!O170</f>
        <v>0</v>
      </c>
      <c r="T343" s="562"/>
      <c r="U343" s="587"/>
      <c r="V343" s="587"/>
      <c r="W343" s="587"/>
      <c r="X343" s="587"/>
      <c r="Y343" s="587"/>
      <c r="Z343" s="587"/>
      <c r="AA343" s="334"/>
    </row>
    <row r="344" spans="1:29" s="327" customFormat="1" ht="13.5" hidden="1" customHeight="1">
      <c r="A344" s="498"/>
      <c r="B344" s="553"/>
      <c r="C344" s="553"/>
      <c r="D344" s="553"/>
      <c r="E344" s="553"/>
      <c r="F344" s="553"/>
      <c r="G344" s="553"/>
      <c r="H344" s="553"/>
      <c r="I344" s="554"/>
      <c r="J344" s="580"/>
      <c r="K344" s="581"/>
      <c r="L344" s="582"/>
      <c r="M344" s="585"/>
      <c r="N344" s="586"/>
      <c r="O344" s="563">
        <f>'在籍児童一覧（保育所）'!K171</f>
        <v>0</v>
      </c>
      <c r="P344" s="563"/>
      <c r="Q344" s="563">
        <f>'在籍児童一覧（保育所）'!M171</f>
        <v>0</v>
      </c>
      <c r="R344" s="563"/>
      <c r="S344" s="563">
        <f>'在籍児童一覧（保育所）'!O171</f>
        <v>0</v>
      </c>
      <c r="T344" s="563"/>
      <c r="U344" s="588"/>
      <c r="V344" s="588"/>
      <c r="W344" s="588"/>
      <c r="X344" s="588"/>
      <c r="Y344" s="588"/>
      <c r="Z344" s="588"/>
      <c r="AA344" s="334"/>
    </row>
    <row r="345" spans="1:29" s="327" customFormat="1" ht="13.5" hidden="1" customHeight="1">
      <c r="A345" s="498"/>
      <c r="B345" s="553"/>
      <c r="C345" s="553"/>
      <c r="D345" s="553"/>
      <c r="E345" s="553"/>
      <c r="F345" s="553"/>
      <c r="G345" s="553"/>
      <c r="H345" s="553"/>
      <c r="I345" s="554"/>
      <c r="J345" s="580"/>
      <c r="K345" s="581"/>
      <c r="L345" s="582"/>
      <c r="M345" s="590" t="s">
        <v>51</v>
      </c>
      <c r="N345" s="591"/>
      <c r="O345" s="563">
        <f>'在籍児童一覧（保育所）'!K188</f>
        <v>0</v>
      </c>
      <c r="P345" s="563"/>
      <c r="Q345" s="563">
        <f>'在籍児童一覧（保育所）'!M188</f>
        <v>0</v>
      </c>
      <c r="R345" s="563"/>
      <c r="S345" s="563">
        <f>'在籍児童一覧（保育所）'!O188</f>
        <v>0</v>
      </c>
      <c r="T345" s="563"/>
      <c r="U345" s="588"/>
      <c r="V345" s="588"/>
      <c r="W345" s="588"/>
      <c r="X345" s="588"/>
      <c r="Y345" s="588"/>
      <c r="Z345" s="588"/>
      <c r="AA345" s="334"/>
    </row>
    <row r="346" spans="1:29" s="327" customFormat="1" ht="13.5" hidden="1" customHeight="1">
      <c r="A346" s="498"/>
      <c r="B346" s="556"/>
      <c r="C346" s="556"/>
      <c r="D346" s="556"/>
      <c r="E346" s="556"/>
      <c r="F346" s="556"/>
      <c r="G346" s="556"/>
      <c r="H346" s="556"/>
      <c r="I346" s="557"/>
      <c r="J346" s="580"/>
      <c r="K346" s="581"/>
      <c r="L346" s="582"/>
      <c r="M346" s="592"/>
      <c r="N346" s="593"/>
      <c r="O346" s="563">
        <f>'在籍児童一覧（保育所）'!K189</f>
        <v>0</v>
      </c>
      <c r="P346" s="563"/>
      <c r="Q346" s="563">
        <f>'在籍児童一覧（保育所）'!M189</f>
        <v>0</v>
      </c>
      <c r="R346" s="563"/>
      <c r="S346" s="563">
        <f>'在籍児童一覧（保育所）'!O189</f>
        <v>0</v>
      </c>
      <c r="T346" s="563"/>
      <c r="U346" s="588"/>
      <c r="V346" s="588"/>
      <c r="W346" s="588"/>
      <c r="X346" s="588"/>
      <c r="Y346" s="588"/>
      <c r="Z346" s="588"/>
      <c r="AA346" s="334"/>
    </row>
    <row r="347" spans="1:29" s="327" customFormat="1" ht="13.5" hidden="1" customHeight="1">
      <c r="A347" s="498"/>
      <c r="B347" s="483" t="s">
        <v>180</v>
      </c>
      <c r="C347" s="483"/>
      <c r="D347" s="483"/>
      <c r="E347" s="483"/>
      <c r="F347" s="483"/>
      <c r="G347" s="483"/>
      <c r="H347" s="483"/>
      <c r="I347" s="483"/>
      <c r="J347" s="483"/>
      <c r="K347" s="483"/>
      <c r="L347" s="483"/>
      <c r="M347" s="483"/>
      <c r="N347" s="484"/>
      <c r="O347" s="575" t="e">
        <f ca="1">SUM(ROUNDDOWN(O317*O343/25,-1),ROUNDDOWN(O317*O344/25,-1),ROUNDDOWN(O318*O345/25,-1),ROUNDDOWN(O318*O346/25,-1),IF(O343&lt;1,0,O321),IF(O344&lt;1,0,O321),IF(O345&lt;1,0,O322),IF(O346&lt;1,0,O322))</f>
        <v>#N/A</v>
      </c>
      <c r="P347" s="575"/>
      <c r="Q347" s="575" t="e">
        <f ca="1">SUM(ROUNDDOWN(Q317*Q343/25,-1),ROUNDDOWN(Q317*Q344/25,-1),ROUNDDOWN(Q318*Q345/25,-1),ROUNDDOWN(Q318*Q346/25,-1),IF(Q343&lt;1,0,Q321),IF(Q344&lt;1,0,Q321),IF(Q345&lt;1,0,Q322),IF(Q346&lt;1,0,Q322))</f>
        <v>#N/A</v>
      </c>
      <c r="R347" s="575"/>
      <c r="S347" s="575" t="e">
        <f ca="1">SUM(ROUNDDOWN(S317*S343/25,-1),ROUNDDOWN(S317*S344/25,-1),ROUNDDOWN(S318*S345/25,-1),ROUNDDOWN(S318*S346/25,-1),IF(S343&lt;1,0,S321),IF(S344&lt;1,0,S321),IF(S345&lt;1,0,S322),IF(S346&lt;1,0,S322))</f>
        <v>#N/A</v>
      </c>
      <c r="T347" s="575"/>
      <c r="U347" s="588"/>
      <c r="V347" s="588"/>
      <c r="W347" s="588"/>
      <c r="X347" s="588"/>
      <c r="Y347" s="588"/>
      <c r="Z347" s="588"/>
      <c r="AA347" s="334"/>
    </row>
    <row r="348" spans="1:29" s="327" customFormat="1" ht="13.5" hidden="1" customHeight="1">
      <c r="A348" s="498"/>
      <c r="B348" s="403"/>
      <c r="C348" s="529" t="s">
        <v>14</v>
      </c>
      <c r="D348" s="530"/>
      <c r="E348" s="530"/>
      <c r="F348" s="530"/>
      <c r="G348" s="530"/>
      <c r="H348" s="530"/>
      <c r="I348" s="530"/>
      <c r="J348" s="530"/>
      <c r="K348" s="530"/>
      <c r="L348" s="530"/>
      <c r="M348" s="530"/>
      <c r="N348" s="531"/>
      <c r="O348" s="568" t="e">
        <f ca="1">SUM(ROUNDDOWN(O319*O343/25,-1),ROUNDDOWN(O319*O344/25,-1),ROUNDDOWN(O320*O345/25,-1),ROUNDDOWN(O320*O346/25,-1),IF(O343&lt;1,0,O323),IF(O344&lt;1,0,O323),IF(O345&lt;1,0,O324),IF(O346&lt;1,0,O324))</f>
        <v>#N/A</v>
      </c>
      <c r="P348" s="568"/>
      <c r="Q348" s="568" t="e">
        <f ca="1">SUM(ROUNDDOWN(Q319*Q343/25,-1),ROUNDDOWN(Q319*Q344/25,-1),ROUNDDOWN(Q320*Q345/25,-1),ROUNDDOWN(Q320*Q346/25,-1),IF(Q343&lt;1,0,Q323),IF(Q344&lt;1,0,Q323),IF(Q345&lt;1,0,Q324),IF(Q346&lt;1,0,Q324))</f>
        <v>#N/A</v>
      </c>
      <c r="R348" s="568"/>
      <c r="S348" s="568" t="e">
        <f ca="1">SUM(ROUNDDOWN(S319*S343/25,-1),ROUNDDOWN(S319*S344/25,-1),ROUNDDOWN(S320*S345/25,-1),ROUNDDOWN(S320*S346/25,-1),IF(S343&lt;1,0,S323),IF(S344&lt;1,0,S323),IF(S345&lt;1,0,S324),IF(S346&lt;1,0,S324))</f>
        <v>#N/A</v>
      </c>
      <c r="T348" s="568"/>
      <c r="U348" s="589"/>
      <c r="V348" s="589"/>
      <c r="W348" s="589"/>
      <c r="X348" s="589"/>
      <c r="Y348" s="589"/>
      <c r="Z348" s="589"/>
      <c r="AA348" s="334"/>
    </row>
    <row r="349" spans="1:29" s="327" customFormat="1" ht="13.5" hidden="1" customHeight="1">
      <c r="A349" s="498"/>
      <c r="B349" s="533" t="s">
        <v>135</v>
      </c>
      <c r="C349" s="533"/>
      <c r="D349" s="533"/>
      <c r="E349" s="533"/>
      <c r="F349" s="533"/>
      <c r="G349" s="533"/>
      <c r="H349" s="533"/>
      <c r="I349" s="533"/>
      <c r="J349" s="533"/>
      <c r="K349" s="533"/>
      <c r="L349" s="533"/>
      <c r="M349" s="533"/>
      <c r="N349" s="534"/>
      <c r="O349" s="569" t="e">
        <f ca="1">SUM(O329,O335,O341,O347)</f>
        <v>#N/A</v>
      </c>
      <c r="P349" s="569"/>
      <c r="Q349" s="569" t="e">
        <f ca="1">SUM(Q329,Q335,Q341,Q347)</f>
        <v>#N/A</v>
      </c>
      <c r="R349" s="569"/>
      <c r="S349" s="569" t="e">
        <f ca="1">SUM(S329,S335,S341,S347)</f>
        <v>#N/A</v>
      </c>
      <c r="T349" s="569"/>
      <c r="U349" s="541" t="e">
        <f ca="1">SUM(U329,U335,U341,U347)</f>
        <v>#N/A</v>
      </c>
      <c r="V349" s="541"/>
      <c r="W349" s="541" t="e">
        <f ca="1">SUM(W329,W335,W341,W347)</f>
        <v>#N/A</v>
      </c>
      <c r="X349" s="541"/>
      <c r="Y349" s="541" t="e">
        <f ca="1">SUM(Y329,Y335,Y341,Y347)</f>
        <v>#N/A</v>
      </c>
      <c r="Z349" s="541"/>
      <c r="AA349" s="334"/>
    </row>
    <row r="350" spans="1:29" s="327" customFormat="1" ht="13.5" hidden="1" customHeight="1">
      <c r="A350" s="498"/>
      <c r="B350" s="412"/>
      <c r="C350" s="506" t="s">
        <v>14</v>
      </c>
      <c r="D350" s="495"/>
      <c r="E350" s="495"/>
      <c r="F350" s="495"/>
      <c r="G350" s="495"/>
      <c r="H350" s="495"/>
      <c r="I350" s="495"/>
      <c r="J350" s="495"/>
      <c r="K350" s="495"/>
      <c r="L350" s="495"/>
      <c r="M350" s="495"/>
      <c r="N350" s="496"/>
      <c r="O350" s="542" t="e">
        <f ca="1">SUM(O330,O336,O342,O348)</f>
        <v>#N/A</v>
      </c>
      <c r="P350" s="542"/>
      <c r="Q350" s="542" t="e">
        <f ca="1">SUM(Q330,Q336,Q342,Q348)</f>
        <v>#N/A</v>
      </c>
      <c r="R350" s="542"/>
      <c r="S350" s="542" t="e">
        <f ca="1">SUM(S330,S336,S342,S348)</f>
        <v>#N/A</v>
      </c>
      <c r="T350" s="542"/>
      <c r="U350" s="542" t="e">
        <f ca="1">SUM(U330,U336,U342,U348)</f>
        <v>#N/A</v>
      </c>
      <c r="V350" s="542"/>
      <c r="W350" s="542" t="e">
        <f ca="1">SUM(W330,W336,W342,W348)</f>
        <v>#N/A</v>
      </c>
      <c r="X350" s="542"/>
      <c r="Y350" s="542" t="e">
        <f ca="1">SUM(Y330,Y336,Y342,Y348)</f>
        <v>#N/A</v>
      </c>
      <c r="Z350" s="542"/>
      <c r="AA350" s="334"/>
    </row>
    <row r="351" spans="1:29" s="327" customFormat="1" ht="13.5" hidden="1" customHeight="1">
      <c r="A351" s="498"/>
      <c r="B351" s="497" t="s">
        <v>168</v>
      </c>
      <c r="C351" s="490" t="s">
        <v>414</v>
      </c>
      <c r="D351" s="491"/>
      <c r="E351" s="491"/>
      <c r="F351" s="491"/>
      <c r="G351" s="491"/>
      <c r="H351" s="491"/>
      <c r="I351" s="491"/>
      <c r="J351" s="491"/>
      <c r="K351" s="491"/>
      <c r="L351" s="491"/>
      <c r="M351" s="491"/>
      <c r="N351" s="492"/>
      <c r="O351" s="570" t="e">
        <f ca="1">O314</f>
        <v>#N/A</v>
      </c>
      <c r="P351" s="570"/>
      <c r="Q351" s="570" t="e">
        <f ca="1">Q314</f>
        <v>#N/A</v>
      </c>
      <c r="R351" s="570"/>
      <c r="S351" s="570" t="e">
        <f ca="1">S314</f>
        <v>#N/A</v>
      </c>
      <c r="T351" s="570"/>
      <c r="U351" s="571" t="e">
        <f ca="1">U314-7500</f>
        <v>#N/A</v>
      </c>
      <c r="V351" s="571"/>
      <c r="W351" s="572"/>
      <c r="X351" s="572"/>
      <c r="Y351" s="572"/>
      <c r="Z351" s="572"/>
      <c r="AA351" s="334"/>
    </row>
    <row r="352" spans="1:29" s="334" customFormat="1" ht="13.5" hidden="1" customHeight="1">
      <c r="A352" s="498"/>
      <c r="B352" s="498"/>
      <c r="C352" s="407"/>
      <c r="D352" s="437" t="s">
        <v>14</v>
      </c>
      <c r="E352" s="438"/>
      <c r="F352" s="438"/>
      <c r="G352" s="438"/>
      <c r="H352" s="438"/>
      <c r="I352" s="438"/>
      <c r="J352" s="438"/>
      <c r="K352" s="438"/>
      <c r="L352" s="438"/>
      <c r="M352" s="438"/>
      <c r="N352" s="439"/>
      <c r="O352" s="575" t="e">
        <f ca="1">O316</f>
        <v>#N/A</v>
      </c>
      <c r="P352" s="575"/>
      <c r="Q352" s="575" t="e">
        <f ca="1">Q316</f>
        <v>#N/A</v>
      </c>
      <c r="R352" s="575"/>
      <c r="S352" s="575" t="e">
        <f ca="1">S316</f>
        <v>#N/A</v>
      </c>
      <c r="T352" s="575"/>
      <c r="U352" s="575" t="e">
        <f ca="1">U316</f>
        <v>#N/A</v>
      </c>
      <c r="V352" s="575"/>
      <c r="W352" s="573"/>
      <c r="X352" s="573"/>
      <c r="Y352" s="573"/>
      <c r="Z352" s="573"/>
    </row>
    <row r="353" spans="1:29" s="334" customFormat="1" ht="13.5" hidden="1" customHeight="1">
      <c r="A353" s="498"/>
      <c r="B353" s="498"/>
      <c r="C353" s="493" t="s">
        <v>415</v>
      </c>
      <c r="D353" s="483"/>
      <c r="E353" s="483"/>
      <c r="F353" s="483"/>
      <c r="G353" s="483"/>
      <c r="H353" s="483"/>
      <c r="I353" s="483"/>
      <c r="J353" s="483"/>
      <c r="K353" s="483"/>
      <c r="L353" s="483"/>
      <c r="M353" s="483"/>
      <c r="N353" s="484"/>
      <c r="O353" s="567" t="e">
        <f ca="1">O318</f>
        <v>#N/A</v>
      </c>
      <c r="P353" s="567"/>
      <c r="Q353" s="567" t="e">
        <f ca="1">Q318</f>
        <v>#N/A</v>
      </c>
      <c r="R353" s="567"/>
      <c r="S353" s="567" t="e">
        <f ca="1">S318</f>
        <v>#N/A</v>
      </c>
      <c r="T353" s="567"/>
      <c r="U353" s="567" t="e">
        <f ca="1">U314-3000</f>
        <v>#N/A</v>
      </c>
      <c r="V353" s="567"/>
      <c r="W353" s="573"/>
      <c r="X353" s="573"/>
      <c r="Y353" s="573"/>
      <c r="Z353" s="573"/>
    </row>
    <row r="354" spans="1:29" s="327" customFormat="1" ht="13.5" hidden="1" customHeight="1">
      <c r="A354" s="498"/>
      <c r="B354" s="498"/>
      <c r="C354" s="407"/>
      <c r="D354" s="437" t="s">
        <v>14</v>
      </c>
      <c r="E354" s="438"/>
      <c r="F354" s="438"/>
      <c r="G354" s="438"/>
      <c r="H354" s="438"/>
      <c r="I354" s="438"/>
      <c r="J354" s="438"/>
      <c r="K354" s="438"/>
      <c r="L354" s="438"/>
      <c r="M354" s="438"/>
      <c r="N354" s="439"/>
      <c r="O354" s="576" t="e">
        <f ca="1">O320</f>
        <v>#N/A</v>
      </c>
      <c r="P354" s="576"/>
      <c r="Q354" s="576" t="e">
        <f ca="1">Q320</f>
        <v>#N/A</v>
      </c>
      <c r="R354" s="576"/>
      <c r="S354" s="576" t="e">
        <f ca="1">S320</f>
        <v>#N/A</v>
      </c>
      <c r="T354" s="576"/>
      <c r="U354" s="576" t="e">
        <f ca="1">U316</f>
        <v>#N/A</v>
      </c>
      <c r="V354" s="576"/>
      <c r="W354" s="573"/>
      <c r="X354" s="573"/>
      <c r="Y354" s="573"/>
      <c r="Z354" s="573"/>
      <c r="AA354" s="334"/>
    </row>
    <row r="355" spans="1:29" s="327" customFormat="1" ht="13.5" hidden="1" customHeight="1">
      <c r="A355" s="498"/>
      <c r="B355" s="498"/>
      <c r="C355" s="493" t="s">
        <v>416</v>
      </c>
      <c r="D355" s="483"/>
      <c r="E355" s="483"/>
      <c r="F355" s="483"/>
      <c r="G355" s="483"/>
      <c r="H355" s="483"/>
      <c r="I355" s="483"/>
      <c r="J355" s="483"/>
      <c r="K355" s="483"/>
      <c r="L355" s="483"/>
      <c r="M355" s="483"/>
      <c r="N355" s="484"/>
      <c r="O355" s="567" t="e">
        <f>O322</f>
        <v>#DIV/0!</v>
      </c>
      <c r="P355" s="567"/>
      <c r="Q355" s="567" t="e">
        <f>Q322</f>
        <v>#DIV/0!</v>
      </c>
      <c r="R355" s="567"/>
      <c r="S355" s="567" t="e">
        <f>S322</f>
        <v>#DIV/0!</v>
      </c>
      <c r="T355" s="567"/>
      <c r="U355" s="567" t="e">
        <f>U322</f>
        <v>#DIV/0!</v>
      </c>
      <c r="V355" s="567"/>
      <c r="W355" s="573"/>
      <c r="X355" s="573"/>
      <c r="Y355" s="573"/>
      <c r="Z355" s="573"/>
      <c r="AA355" s="334"/>
    </row>
    <row r="356" spans="1:29" s="334" customFormat="1" ht="13.5" hidden="1" customHeight="1">
      <c r="A356" s="498"/>
      <c r="B356" s="498"/>
      <c r="C356" s="408"/>
      <c r="D356" s="494" t="s">
        <v>14</v>
      </c>
      <c r="E356" s="495"/>
      <c r="F356" s="495"/>
      <c r="G356" s="495"/>
      <c r="H356" s="495"/>
      <c r="I356" s="495"/>
      <c r="J356" s="495"/>
      <c r="K356" s="495"/>
      <c r="L356" s="495"/>
      <c r="M356" s="495"/>
      <c r="N356" s="496"/>
      <c r="O356" s="568" t="e">
        <f>O324</f>
        <v>#DIV/0!</v>
      </c>
      <c r="P356" s="568"/>
      <c r="Q356" s="568" t="e">
        <f>Q324</f>
        <v>#DIV/0!</v>
      </c>
      <c r="R356" s="568"/>
      <c r="S356" s="568" t="e">
        <f>S324</f>
        <v>#DIV/0!</v>
      </c>
      <c r="T356" s="568"/>
      <c r="U356" s="568" t="e">
        <f>U324</f>
        <v>#DIV/0!</v>
      </c>
      <c r="V356" s="568"/>
      <c r="W356" s="573"/>
      <c r="X356" s="573"/>
      <c r="Y356" s="573"/>
      <c r="Z356" s="573"/>
    </row>
    <row r="357" spans="1:29" s="334" customFormat="1" ht="13.5" hidden="1" customHeight="1">
      <c r="A357" s="498"/>
      <c r="B357" s="498"/>
      <c r="C357" s="500" t="s">
        <v>417</v>
      </c>
      <c r="D357" s="501"/>
      <c r="E357" s="501"/>
      <c r="F357" s="501"/>
      <c r="G357" s="501"/>
      <c r="H357" s="501"/>
      <c r="I357" s="501"/>
      <c r="J357" s="501"/>
      <c r="K357" s="502"/>
      <c r="L357" s="535" t="s">
        <v>134</v>
      </c>
      <c r="M357" s="536"/>
      <c r="N357" s="537"/>
      <c r="O357" s="562">
        <f>'在籍児童一覧（保育所）'!K200</f>
        <v>0</v>
      </c>
      <c r="P357" s="562"/>
      <c r="Q357" s="562">
        <f>'在籍児童一覧（保育所）'!M200</f>
        <v>0</v>
      </c>
      <c r="R357" s="562"/>
      <c r="S357" s="562">
        <f>'在籍児童一覧（保育所）'!O200</f>
        <v>0</v>
      </c>
      <c r="T357" s="562"/>
      <c r="U357" s="562">
        <f>'在籍児童一覧（保育所）'!Q200</f>
        <v>0</v>
      </c>
      <c r="V357" s="562"/>
      <c r="W357" s="573"/>
      <c r="X357" s="573"/>
      <c r="Y357" s="573"/>
      <c r="Z357" s="573"/>
    </row>
    <row r="358" spans="1:29" s="327" customFormat="1" ht="13.5" hidden="1" customHeight="1">
      <c r="A358" s="498"/>
      <c r="B358" s="498"/>
      <c r="C358" s="503"/>
      <c r="D358" s="504"/>
      <c r="E358" s="504"/>
      <c r="F358" s="504"/>
      <c r="G358" s="504"/>
      <c r="H358" s="504"/>
      <c r="I358" s="504"/>
      <c r="J358" s="504"/>
      <c r="K358" s="505"/>
      <c r="L358" s="564"/>
      <c r="M358" s="565"/>
      <c r="N358" s="566"/>
      <c r="O358" s="563">
        <f>'在籍児童一覧（保育所）'!K201</f>
        <v>0</v>
      </c>
      <c r="P358" s="563"/>
      <c r="Q358" s="563">
        <f>'在籍児童一覧（保育所）'!M201</f>
        <v>0</v>
      </c>
      <c r="R358" s="563"/>
      <c r="S358" s="563">
        <f>'在籍児童一覧（保育所）'!O201</f>
        <v>0</v>
      </c>
      <c r="T358" s="563"/>
      <c r="U358" s="563">
        <f>'在籍児童一覧（保育所）'!Q201</f>
        <v>0</v>
      </c>
      <c r="V358" s="563"/>
      <c r="W358" s="573"/>
      <c r="X358" s="573"/>
      <c r="Y358" s="573"/>
      <c r="Z358" s="573"/>
      <c r="AA358" s="334"/>
    </row>
    <row r="359" spans="1:29" s="327" customFormat="1" ht="13.5" hidden="1" customHeight="1">
      <c r="A359" s="498"/>
      <c r="B359" s="498"/>
      <c r="C359" s="493" t="s">
        <v>418</v>
      </c>
      <c r="D359" s="483"/>
      <c r="E359" s="483"/>
      <c r="F359" s="483"/>
      <c r="G359" s="483"/>
      <c r="H359" s="483"/>
      <c r="I359" s="483"/>
      <c r="J359" s="483"/>
      <c r="K359" s="483"/>
      <c r="L359" s="483"/>
      <c r="M359" s="483"/>
      <c r="N359" s="484"/>
      <c r="O359" s="541" t="e">
        <f ca="1">SUM(ROUNDDOWN(O351*O357,-1),ROUNDDOWN(O351*O358,-1))</f>
        <v>#N/A</v>
      </c>
      <c r="P359" s="541"/>
      <c r="Q359" s="541" t="e">
        <f ca="1">SUM(ROUNDDOWN(Q351*Q357,-1),ROUNDDOWN(Q351*Q358,-1))</f>
        <v>#N/A</v>
      </c>
      <c r="R359" s="541"/>
      <c r="S359" s="541" t="e">
        <f ca="1">SUM(ROUNDDOWN(S351*S357,-1),ROUNDDOWN(S351*S358,-1))</f>
        <v>#N/A</v>
      </c>
      <c r="T359" s="541"/>
      <c r="U359" s="541" t="e">
        <f ca="1">SUM(ROUNDDOWN(U351*U357,-1),ROUNDDOWN(U351*U358,-1))</f>
        <v>#N/A</v>
      </c>
      <c r="V359" s="541"/>
      <c r="W359" s="573"/>
      <c r="X359" s="573"/>
      <c r="Y359" s="573"/>
      <c r="Z359" s="573"/>
      <c r="AA359" s="334"/>
    </row>
    <row r="360" spans="1:29" s="334" customFormat="1" ht="13.5" hidden="1" customHeight="1">
      <c r="A360" s="498"/>
      <c r="B360" s="498"/>
      <c r="C360" s="409"/>
      <c r="D360" s="506" t="s">
        <v>14</v>
      </c>
      <c r="E360" s="495"/>
      <c r="F360" s="495"/>
      <c r="G360" s="495"/>
      <c r="H360" s="495"/>
      <c r="I360" s="495"/>
      <c r="J360" s="495"/>
      <c r="K360" s="495"/>
      <c r="L360" s="495"/>
      <c r="M360" s="495"/>
      <c r="N360" s="496"/>
      <c r="O360" s="542" t="e">
        <f ca="1">SUM(ROUNDDOWN(O352*O357,-1),ROUNDDOWN(O352*O358,-1))</f>
        <v>#N/A</v>
      </c>
      <c r="P360" s="542"/>
      <c r="Q360" s="542" t="e">
        <f ca="1">SUM(ROUNDDOWN(Q352*Q357,-1),ROUNDDOWN(Q352*Q358,-1))</f>
        <v>#N/A</v>
      </c>
      <c r="R360" s="542"/>
      <c r="S360" s="542" t="e">
        <f ca="1">SUM(ROUNDDOWN(S352*S357,-1),ROUNDDOWN(S352*S358,-1))</f>
        <v>#N/A</v>
      </c>
      <c r="T360" s="542"/>
      <c r="U360" s="542" t="e">
        <f ca="1">SUM(ROUNDDOWN(U352*U357,-1),ROUNDDOWN(U352*U358,-1))</f>
        <v>#N/A</v>
      </c>
      <c r="V360" s="542"/>
      <c r="W360" s="573"/>
      <c r="X360" s="573"/>
      <c r="Y360" s="573"/>
      <c r="Z360" s="573"/>
    </row>
    <row r="361" spans="1:29" s="334" customFormat="1" ht="13.5" hidden="1" customHeight="1">
      <c r="A361" s="498"/>
      <c r="B361" s="498"/>
      <c r="C361" s="507" t="s">
        <v>444</v>
      </c>
      <c r="D361" s="508"/>
      <c r="E361" s="508"/>
      <c r="F361" s="508"/>
      <c r="G361" s="508"/>
      <c r="H361" s="508"/>
      <c r="I361" s="508"/>
      <c r="J361" s="508"/>
      <c r="K361" s="509"/>
      <c r="L361" s="535" t="s">
        <v>134</v>
      </c>
      <c r="M361" s="536"/>
      <c r="N361" s="537"/>
      <c r="O361" s="562">
        <f>'在籍児童一覧（保育所）'!K202</f>
        <v>0</v>
      </c>
      <c r="P361" s="562"/>
      <c r="Q361" s="562">
        <f>'在籍児童一覧（保育所）'!M202</f>
        <v>0</v>
      </c>
      <c r="R361" s="562"/>
      <c r="S361" s="562">
        <f>'在籍児童一覧（保育所）'!O202</f>
        <v>0</v>
      </c>
      <c r="T361" s="562"/>
      <c r="U361" s="562">
        <f>'在籍児童一覧（保育所）'!Q202</f>
        <v>0</v>
      </c>
      <c r="V361" s="562"/>
      <c r="W361" s="573"/>
      <c r="X361" s="573"/>
      <c r="Y361" s="573"/>
      <c r="Z361" s="573"/>
    </row>
    <row r="362" spans="1:29" s="327" customFormat="1" ht="13.5" hidden="1" customHeight="1">
      <c r="A362" s="498"/>
      <c r="B362" s="498"/>
      <c r="C362" s="510"/>
      <c r="D362" s="511"/>
      <c r="E362" s="511"/>
      <c r="F362" s="511"/>
      <c r="G362" s="511"/>
      <c r="H362" s="511"/>
      <c r="I362" s="511"/>
      <c r="J362" s="511"/>
      <c r="K362" s="512"/>
      <c r="L362" s="538"/>
      <c r="M362" s="539"/>
      <c r="N362" s="540"/>
      <c r="O362" s="563">
        <f>'在籍児童一覧（保育所）'!K203</f>
        <v>0</v>
      </c>
      <c r="P362" s="563"/>
      <c r="Q362" s="563">
        <f>'在籍児童一覧（保育所）'!M203</f>
        <v>0</v>
      </c>
      <c r="R362" s="563"/>
      <c r="S362" s="563">
        <f>'在籍児童一覧（保育所）'!O203</f>
        <v>0</v>
      </c>
      <c r="T362" s="563"/>
      <c r="U362" s="563">
        <f>'在籍児童一覧（保育所）'!Q203</f>
        <v>0</v>
      </c>
      <c r="V362" s="563"/>
      <c r="W362" s="573"/>
      <c r="X362" s="573"/>
      <c r="Y362" s="573"/>
      <c r="Z362" s="573"/>
      <c r="AA362" s="334"/>
    </row>
    <row r="363" spans="1:29" s="327" customFormat="1" ht="13.5" hidden="1" customHeight="1">
      <c r="A363" s="498"/>
      <c r="B363" s="498"/>
      <c r="C363" s="513" t="s">
        <v>419</v>
      </c>
      <c r="D363" s="514"/>
      <c r="E363" s="514"/>
      <c r="F363" s="514"/>
      <c r="G363" s="514"/>
      <c r="H363" s="514"/>
      <c r="I363" s="514"/>
      <c r="J363" s="514"/>
      <c r="K363" s="514"/>
      <c r="L363" s="514"/>
      <c r="M363" s="514"/>
      <c r="N363" s="515"/>
      <c r="O363" s="541" t="e">
        <f ca="1">SUM(ROUNDDOWN(O353*O361,-1),ROUNDDOWN(O353*O362,-1))</f>
        <v>#N/A</v>
      </c>
      <c r="P363" s="541"/>
      <c r="Q363" s="541" t="e">
        <f ca="1">SUM(ROUNDDOWN(Q353*Q361,-1),ROUNDDOWN(Q353*Q362,-1))</f>
        <v>#N/A</v>
      </c>
      <c r="R363" s="541"/>
      <c r="S363" s="541" t="e">
        <f ca="1">SUM(ROUNDDOWN(S353*S361,-1),ROUNDDOWN(S353*S362,-1))</f>
        <v>#N/A</v>
      </c>
      <c r="T363" s="541"/>
      <c r="U363" s="541" t="e">
        <f ca="1">SUM(ROUNDDOWN(U353*U361,-1),ROUNDDOWN(U353*U362,-1))</f>
        <v>#N/A</v>
      </c>
      <c r="V363" s="541"/>
      <c r="W363" s="573"/>
      <c r="X363" s="573"/>
      <c r="Y363" s="573"/>
      <c r="Z363" s="573"/>
      <c r="AA363" s="334"/>
      <c r="AB363" s="334"/>
      <c r="AC363" s="334"/>
    </row>
    <row r="364" spans="1:29" s="334" customFormat="1" ht="13.5" hidden="1" customHeight="1">
      <c r="A364" s="498"/>
      <c r="B364" s="498"/>
      <c r="C364" s="410"/>
      <c r="D364" s="482" t="s">
        <v>14</v>
      </c>
      <c r="E364" s="483"/>
      <c r="F364" s="483"/>
      <c r="G364" s="483"/>
      <c r="H364" s="483"/>
      <c r="I364" s="483"/>
      <c r="J364" s="483"/>
      <c r="K364" s="483"/>
      <c r="L364" s="483"/>
      <c r="M364" s="483"/>
      <c r="N364" s="484"/>
      <c r="O364" s="542" t="e">
        <f ca="1">SUM(ROUNDDOWN(O354*O361,-1),ROUNDDOWN(O354*O362,-1))</f>
        <v>#N/A</v>
      </c>
      <c r="P364" s="542"/>
      <c r="Q364" s="542" t="e">
        <f ca="1">SUM(ROUNDDOWN(Q354*Q361,-1),ROUNDDOWN(Q354*Q362,-1))</f>
        <v>#N/A</v>
      </c>
      <c r="R364" s="542"/>
      <c r="S364" s="542" t="e">
        <f ca="1">SUM(ROUNDDOWN(S354*S361,-1),ROUNDDOWN(S354*S362,-1))</f>
        <v>#N/A</v>
      </c>
      <c r="T364" s="542"/>
      <c r="U364" s="542" t="e">
        <f ca="1">SUM(ROUNDDOWN(U354*U361,-1),ROUNDDOWN(U354*U362,-1))</f>
        <v>#N/A</v>
      </c>
      <c r="V364" s="542"/>
      <c r="W364" s="573"/>
      <c r="X364" s="573"/>
      <c r="Y364" s="573"/>
      <c r="Z364" s="573"/>
    </row>
    <row r="365" spans="1:29" s="334" customFormat="1" ht="13.5" hidden="1" customHeight="1">
      <c r="A365" s="498"/>
      <c r="B365" s="498"/>
      <c r="C365" s="516" t="s">
        <v>445</v>
      </c>
      <c r="D365" s="517"/>
      <c r="E365" s="517"/>
      <c r="F365" s="517"/>
      <c r="G365" s="517"/>
      <c r="H365" s="517"/>
      <c r="I365" s="517"/>
      <c r="J365" s="517"/>
      <c r="K365" s="518"/>
      <c r="L365" s="535" t="s">
        <v>134</v>
      </c>
      <c r="M365" s="536"/>
      <c r="N365" s="537"/>
      <c r="O365" s="562">
        <f>'在籍児童一覧（保育所）'!K204</f>
        <v>0</v>
      </c>
      <c r="P365" s="562"/>
      <c r="Q365" s="562">
        <f>'在籍児童一覧（保育所）'!M204</f>
        <v>0</v>
      </c>
      <c r="R365" s="562"/>
      <c r="S365" s="562">
        <f>'在籍児童一覧（保育所）'!O204</f>
        <v>0</v>
      </c>
      <c r="T365" s="562"/>
      <c r="U365" s="562">
        <f>'在籍児童一覧（保育所）'!Q204</f>
        <v>0</v>
      </c>
      <c r="V365" s="562"/>
      <c r="W365" s="573"/>
      <c r="X365" s="573"/>
      <c r="Y365" s="573"/>
      <c r="Z365" s="573"/>
    </row>
    <row r="366" spans="1:29" s="327" customFormat="1" ht="13.5" hidden="1" customHeight="1">
      <c r="A366" s="498"/>
      <c r="B366" s="498"/>
      <c r="C366" s="503"/>
      <c r="D366" s="504"/>
      <c r="E366" s="504"/>
      <c r="F366" s="504"/>
      <c r="G366" s="504"/>
      <c r="H366" s="504"/>
      <c r="I366" s="504"/>
      <c r="J366" s="504"/>
      <c r="K366" s="505"/>
      <c r="L366" s="538"/>
      <c r="M366" s="539"/>
      <c r="N366" s="540"/>
      <c r="O366" s="563">
        <f>'在籍児童一覧（保育所）'!K205</f>
        <v>0</v>
      </c>
      <c r="P366" s="563"/>
      <c r="Q366" s="563">
        <f>'在籍児童一覧（保育所）'!M205</f>
        <v>0</v>
      </c>
      <c r="R366" s="563"/>
      <c r="S366" s="563">
        <f>'在籍児童一覧（保育所）'!O205</f>
        <v>0</v>
      </c>
      <c r="T366" s="563"/>
      <c r="U366" s="563">
        <f>'在籍児童一覧（保育所）'!Q205</f>
        <v>0</v>
      </c>
      <c r="V366" s="563"/>
      <c r="W366" s="573"/>
      <c r="X366" s="573"/>
      <c r="Y366" s="573"/>
      <c r="Z366" s="573"/>
      <c r="AA366" s="334"/>
    </row>
    <row r="367" spans="1:29" s="327" customFormat="1" ht="13.5" hidden="1" customHeight="1">
      <c r="A367" s="498"/>
      <c r="B367" s="498"/>
      <c r="C367" s="519" t="s">
        <v>420</v>
      </c>
      <c r="D367" s="520"/>
      <c r="E367" s="520"/>
      <c r="F367" s="520"/>
      <c r="G367" s="520"/>
      <c r="H367" s="520"/>
      <c r="I367" s="520"/>
      <c r="J367" s="520"/>
      <c r="K367" s="520"/>
      <c r="L367" s="520"/>
      <c r="M367" s="520"/>
      <c r="N367" s="521"/>
      <c r="O367" s="541" t="e">
        <f ca="1">SUM(ROUNDDOWN(O351*O365,-1),ROUNDDOWN(O351*O366,-1),IF(O365&lt;1,0,O355),IF(O366&lt;1,0,O355))</f>
        <v>#N/A</v>
      </c>
      <c r="P367" s="541"/>
      <c r="Q367" s="541" t="e">
        <f ca="1">SUM(ROUNDDOWN(Q351*Q365,-1),ROUNDDOWN(Q351*Q366,-1),IF(Q365&lt;1,0,Q355),IF(Q366&lt;1,0,Q355))</f>
        <v>#N/A</v>
      </c>
      <c r="R367" s="541"/>
      <c r="S367" s="541" t="e">
        <f ca="1">SUM(ROUNDDOWN(S351*S365,-1),ROUNDDOWN(S351*S366,-1),IF(S365&lt;1,0,S355),IF(S366&lt;1,0,S355))</f>
        <v>#N/A</v>
      </c>
      <c r="T367" s="541"/>
      <c r="U367" s="541" t="e">
        <f ca="1">SUM(ROUNDDOWN(U351*U365,-1),ROUNDDOWN(U351*U366,-1),IF(U365&lt;1,0,U355),IF(U366&lt;1,0,U355))</f>
        <v>#N/A</v>
      </c>
      <c r="V367" s="541"/>
      <c r="W367" s="573"/>
      <c r="X367" s="573"/>
      <c r="Y367" s="573"/>
      <c r="Z367" s="573"/>
      <c r="AA367" s="334"/>
    </row>
    <row r="368" spans="1:29" s="327" customFormat="1" ht="13.5" hidden="1" customHeight="1">
      <c r="A368" s="498"/>
      <c r="B368" s="498"/>
      <c r="C368" s="411"/>
      <c r="D368" s="522" t="s">
        <v>14</v>
      </c>
      <c r="E368" s="483"/>
      <c r="F368" s="483"/>
      <c r="G368" s="483"/>
      <c r="H368" s="483"/>
      <c r="I368" s="483"/>
      <c r="J368" s="483"/>
      <c r="K368" s="483"/>
      <c r="L368" s="483"/>
      <c r="M368" s="483"/>
      <c r="N368" s="484"/>
      <c r="O368" s="542" t="e">
        <f ca="1">SUM(ROUNDDOWN(O352*O365,-1),ROUNDDOWN(O352*O366,-1),IF(O365&lt;1,0,O356),IF(O366&lt;1,0,O356))</f>
        <v>#N/A</v>
      </c>
      <c r="P368" s="542"/>
      <c r="Q368" s="542" t="e">
        <f ca="1">SUM(ROUNDDOWN(Q352*Q365,-1),ROUNDDOWN(Q352*Q366,-1),IF(Q365&lt;1,0,Q356),IF(Q366&lt;1,0,Q356))</f>
        <v>#N/A</v>
      </c>
      <c r="R368" s="542"/>
      <c r="S368" s="542" t="e">
        <f ca="1">SUM(ROUNDDOWN(S352*S365,-1),ROUNDDOWN(S352*S366,-1),IF(S365&lt;1,0,S356),IF(S366&lt;1,0,S356))</f>
        <v>#N/A</v>
      </c>
      <c r="T368" s="542"/>
      <c r="U368" s="542" t="e">
        <f ca="1">SUM(ROUNDDOWN(U352*U365,-1),ROUNDDOWN(U352*U366,-1),IF(U365&lt;1,0,U356),IF(U366&lt;1,0,U356))</f>
        <v>#N/A</v>
      </c>
      <c r="V368" s="542"/>
      <c r="W368" s="573"/>
      <c r="X368" s="573"/>
      <c r="Y368" s="573"/>
      <c r="Z368" s="573"/>
      <c r="AA368" s="334"/>
    </row>
    <row r="369" spans="1:27" s="327" customFormat="1" ht="13.5" hidden="1" customHeight="1">
      <c r="A369" s="498"/>
      <c r="B369" s="498"/>
      <c r="C369" s="523" t="s">
        <v>442</v>
      </c>
      <c r="D369" s="524"/>
      <c r="E369" s="524"/>
      <c r="F369" s="524"/>
      <c r="G369" s="524"/>
      <c r="H369" s="524"/>
      <c r="I369" s="524"/>
      <c r="J369" s="524"/>
      <c r="K369" s="525"/>
      <c r="L369" s="535" t="s">
        <v>134</v>
      </c>
      <c r="M369" s="536"/>
      <c r="N369" s="537"/>
      <c r="O369" s="562">
        <f>'在籍児童一覧（保育所）'!K206</f>
        <v>0</v>
      </c>
      <c r="P369" s="562"/>
      <c r="Q369" s="562">
        <f>'在籍児童一覧（保育所）'!M206</f>
        <v>0</v>
      </c>
      <c r="R369" s="562"/>
      <c r="S369" s="562">
        <f>'在籍児童一覧（保育所）'!O206</f>
        <v>0</v>
      </c>
      <c r="T369" s="562"/>
      <c r="U369" s="562">
        <f>'在籍児童一覧（保育所）'!Q206</f>
        <v>0</v>
      </c>
      <c r="V369" s="562"/>
      <c r="W369" s="573"/>
      <c r="X369" s="573"/>
      <c r="Y369" s="573"/>
      <c r="Z369" s="573"/>
      <c r="AA369" s="334"/>
    </row>
    <row r="370" spans="1:27" s="390" customFormat="1" ht="13.5" hidden="1" customHeight="1">
      <c r="A370" s="498"/>
      <c r="B370" s="498"/>
      <c r="C370" s="526"/>
      <c r="D370" s="527"/>
      <c r="E370" s="527"/>
      <c r="F370" s="527"/>
      <c r="G370" s="527"/>
      <c r="H370" s="527"/>
      <c r="I370" s="527"/>
      <c r="J370" s="527"/>
      <c r="K370" s="528"/>
      <c r="L370" s="538"/>
      <c r="M370" s="539"/>
      <c r="N370" s="540"/>
      <c r="O370" s="563">
        <f>'在籍児童一覧（保育所）'!K207</f>
        <v>0</v>
      </c>
      <c r="P370" s="563"/>
      <c r="Q370" s="563">
        <f>'在籍児童一覧（保育所）'!M207</f>
        <v>0</v>
      </c>
      <c r="R370" s="563"/>
      <c r="S370" s="563">
        <f>'在籍児童一覧（保育所）'!O207</f>
        <v>0</v>
      </c>
      <c r="T370" s="563"/>
      <c r="U370" s="563">
        <f>'在籍児童一覧（保育所）'!Q207</f>
        <v>0</v>
      </c>
      <c r="V370" s="563"/>
      <c r="W370" s="573"/>
      <c r="X370" s="573"/>
      <c r="Y370" s="573"/>
      <c r="Z370" s="573"/>
    </row>
    <row r="371" spans="1:27" s="327" customFormat="1" ht="13.5" hidden="1" customHeight="1">
      <c r="A371" s="498"/>
      <c r="B371" s="498"/>
      <c r="C371" s="519" t="s">
        <v>421</v>
      </c>
      <c r="D371" s="520"/>
      <c r="E371" s="520"/>
      <c r="F371" s="520"/>
      <c r="G371" s="520"/>
      <c r="H371" s="520"/>
      <c r="I371" s="520"/>
      <c r="J371" s="520"/>
      <c r="K371" s="520"/>
      <c r="L371" s="520"/>
      <c r="M371" s="520"/>
      <c r="N371" s="521"/>
      <c r="O371" s="541" t="e">
        <f ca="1">SUM(ROUNDDOWN(O353*O369,-1),ROUNDDOWN(O353*O370,-1),IF(O369&lt;1,0,O355),IF(O370&lt;1,0,O355))</f>
        <v>#N/A</v>
      </c>
      <c r="P371" s="541"/>
      <c r="Q371" s="541" t="e">
        <f ca="1">SUM(ROUNDDOWN(Q353*Q369,-1),ROUNDDOWN(Q353*Q370,-1),IF(Q369&lt;1,0,Q355),IF(Q370&lt;1,0,Q355))</f>
        <v>#N/A</v>
      </c>
      <c r="R371" s="541"/>
      <c r="S371" s="541" t="e">
        <f ca="1">SUM(ROUNDDOWN(S353*S369,-1),ROUNDDOWN(S353*S370,-1),IF(S369&lt;1,0,S355),IF(S370&lt;1,0,S355))</f>
        <v>#N/A</v>
      </c>
      <c r="T371" s="541"/>
      <c r="U371" s="541" t="e">
        <f ca="1">SUM(ROUNDDOWN(U353*U369,-1),ROUNDDOWN(U353*U370,-1),IF(U369&lt;1,0,U355),IF(U370&lt;1,0,U355))</f>
        <v>#N/A</v>
      </c>
      <c r="V371" s="541"/>
      <c r="W371" s="573"/>
      <c r="X371" s="573"/>
      <c r="Y371" s="573"/>
      <c r="Z371" s="573"/>
    </row>
    <row r="372" spans="1:27" s="327" customFormat="1" ht="13.5" hidden="1" customHeight="1">
      <c r="A372" s="498"/>
      <c r="B372" s="498"/>
      <c r="C372" s="411"/>
      <c r="D372" s="529" t="s">
        <v>14</v>
      </c>
      <c r="E372" s="530"/>
      <c r="F372" s="530"/>
      <c r="G372" s="530"/>
      <c r="H372" s="530"/>
      <c r="I372" s="530"/>
      <c r="J372" s="530"/>
      <c r="K372" s="530"/>
      <c r="L372" s="530"/>
      <c r="M372" s="530"/>
      <c r="N372" s="531"/>
      <c r="O372" s="542" t="e">
        <f ca="1">SUM(ROUNDDOWN(O354*O369,-1),ROUNDDOWN(O354*O370,-1),IF(O369&lt;1,0,O356),IF(O370&lt;1,0,O356))</f>
        <v>#N/A</v>
      </c>
      <c r="P372" s="542"/>
      <c r="Q372" s="542" t="e">
        <f ca="1">SUM(ROUNDDOWN(Q354*Q369,-1),ROUNDDOWN(Q354*Q370,-1),IF(Q369&lt;1,0,Q356),IF(Q370&lt;1,0,Q356))</f>
        <v>#N/A</v>
      </c>
      <c r="R372" s="542"/>
      <c r="S372" s="542" t="e">
        <f ca="1">SUM(ROUNDDOWN(S354*S369,-1),ROUNDDOWN(S354*S370,-1),IF(S369&lt;1,0,S356),IF(S370&lt;1,0,S356))</f>
        <v>#N/A</v>
      </c>
      <c r="T372" s="542"/>
      <c r="U372" s="542" t="e">
        <f ca="1">SUM(ROUNDDOWN(U354*U369,-1),ROUNDDOWN(U354*U370,-1),IF(U369&lt;1,0,U356),IF(U370&lt;1,0,U356))</f>
        <v>#N/A</v>
      </c>
      <c r="V372" s="542"/>
      <c r="W372" s="573"/>
      <c r="X372" s="573"/>
      <c r="Y372" s="573"/>
      <c r="Z372" s="573"/>
    </row>
    <row r="373" spans="1:27" s="327" customFormat="1" ht="13.5" hidden="1" customHeight="1">
      <c r="A373" s="498"/>
      <c r="B373" s="498"/>
      <c r="C373" s="532" t="s">
        <v>135</v>
      </c>
      <c r="D373" s="533"/>
      <c r="E373" s="533"/>
      <c r="F373" s="533"/>
      <c r="G373" s="533"/>
      <c r="H373" s="533"/>
      <c r="I373" s="533"/>
      <c r="J373" s="533"/>
      <c r="K373" s="533"/>
      <c r="L373" s="533"/>
      <c r="M373" s="533"/>
      <c r="N373" s="534"/>
      <c r="O373" s="541" t="e">
        <f ca="1">SUM(O359,O363,O367,O371)</f>
        <v>#N/A</v>
      </c>
      <c r="P373" s="541"/>
      <c r="Q373" s="541" t="e">
        <f t="shared" ref="Q373:Q374" ca="1" si="122">SUM(Q359,Q363,Q367,Q371)</f>
        <v>#N/A</v>
      </c>
      <c r="R373" s="541"/>
      <c r="S373" s="541" t="e">
        <f t="shared" ref="S373:S374" ca="1" si="123">SUM(S359,S363,S367,S371)</f>
        <v>#N/A</v>
      </c>
      <c r="T373" s="541"/>
      <c r="U373" s="541" t="e">
        <f t="shared" ref="U373:U374" ca="1" si="124">SUM(U359,U363,U367,U371)</f>
        <v>#N/A</v>
      </c>
      <c r="V373" s="541"/>
      <c r="W373" s="573"/>
      <c r="X373" s="573"/>
      <c r="Y373" s="573"/>
      <c r="Z373" s="573"/>
    </row>
    <row r="374" spans="1:27" s="327" customFormat="1" ht="13.5" hidden="1" customHeight="1">
      <c r="A374" s="499"/>
      <c r="B374" s="499"/>
      <c r="C374" s="409"/>
      <c r="D374" s="506" t="s">
        <v>14</v>
      </c>
      <c r="E374" s="495"/>
      <c r="F374" s="495"/>
      <c r="G374" s="495"/>
      <c r="H374" s="495"/>
      <c r="I374" s="495"/>
      <c r="J374" s="495"/>
      <c r="K374" s="495"/>
      <c r="L374" s="495"/>
      <c r="M374" s="495"/>
      <c r="N374" s="496"/>
      <c r="O374" s="542" t="e">
        <f t="shared" ref="O374" ca="1" si="125">SUM(O360,O364,O368,O372)</f>
        <v>#N/A</v>
      </c>
      <c r="P374" s="542"/>
      <c r="Q374" s="542" t="e">
        <f t="shared" ca="1" si="122"/>
        <v>#N/A</v>
      </c>
      <c r="R374" s="542"/>
      <c r="S374" s="542" t="e">
        <f t="shared" ca="1" si="123"/>
        <v>#N/A</v>
      </c>
      <c r="T374" s="542"/>
      <c r="U374" s="542" t="e">
        <f t="shared" ca="1" si="124"/>
        <v>#N/A</v>
      </c>
      <c r="V374" s="542"/>
      <c r="W374" s="574"/>
      <c r="X374" s="574"/>
      <c r="Y374" s="574"/>
      <c r="Z374" s="574"/>
    </row>
    <row r="375" spans="1:27" s="327" customFormat="1" ht="13.5" customHeight="1">
      <c r="A375" s="391"/>
      <c r="B375" s="391"/>
      <c r="C375" s="391"/>
      <c r="D375" s="391"/>
      <c r="E375" s="391"/>
      <c r="F375" s="391"/>
      <c r="G375" s="391"/>
      <c r="H375" s="391"/>
      <c r="I375" s="392"/>
      <c r="J375" s="392"/>
      <c r="K375" s="392"/>
      <c r="L375" s="392"/>
      <c r="M375" s="392"/>
      <c r="N375" s="392"/>
      <c r="O375" s="392"/>
      <c r="P375" s="392"/>
      <c r="Q375" s="392"/>
      <c r="R375" s="392"/>
      <c r="S375" s="392"/>
      <c r="T375" s="392"/>
      <c r="U375" s="392"/>
      <c r="V375" s="392"/>
      <c r="W375" s="392"/>
      <c r="X375" s="392"/>
      <c r="Y375" s="392"/>
      <c r="Z375" s="392"/>
    </row>
    <row r="376" spans="1:27" s="327" customFormat="1" ht="13.5" customHeight="1">
      <c r="A376" s="723" t="s">
        <v>136</v>
      </c>
      <c r="B376" s="638"/>
      <c r="C376" s="638"/>
      <c r="D376" s="638"/>
      <c r="E376" s="638"/>
      <c r="F376" s="638"/>
      <c r="G376" s="638"/>
      <c r="H376" s="638"/>
      <c r="I376" s="638"/>
      <c r="J376" s="638"/>
      <c r="K376" s="638"/>
      <c r="L376" s="638"/>
      <c r="M376" s="638"/>
      <c r="N376" s="639"/>
      <c r="O376" s="721" t="e">
        <f ca="1">SUM(O218,O226,O287,O311)</f>
        <v>#N/A</v>
      </c>
      <c r="P376" s="722"/>
      <c r="Q376" s="721" t="e">
        <f ca="1">SUM(Q218,Q226,Q287,Q311)</f>
        <v>#N/A</v>
      </c>
      <c r="R376" s="722"/>
      <c r="S376" s="721" t="e">
        <f ca="1">SUM(S218,S226,S287,S311)</f>
        <v>#N/A</v>
      </c>
      <c r="T376" s="722"/>
      <c r="U376" s="569" t="e">
        <f ca="1">SUM(U218,U226,U287,U311)</f>
        <v>#N/A</v>
      </c>
      <c r="V376" s="569"/>
      <c r="W376" s="569" t="e">
        <f ca="1">SUM(W218,W287)</f>
        <v>#N/A</v>
      </c>
      <c r="X376" s="569"/>
      <c r="Y376" s="721" t="e">
        <f ca="1">SUM(Y218,Y287)</f>
        <v>#N/A</v>
      </c>
      <c r="Z376" s="722"/>
    </row>
    <row r="377" spans="1:27" s="327" customFormat="1" ht="13.5" customHeight="1">
      <c r="A377" s="393"/>
      <c r="B377" s="506" t="s">
        <v>14</v>
      </c>
      <c r="C377" s="495"/>
      <c r="D377" s="495"/>
      <c r="E377" s="495"/>
      <c r="F377" s="495"/>
      <c r="G377" s="495"/>
      <c r="H377" s="495"/>
      <c r="I377" s="495"/>
      <c r="J377" s="495"/>
      <c r="K377" s="495"/>
      <c r="L377" s="495"/>
      <c r="M377" s="495"/>
      <c r="N377" s="496"/>
      <c r="O377" s="647" t="e">
        <f ca="1">SUM(O219,O227,O288,O312)</f>
        <v>#N/A</v>
      </c>
      <c r="P377" s="648"/>
      <c r="Q377" s="647" t="e">
        <f ca="1">SUM(Q219,Q227,Q288,Q312)</f>
        <v>#N/A</v>
      </c>
      <c r="R377" s="648"/>
      <c r="S377" s="647" t="e">
        <f ca="1">SUM(S219,S227,S288,S312)</f>
        <v>#N/A</v>
      </c>
      <c r="T377" s="648"/>
      <c r="U377" s="542" t="e">
        <f ca="1">SUM(U219,U227,U288,U312)</f>
        <v>#N/A</v>
      </c>
      <c r="V377" s="542"/>
      <c r="W377" s="542" t="e">
        <f ca="1">SUM(W219,W288)</f>
        <v>#N/A</v>
      </c>
      <c r="X377" s="542"/>
      <c r="Y377" s="647" t="e">
        <f ca="1">SUM(Y219,Y288)</f>
        <v>#N/A</v>
      </c>
      <c r="Z377" s="648"/>
    </row>
    <row r="378" spans="1:27" s="327" customFormat="1" ht="13.5" customHeight="1">
      <c r="A378" s="1027" t="s">
        <v>381</v>
      </c>
      <c r="B378" s="723" t="s">
        <v>136</v>
      </c>
      <c r="C378" s="491"/>
      <c r="D378" s="491"/>
      <c r="E378" s="491"/>
      <c r="F378" s="491"/>
      <c r="G378" s="491"/>
      <c r="H378" s="491"/>
      <c r="I378" s="491"/>
      <c r="J378" s="491"/>
      <c r="K378" s="491"/>
      <c r="L378" s="491"/>
      <c r="M378" s="491"/>
      <c r="N378" s="492"/>
      <c r="O378" s="721" t="e">
        <f ca="1">SUM(O240,O248,O349,O373)</f>
        <v>#N/A</v>
      </c>
      <c r="P378" s="722"/>
      <c r="Q378" s="721" t="e">
        <f t="shared" ref="Q378" ca="1" si="126">SUM(Q240,Q248,Q349,Q373)</f>
        <v>#N/A</v>
      </c>
      <c r="R378" s="722"/>
      <c r="S378" s="721" t="e">
        <f t="shared" ref="S378" ca="1" si="127">SUM(S240,S248,S349,S373)</f>
        <v>#N/A</v>
      </c>
      <c r="T378" s="722"/>
      <c r="U378" s="569" t="e">
        <f t="shared" ref="U378" ca="1" si="128">SUM(U240,U248,U349,U373)</f>
        <v>#N/A</v>
      </c>
      <c r="V378" s="569"/>
      <c r="W378" s="569" t="e">
        <f ca="1">SUM(W240,W349)</f>
        <v>#N/A</v>
      </c>
      <c r="X378" s="569"/>
      <c r="Y378" s="721" t="e">
        <f ca="1">SUM(Y240,Y349)</f>
        <v>#N/A</v>
      </c>
      <c r="Z378" s="722"/>
    </row>
    <row r="379" spans="1:27" s="327" customFormat="1" ht="13.5" customHeight="1">
      <c r="A379" s="1028"/>
      <c r="B379" s="393"/>
      <c r="C379" s="506" t="s">
        <v>14</v>
      </c>
      <c r="D379" s="495"/>
      <c r="E379" s="495"/>
      <c r="F379" s="495"/>
      <c r="G379" s="495"/>
      <c r="H379" s="495"/>
      <c r="I379" s="495"/>
      <c r="J379" s="495"/>
      <c r="K379" s="495"/>
      <c r="L379" s="495"/>
      <c r="M379" s="495"/>
      <c r="N379" s="496"/>
      <c r="O379" s="647" t="e">
        <f t="shared" ref="O379" ca="1" si="129">SUM(O241,O249,O350,O374)</f>
        <v>#N/A</v>
      </c>
      <c r="P379" s="648"/>
      <c r="Q379" s="647" t="e">
        <f t="shared" ref="Q379" ca="1" si="130">SUM(Q241,Q249,Q350,Q374)</f>
        <v>#N/A</v>
      </c>
      <c r="R379" s="648"/>
      <c r="S379" s="647" t="e">
        <f t="shared" ref="S379" ca="1" si="131">SUM(S241,S249,S350,S374)</f>
        <v>#N/A</v>
      </c>
      <c r="T379" s="648"/>
      <c r="U379" s="542" t="e">
        <f t="shared" ref="U379" ca="1" si="132">SUM(U241,U249,U350,U374)</f>
        <v>#N/A</v>
      </c>
      <c r="V379" s="542"/>
      <c r="W379" s="542" t="e">
        <f ca="1">SUM(W241,W350)</f>
        <v>#N/A</v>
      </c>
      <c r="X379" s="542"/>
      <c r="Y379" s="647" t="e">
        <f ca="1">SUM(Y241,Y350)</f>
        <v>#N/A</v>
      </c>
      <c r="Z379" s="648"/>
    </row>
    <row r="380" spans="1:27" s="327" customFormat="1" ht="13.5" customHeight="1">
      <c r="A380" s="334"/>
      <c r="B380" s="368"/>
      <c r="C380" s="368"/>
      <c r="D380" s="368"/>
      <c r="E380" s="368"/>
      <c r="F380" s="368"/>
      <c r="G380" s="368"/>
      <c r="H380" s="368"/>
      <c r="I380" s="368"/>
      <c r="J380" s="368"/>
      <c r="K380" s="368"/>
      <c r="L380" s="368"/>
      <c r="M380" s="368"/>
      <c r="N380" s="368"/>
      <c r="O380" s="382"/>
      <c r="P380" s="382"/>
      <c r="Q380" s="382"/>
      <c r="R380" s="382"/>
      <c r="S380" s="382"/>
      <c r="T380" s="382"/>
      <c r="U380" s="382"/>
      <c r="V380" s="382"/>
      <c r="W380" s="382"/>
      <c r="X380" s="382"/>
      <c r="Y380" s="382"/>
      <c r="Z380" s="394"/>
    </row>
    <row r="381" spans="1:27" s="327" customFormat="1" ht="13.5" customHeight="1">
      <c r="A381" s="723" t="s">
        <v>428</v>
      </c>
      <c r="B381" s="638"/>
      <c r="C381" s="638"/>
      <c r="D381" s="638"/>
      <c r="E381" s="638"/>
      <c r="F381" s="638"/>
      <c r="G381" s="638"/>
      <c r="H381" s="638"/>
      <c r="I381" s="685" t="s">
        <v>137</v>
      </c>
      <c r="J381" s="740"/>
      <c r="K381" s="686"/>
      <c r="L381" s="741">
        <f>IF(X82-U82&gt;=0,X82-U82+1,X82-U82+13)</f>
        <v>1</v>
      </c>
      <c r="M381" s="741"/>
      <c r="N381" s="742"/>
      <c r="O381" s="721" t="e">
        <f ca="1">SUM(O376,O378)*L381</f>
        <v>#N/A</v>
      </c>
      <c r="P381" s="722"/>
      <c r="Q381" s="721" t="e">
        <f ca="1">SUM(Q376,Q378)*L381</f>
        <v>#N/A</v>
      </c>
      <c r="R381" s="722"/>
      <c r="S381" s="721" t="e">
        <f ca="1">SUM(S376,S378)*L381</f>
        <v>#N/A</v>
      </c>
      <c r="T381" s="722"/>
      <c r="U381" s="721" t="e">
        <f ca="1">SUM(U376,U378)*L381</f>
        <v>#N/A</v>
      </c>
      <c r="V381" s="722"/>
      <c r="W381" s="721" t="e">
        <f ca="1">SUM(W376,W378)*L381</f>
        <v>#N/A</v>
      </c>
      <c r="X381" s="722"/>
      <c r="Y381" s="721" t="e">
        <f ca="1">SUM(Y376,Y378)*L381</f>
        <v>#N/A</v>
      </c>
      <c r="Z381" s="722"/>
    </row>
    <row r="382" spans="1:27" s="327" customFormat="1" ht="13.5" customHeight="1">
      <c r="A382" s="393"/>
      <c r="B382" s="506" t="s">
        <v>14</v>
      </c>
      <c r="C382" s="495"/>
      <c r="D382" s="495"/>
      <c r="E382" s="495"/>
      <c r="F382" s="495"/>
      <c r="G382" s="495"/>
      <c r="H382" s="495"/>
      <c r="I382" s="495"/>
      <c r="J382" s="495"/>
      <c r="K382" s="495"/>
      <c r="L382" s="495"/>
      <c r="M382" s="495"/>
      <c r="N382" s="496"/>
      <c r="O382" s="647" t="e">
        <f ca="1">SUM(O377,O379)*L381</f>
        <v>#N/A</v>
      </c>
      <c r="P382" s="648"/>
      <c r="Q382" s="647" t="e">
        <f ca="1">SUM(Q377,Q379)*L381</f>
        <v>#N/A</v>
      </c>
      <c r="R382" s="648"/>
      <c r="S382" s="647" t="e">
        <f ca="1">SUM(S377,S379)*L381</f>
        <v>#N/A</v>
      </c>
      <c r="T382" s="648"/>
      <c r="U382" s="647" t="e">
        <f ca="1">SUM(U377,U379)*L381</f>
        <v>#N/A</v>
      </c>
      <c r="V382" s="648"/>
      <c r="W382" s="647" t="e">
        <f ca="1">SUM(W377,W379)*L381</f>
        <v>#N/A</v>
      </c>
      <c r="X382" s="648"/>
      <c r="Y382" s="647" t="e">
        <f ca="1">SUM(Y377,Y379)*L381</f>
        <v>#N/A</v>
      </c>
      <c r="Z382" s="648"/>
    </row>
    <row r="383" spans="1:27" s="327" customFormat="1" ht="13.5" customHeight="1">
      <c r="A383" s="334"/>
      <c r="B383" s="368"/>
      <c r="C383" s="368"/>
      <c r="D383" s="368"/>
      <c r="E383" s="368"/>
      <c r="F383" s="368"/>
      <c r="G383" s="368"/>
      <c r="H383" s="368"/>
      <c r="I383" s="368"/>
      <c r="J383" s="368"/>
      <c r="K383" s="368"/>
      <c r="L383" s="368"/>
      <c r="M383" s="368"/>
      <c r="N383" s="368"/>
      <c r="O383" s="395"/>
      <c r="P383" s="395"/>
      <c r="Q383" s="395"/>
      <c r="R383" s="395"/>
      <c r="S383" s="395"/>
      <c r="T383" s="395"/>
      <c r="U383" s="395"/>
      <c r="V383" s="395"/>
      <c r="W383" s="395"/>
      <c r="X383" s="395"/>
      <c r="Y383" s="395"/>
      <c r="Z383" s="395"/>
    </row>
    <row r="384" spans="1:27" s="327" customFormat="1" ht="13.5" hidden="1" customHeight="1">
      <c r="A384" s="724" t="s">
        <v>424</v>
      </c>
      <c r="B384" s="725"/>
      <c r="C384" s="725"/>
      <c r="D384" s="725"/>
      <c r="E384" s="725"/>
      <c r="F384" s="725"/>
      <c r="G384" s="725"/>
      <c r="H384" s="726"/>
      <c r="I384" s="727">
        <v>0</v>
      </c>
      <c r="J384" s="727"/>
      <c r="K384" s="727"/>
      <c r="L384" s="727"/>
      <c r="M384" s="727"/>
      <c r="N384" s="727"/>
      <c r="O384" s="727"/>
      <c r="P384" s="727"/>
      <c r="Q384" s="727"/>
      <c r="R384" s="727"/>
      <c r="S384" s="727"/>
      <c r="T384" s="727"/>
      <c r="U384" s="727"/>
      <c r="V384" s="727"/>
      <c r="W384" s="727"/>
      <c r="X384" s="727"/>
      <c r="Y384" s="727"/>
      <c r="Z384" s="727"/>
    </row>
    <row r="385" spans="1:26" s="327" customFormat="1" ht="13.5" hidden="1" customHeight="1">
      <c r="A385" s="396"/>
      <c r="B385" s="368"/>
      <c r="C385" s="368"/>
      <c r="D385" s="368"/>
      <c r="E385" s="368"/>
      <c r="F385" s="368"/>
      <c r="G385" s="368"/>
      <c r="H385" s="368"/>
      <c r="I385" s="368"/>
      <c r="J385" s="368"/>
      <c r="K385" s="368"/>
      <c r="L385" s="368"/>
      <c r="M385" s="368"/>
      <c r="N385" s="368"/>
      <c r="O385" s="382"/>
      <c r="P385" s="382"/>
      <c r="Q385" s="382"/>
      <c r="R385" s="382"/>
      <c r="S385" s="382"/>
      <c r="T385" s="382"/>
      <c r="U385" s="382"/>
      <c r="V385" s="382"/>
      <c r="W385" s="382"/>
      <c r="X385" s="382"/>
      <c r="Y385" s="397"/>
      <c r="Z385" s="397"/>
    </row>
    <row r="386" spans="1:26" s="327" customFormat="1" ht="13.5" hidden="1" customHeight="1">
      <c r="A386" s="718" t="s">
        <v>429</v>
      </c>
      <c r="B386" s="533"/>
      <c r="C386" s="533"/>
      <c r="D386" s="533"/>
      <c r="E386" s="533"/>
      <c r="F386" s="533"/>
      <c r="G386" s="533"/>
      <c r="H386" s="719"/>
      <c r="I386" s="720">
        <v>0</v>
      </c>
      <c r="J386" s="720"/>
      <c r="K386" s="720"/>
      <c r="L386" s="720"/>
      <c r="M386" s="720"/>
      <c r="N386" s="720"/>
      <c r="O386" s="720"/>
      <c r="P386" s="720"/>
      <c r="Q386" s="720"/>
      <c r="R386" s="720"/>
      <c r="S386" s="720"/>
      <c r="T386" s="720"/>
      <c r="U386" s="720"/>
      <c r="V386" s="720"/>
      <c r="W386" s="720"/>
      <c r="X386" s="720"/>
      <c r="Y386" s="720"/>
      <c r="Z386" s="720"/>
    </row>
    <row r="387" spans="1:26" s="327" customFormat="1" ht="13.5" hidden="1" customHeight="1">
      <c r="A387" s="398"/>
      <c r="B387" s="399"/>
      <c r="C387" s="399"/>
      <c r="D387" s="399"/>
      <c r="E387" s="399"/>
      <c r="F387" s="399"/>
      <c r="G387" s="399"/>
      <c r="H387" s="399"/>
      <c r="I387" s="400"/>
      <c r="J387" s="400"/>
      <c r="K387" s="400"/>
      <c r="L387" s="400"/>
      <c r="M387" s="400"/>
      <c r="N387" s="400"/>
      <c r="O387" s="400"/>
      <c r="P387" s="400"/>
      <c r="Q387" s="400"/>
      <c r="R387" s="400"/>
      <c r="S387" s="400"/>
      <c r="T387" s="400"/>
      <c r="U387" s="400"/>
      <c r="V387" s="400"/>
      <c r="W387" s="400"/>
      <c r="X387" s="400"/>
      <c r="Y387" s="400"/>
      <c r="Z387" s="400"/>
    </row>
    <row r="388" spans="1:26" s="327" customFormat="1" ht="27" customHeight="1">
      <c r="A388" s="707" t="s">
        <v>138</v>
      </c>
      <c r="B388" s="707"/>
      <c r="C388" s="707"/>
      <c r="D388" s="707"/>
      <c r="E388" s="707"/>
      <c r="F388" s="707"/>
      <c r="G388" s="707"/>
      <c r="H388" s="707"/>
      <c r="I388" s="708" t="e">
        <f ca="1">SUM(O381:Z381)-I384-I386</f>
        <v>#N/A</v>
      </c>
      <c r="J388" s="708"/>
      <c r="K388" s="708"/>
      <c r="L388" s="708"/>
      <c r="M388" s="708"/>
      <c r="N388" s="708"/>
      <c r="O388" s="708"/>
      <c r="P388" s="708"/>
      <c r="Q388" s="708"/>
      <c r="R388" s="708"/>
      <c r="S388" s="708"/>
      <c r="T388" s="708"/>
      <c r="U388" s="708"/>
      <c r="V388" s="708"/>
      <c r="W388" s="708"/>
      <c r="X388" s="708"/>
      <c r="Y388" s="708"/>
      <c r="Z388" s="708"/>
    </row>
  </sheetData>
  <mergeCells count="1696">
    <mergeCell ref="O378:P378"/>
    <mergeCell ref="Q378:R378"/>
    <mergeCell ref="S378:T378"/>
    <mergeCell ref="U378:V378"/>
    <mergeCell ref="W378:X378"/>
    <mergeCell ref="Y378:Z378"/>
    <mergeCell ref="A378:A379"/>
    <mergeCell ref="B378:N378"/>
    <mergeCell ref="C379:N379"/>
    <mergeCell ref="U216:Z217"/>
    <mergeCell ref="U238:Z239"/>
    <mergeCell ref="U157:X157"/>
    <mergeCell ref="Y157:Z157"/>
    <mergeCell ref="O158:R158"/>
    <mergeCell ref="S158:T158"/>
    <mergeCell ref="U158:X158"/>
    <mergeCell ref="Y158:Z158"/>
    <mergeCell ref="M153:N158"/>
    <mergeCell ref="O153:R153"/>
    <mergeCell ref="S153:T153"/>
    <mergeCell ref="A174:H174"/>
    <mergeCell ref="I174:L174"/>
    <mergeCell ref="M174:N174"/>
    <mergeCell ref="O174:P174"/>
    <mergeCell ref="Q174:R174"/>
    <mergeCell ref="S174:T174"/>
    <mergeCell ref="U174:V174"/>
    <mergeCell ref="B181:H181"/>
    <mergeCell ref="M181:N181"/>
    <mergeCell ref="O181:Z181"/>
    <mergeCell ref="A159:A161"/>
    <mergeCell ref="Y153:Z153"/>
    <mergeCell ref="A116:A117"/>
    <mergeCell ref="B116:H117"/>
    <mergeCell ref="M116:N117"/>
    <mergeCell ref="O116:Z117"/>
    <mergeCell ref="I131:L131"/>
    <mergeCell ref="K151:L151"/>
    <mergeCell ref="M122:N122"/>
    <mergeCell ref="O122:T122"/>
    <mergeCell ref="U122:Z122"/>
    <mergeCell ref="M123:N123"/>
    <mergeCell ref="O123:T123"/>
    <mergeCell ref="U123:Z123"/>
    <mergeCell ref="M124:N124"/>
    <mergeCell ref="I120:J121"/>
    <mergeCell ref="I122:J124"/>
    <mergeCell ref="U147:X147"/>
    <mergeCell ref="Y147:Z147"/>
    <mergeCell ref="B118:B119"/>
    <mergeCell ref="C118:H118"/>
    <mergeCell ref="A126:A127"/>
    <mergeCell ref="I126:J127"/>
    <mergeCell ref="B125:H125"/>
    <mergeCell ref="I125:J125"/>
    <mergeCell ref="K125:L125"/>
    <mergeCell ref="B126:H127"/>
    <mergeCell ref="B120:H121"/>
    <mergeCell ref="K120:L120"/>
    <mergeCell ref="K122:L122"/>
    <mergeCell ref="K123:L123"/>
    <mergeCell ref="U149:X149"/>
    <mergeCell ref="K124:L124"/>
    <mergeCell ref="B131:H131"/>
    <mergeCell ref="B135:H136"/>
    <mergeCell ref="I129:L130"/>
    <mergeCell ref="I141:L141"/>
    <mergeCell ref="B122:B124"/>
    <mergeCell ref="C122:H123"/>
    <mergeCell ref="I176:L177"/>
    <mergeCell ref="I179:L180"/>
    <mergeCell ref="I182:L183"/>
    <mergeCell ref="C157:H158"/>
    <mergeCell ref="K157:L157"/>
    <mergeCell ref="S156:T156"/>
    <mergeCell ref="U156:X156"/>
    <mergeCell ref="Y156:Z156"/>
    <mergeCell ref="S154:T154"/>
    <mergeCell ref="U154:X154"/>
    <mergeCell ref="Y154:Z154"/>
    <mergeCell ref="K155:L155"/>
    <mergeCell ref="O155:R155"/>
    <mergeCell ref="S155:T155"/>
    <mergeCell ref="U155:X155"/>
    <mergeCell ref="Y155:Z155"/>
    <mergeCell ref="K156:L156"/>
    <mergeCell ref="O156:R156"/>
    <mergeCell ref="B129:B130"/>
    <mergeCell ref="K152:L152"/>
    <mergeCell ref="B147:H148"/>
    <mergeCell ref="C149:H150"/>
    <mergeCell ref="A134:H134"/>
    <mergeCell ref="I134:L134"/>
    <mergeCell ref="C130:H130"/>
    <mergeCell ref="C151:H152"/>
    <mergeCell ref="A166:A167"/>
    <mergeCell ref="B166:H167"/>
    <mergeCell ref="K158:L158"/>
    <mergeCell ref="I153:J158"/>
    <mergeCell ref="C182:H182"/>
    <mergeCell ref="W174:X174"/>
    <mergeCell ref="B153:H154"/>
    <mergeCell ref="I178:J178"/>
    <mergeCell ref="K178:L178"/>
    <mergeCell ref="U165:X165"/>
    <mergeCell ref="Y165:Z165"/>
    <mergeCell ref="S160:T160"/>
    <mergeCell ref="U160:X160"/>
    <mergeCell ref="Y160:Z160"/>
    <mergeCell ref="K161:L161"/>
    <mergeCell ref="O161:R161"/>
    <mergeCell ref="S161:T161"/>
    <mergeCell ref="K154:L154"/>
    <mergeCell ref="C155:H156"/>
    <mergeCell ref="B155:B158"/>
    <mergeCell ref="B178:H178"/>
    <mergeCell ref="M178:N178"/>
    <mergeCell ref="O178:Z178"/>
    <mergeCell ref="O169:R169"/>
    <mergeCell ref="S169:T169"/>
    <mergeCell ref="U169:X169"/>
    <mergeCell ref="Y169:Z169"/>
    <mergeCell ref="C170:H171"/>
    <mergeCell ref="K170:L170"/>
    <mergeCell ref="I166:J171"/>
    <mergeCell ref="K166:L166"/>
    <mergeCell ref="O162:R162"/>
    <mergeCell ref="B141:H141"/>
    <mergeCell ref="K137:L137"/>
    <mergeCell ref="I142:L143"/>
    <mergeCell ref="I149:J152"/>
    <mergeCell ref="B142:B143"/>
    <mergeCell ref="C142:H142"/>
    <mergeCell ref="B137:B140"/>
    <mergeCell ref="O148:R148"/>
    <mergeCell ref="S148:T148"/>
    <mergeCell ref="O157:R157"/>
    <mergeCell ref="S157:T157"/>
    <mergeCell ref="S84:T84"/>
    <mergeCell ref="U84:V84"/>
    <mergeCell ref="G72:H72"/>
    <mergeCell ref="I72:J72"/>
    <mergeCell ref="A65:K65"/>
    <mergeCell ref="G71:H71"/>
    <mergeCell ref="I97:J98"/>
    <mergeCell ref="A85:A86"/>
    <mergeCell ref="B85:H86"/>
    <mergeCell ref="U153:X153"/>
    <mergeCell ref="A92:A94"/>
    <mergeCell ref="A103:A104"/>
    <mergeCell ref="A120:A121"/>
    <mergeCell ref="A135:A136"/>
    <mergeCell ref="A147:A148"/>
    <mergeCell ref="A153:A154"/>
    <mergeCell ref="K97:L97"/>
    <mergeCell ref="I85:J86"/>
    <mergeCell ref="K85:L85"/>
    <mergeCell ref="K153:L153"/>
    <mergeCell ref="O154:R154"/>
    <mergeCell ref="W134:X134"/>
    <mergeCell ref="E73:F73"/>
    <mergeCell ref="G73:H73"/>
    <mergeCell ref="I73:J73"/>
    <mergeCell ref="K73:L73"/>
    <mergeCell ref="W84:X84"/>
    <mergeCell ref="B103:H104"/>
    <mergeCell ref="M93:N94"/>
    <mergeCell ref="O93:R93"/>
    <mergeCell ref="C124:H124"/>
    <mergeCell ref="A91:H91"/>
    <mergeCell ref="B35:G35"/>
    <mergeCell ref="O37:Z37"/>
    <mergeCell ref="O38:Z38"/>
    <mergeCell ref="A56:E56"/>
    <mergeCell ref="F56:P56"/>
    <mergeCell ref="A57:E57"/>
    <mergeCell ref="F57:P57"/>
    <mergeCell ref="A58:E58"/>
    <mergeCell ref="F58:P58"/>
    <mergeCell ref="O39:Z39"/>
    <mergeCell ref="B45:Z45"/>
    <mergeCell ref="B46:Z46"/>
    <mergeCell ref="B47:Z47"/>
    <mergeCell ref="B48:Z48"/>
    <mergeCell ref="B49:Z49"/>
    <mergeCell ref="K70:L70"/>
    <mergeCell ref="A66:K66"/>
    <mergeCell ref="L66:M66"/>
    <mergeCell ref="O66:P66"/>
    <mergeCell ref="A84:H84"/>
    <mergeCell ref="I84:L84"/>
    <mergeCell ref="M84:N84"/>
    <mergeCell ref="O84:P84"/>
    <mergeCell ref="Q84:R84"/>
    <mergeCell ref="L65:M65"/>
    <mergeCell ref="O65:P65"/>
    <mergeCell ref="B52:Z52"/>
    <mergeCell ref="B53:Z53"/>
    <mergeCell ref="G70:H70"/>
    <mergeCell ref="I70:J70"/>
    <mergeCell ref="K72:L72"/>
    <mergeCell ref="A59:E59"/>
    <mergeCell ref="F59:P59"/>
    <mergeCell ref="F37:H37"/>
    <mergeCell ref="F41:H41"/>
    <mergeCell ref="I41:N41"/>
    <mergeCell ref="O41:Z41"/>
    <mergeCell ref="I42:N42"/>
    <mergeCell ref="O42:Z42"/>
    <mergeCell ref="I43:N43"/>
    <mergeCell ref="A73:B73"/>
    <mergeCell ref="C73:D73"/>
    <mergeCell ref="A71:B71"/>
    <mergeCell ref="C71:D71"/>
    <mergeCell ref="E71:F71"/>
    <mergeCell ref="O43:Z43"/>
    <mergeCell ref="L32:N32"/>
    <mergeCell ref="O32:X32"/>
    <mergeCell ref="F33:X33"/>
    <mergeCell ref="A67:K67"/>
    <mergeCell ref="L67:M67"/>
    <mergeCell ref="O67:P67"/>
    <mergeCell ref="A72:B72"/>
    <mergeCell ref="C72:D72"/>
    <mergeCell ref="E72:F72"/>
    <mergeCell ref="I37:N37"/>
    <mergeCell ref="I38:N38"/>
    <mergeCell ref="I39:N39"/>
    <mergeCell ref="A60:E60"/>
    <mergeCell ref="F60:P60"/>
    <mergeCell ref="A61:E61"/>
    <mergeCell ref="F61:P61"/>
    <mergeCell ref="A62:E62"/>
    <mergeCell ref="F62:P62"/>
    <mergeCell ref="I71:J71"/>
    <mergeCell ref="K71:L71"/>
    <mergeCell ref="A70:B70"/>
    <mergeCell ref="C70:D70"/>
    <mergeCell ref="E70:F70"/>
    <mergeCell ref="T1:U1"/>
    <mergeCell ref="A3:Z3"/>
    <mergeCell ref="I4:J4"/>
    <mergeCell ref="B6:G6"/>
    <mergeCell ref="O9:Z9"/>
    <mergeCell ref="O11:Z11"/>
    <mergeCell ref="O12:Z12"/>
    <mergeCell ref="O13:Z13"/>
    <mergeCell ref="O14:Z14"/>
    <mergeCell ref="O15:Z15"/>
    <mergeCell ref="A17:Z18"/>
    <mergeCell ref="J20:T20"/>
    <mergeCell ref="N22:T22"/>
    <mergeCell ref="N23:T23"/>
    <mergeCell ref="N24:T24"/>
    <mergeCell ref="H9:N9"/>
    <mergeCell ref="H10:N10"/>
    <mergeCell ref="H11:N11"/>
    <mergeCell ref="H12:N12"/>
    <mergeCell ref="H13:N13"/>
    <mergeCell ref="H14:N14"/>
    <mergeCell ref="H15:N15"/>
    <mergeCell ref="O10:W10"/>
    <mergeCell ref="X10:Z10"/>
    <mergeCell ref="M95:N95"/>
    <mergeCell ref="O95:Z102"/>
    <mergeCell ref="K96:L96"/>
    <mergeCell ref="B27:E27"/>
    <mergeCell ref="B28:E28"/>
    <mergeCell ref="B29:E31"/>
    <mergeCell ref="F29:M30"/>
    <mergeCell ref="N29:O30"/>
    <mergeCell ref="F31:K31"/>
    <mergeCell ref="F27:X27"/>
    <mergeCell ref="Y84:Z84"/>
    <mergeCell ref="M97:N97"/>
    <mergeCell ref="K98:L98"/>
    <mergeCell ref="M98:N98"/>
    <mergeCell ref="I91:L91"/>
    <mergeCell ref="M91:N91"/>
    <mergeCell ref="O91:P91"/>
    <mergeCell ref="Q91:R91"/>
    <mergeCell ref="S91:T91"/>
    <mergeCell ref="U91:V91"/>
    <mergeCell ref="W91:X91"/>
    <mergeCell ref="Y91:Z91"/>
    <mergeCell ref="M96:N96"/>
    <mergeCell ref="F28:X28"/>
    <mergeCell ref="Q29:U30"/>
    <mergeCell ref="W29:X30"/>
    <mergeCell ref="Q31:T31"/>
    <mergeCell ref="U31:X31"/>
    <mergeCell ref="B33:E33"/>
    <mergeCell ref="L31:O31"/>
    <mergeCell ref="B32:E32"/>
    <mergeCell ref="F32:K32"/>
    <mergeCell ref="Y85:Z85"/>
    <mergeCell ref="K86:L86"/>
    <mergeCell ref="O86:R86"/>
    <mergeCell ref="S86:T86"/>
    <mergeCell ref="U86:X86"/>
    <mergeCell ref="Y86:Z86"/>
    <mergeCell ref="M85:N86"/>
    <mergeCell ref="O85:R85"/>
    <mergeCell ref="S85:T85"/>
    <mergeCell ref="U85:X85"/>
    <mergeCell ref="I92:J92"/>
    <mergeCell ref="K92:L92"/>
    <mergeCell ref="M92:Z92"/>
    <mergeCell ref="I93:J94"/>
    <mergeCell ref="K93:L93"/>
    <mergeCell ref="U93:X93"/>
    <mergeCell ref="Y93:Z93"/>
    <mergeCell ref="K94:L94"/>
    <mergeCell ref="O94:R94"/>
    <mergeCell ref="S94:T94"/>
    <mergeCell ref="U94:X94"/>
    <mergeCell ref="Y94:Z94"/>
    <mergeCell ref="U103:X103"/>
    <mergeCell ref="Y103:Z103"/>
    <mergeCell ref="K104:L104"/>
    <mergeCell ref="O104:R104"/>
    <mergeCell ref="S104:T104"/>
    <mergeCell ref="U104:X104"/>
    <mergeCell ref="Y104:Z104"/>
    <mergeCell ref="I105:J106"/>
    <mergeCell ref="K105:L105"/>
    <mergeCell ref="M105:N105"/>
    <mergeCell ref="O105:Z112"/>
    <mergeCell ref="K106:L106"/>
    <mergeCell ref="M106:N106"/>
    <mergeCell ref="I107:J108"/>
    <mergeCell ref="K107:L107"/>
    <mergeCell ref="M107:N107"/>
    <mergeCell ref="K108:L108"/>
    <mergeCell ref="I109:J110"/>
    <mergeCell ref="K109:L109"/>
    <mergeCell ref="M109:N109"/>
    <mergeCell ref="K110:L110"/>
    <mergeCell ref="M110:N110"/>
    <mergeCell ref="I111:J112"/>
    <mergeCell ref="K111:L111"/>
    <mergeCell ref="M111:N111"/>
    <mergeCell ref="K112:L112"/>
    <mergeCell ref="S114:T114"/>
    <mergeCell ref="C115:H115"/>
    <mergeCell ref="M115:N115"/>
    <mergeCell ref="S115:T115"/>
    <mergeCell ref="M113:N113"/>
    <mergeCell ref="I113:L113"/>
    <mergeCell ref="I118:L119"/>
    <mergeCell ref="I114:L115"/>
    <mergeCell ref="B113:H113"/>
    <mergeCell ref="I116:J117"/>
    <mergeCell ref="K116:L117"/>
    <mergeCell ref="B92:H94"/>
    <mergeCell ref="I103:J104"/>
    <mergeCell ref="K103:L103"/>
    <mergeCell ref="M103:N104"/>
    <mergeCell ref="O103:R103"/>
    <mergeCell ref="S103:T103"/>
    <mergeCell ref="S93:T93"/>
    <mergeCell ref="M114:N114"/>
    <mergeCell ref="S113:T113"/>
    <mergeCell ref="I101:J102"/>
    <mergeCell ref="K101:L101"/>
    <mergeCell ref="M101:N101"/>
    <mergeCell ref="K102:L102"/>
    <mergeCell ref="M102:N102"/>
    <mergeCell ref="M99:N99"/>
    <mergeCell ref="K100:L100"/>
    <mergeCell ref="M100:N100"/>
    <mergeCell ref="I99:J100"/>
    <mergeCell ref="K99:L99"/>
    <mergeCell ref="I95:J96"/>
    <mergeCell ref="K95:L95"/>
    <mergeCell ref="M120:N120"/>
    <mergeCell ref="O120:T120"/>
    <mergeCell ref="U120:Z120"/>
    <mergeCell ref="K121:L121"/>
    <mergeCell ref="M121:N121"/>
    <mergeCell ref="O121:T121"/>
    <mergeCell ref="U121:Z121"/>
    <mergeCell ref="U134:V134"/>
    <mergeCell ref="M136:N140"/>
    <mergeCell ref="O136:R136"/>
    <mergeCell ref="S136:T136"/>
    <mergeCell ref="M142:N142"/>
    <mergeCell ref="O142:Z142"/>
    <mergeCell ref="O128:Z128"/>
    <mergeCell ref="O129:Z129"/>
    <mergeCell ref="O126:Z127"/>
    <mergeCell ref="M126:N127"/>
    <mergeCell ref="K127:L127"/>
    <mergeCell ref="K138:L138"/>
    <mergeCell ref="K139:L139"/>
    <mergeCell ref="K140:L140"/>
    <mergeCell ref="K135:L135"/>
    <mergeCell ref="M130:N130"/>
    <mergeCell ref="O130:Z130"/>
    <mergeCell ref="I128:L128"/>
    <mergeCell ref="I135:J140"/>
    <mergeCell ref="S135:T135"/>
    <mergeCell ref="M128:N128"/>
    <mergeCell ref="U135:X135"/>
    <mergeCell ref="Y135:Z135"/>
    <mergeCell ref="M125:N125"/>
    <mergeCell ref="O125:Z125"/>
    <mergeCell ref="O152:R152"/>
    <mergeCell ref="S152:T152"/>
    <mergeCell ref="U152:X152"/>
    <mergeCell ref="Y152:Z152"/>
    <mergeCell ref="Y149:Z149"/>
    <mergeCell ref="B144:H144"/>
    <mergeCell ref="I144:L146"/>
    <mergeCell ref="M144:N144"/>
    <mergeCell ref="O144:Z144"/>
    <mergeCell ref="B145:B146"/>
    <mergeCell ref="U161:X161"/>
    <mergeCell ref="Y161:Z161"/>
    <mergeCell ref="B159:H161"/>
    <mergeCell ref="S147:T147"/>
    <mergeCell ref="U148:X148"/>
    <mergeCell ref="Y148:Z148"/>
    <mergeCell ref="O149:R149"/>
    <mergeCell ref="S149:T149"/>
    <mergeCell ref="Y151:Z151"/>
    <mergeCell ref="C145:H145"/>
    <mergeCell ref="M145:N145"/>
    <mergeCell ref="O145:Z145"/>
    <mergeCell ref="C146:H146"/>
    <mergeCell ref="M146:N146"/>
    <mergeCell ref="O146:Z146"/>
    <mergeCell ref="M147:N147"/>
    <mergeCell ref="K147:L147"/>
    <mergeCell ref="K148:L148"/>
    <mergeCell ref="K149:L149"/>
    <mergeCell ref="K150:L150"/>
    <mergeCell ref="B149:B152"/>
    <mergeCell ref="S162:T162"/>
    <mergeCell ref="U162:X162"/>
    <mergeCell ref="M182:N182"/>
    <mergeCell ref="O182:Z182"/>
    <mergeCell ref="C183:H183"/>
    <mergeCell ref="M183:N183"/>
    <mergeCell ref="O183:Z183"/>
    <mergeCell ref="I181:L181"/>
    <mergeCell ref="C179:H179"/>
    <mergeCell ref="M179:N179"/>
    <mergeCell ref="O179:Z179"/>
    <mergeCell ref="C180:H180"/>
    <mergeCell ref="M180:N180"/>
    <mergeCell ref="O180:Z180"/>
    <mergeCell ref="I159:L159"/>
    <mergeCell ref="M159:N159"/>
    <mergeCell ref="O159:Z159"/>
    <mergeCell ref="B175:H175"/>
    <mergeCell ref="M175:N175"/>
    <mergeCell ref="O175:Z175"/>
    <mergeCell ref="B176:B177"/>
    <mergeCell ref="C176:H176"/>
    <mergeCell ref="M176:N176"/>
    <mergeCell ref="O176:Z176"/>
    <mergeCell ref="C177:H177"/>
    <mergeCell ref="M177:N177"/>
    <mergeCell ref="O177:Z177"/>
    <mergeCell ref="K160:L160"/>
    <mergeCell ref="O160:R160"/>
    <mergeCell ref="I175:L175"/>
    <mergeCell ref="M166:N171"/>
    <mergeCell ref="U168:X168"/>
    <mergeCell ref="Y168:Z168"/>
    <mergeCell ref="K169:L169"/>
    <mergeCell ref="A194:A195"/>
    <mergeCell ref="B194:H195"/>
    <mergeCell ref="I194:L194"/>
    <mergeCell ref="M194:N195"/>
    <mergeCell ref="O194:Z195"/>
    <mergeCell ref="I195:L195"/>
    <mergeCell ref="A184:A185"/>
    <mergeCell ref="B184:H185"/>
    <mergeCell ref="I184:J184"/>
    <mergeCell ref="K184:L184"/>
    <mergeCell ref="M184:N184"/>
    <mergeCell ref="O184:Z184"/>
    <mergeCell ref="I185:J185"/>
    <mergeCell ref="K185:L185"/>
    <mergeCell ref="M185:N185"/>
    <mergeCell ref="O185:Z185"/>
    <mergeCell ref="B192:H192"/>
    <mergeCell ref="I192:L192"/>
    <mergeCell ref="M192:N192"/>
    <mergeCell ref="O192:Z192"/>
    <mergeCell ref="B193:H193"/>
    <mergeCell ref="I193:L193"/>
    <mergeCell ref="M193:N193"/>
    <mergeCell ref="O193:Z193"/>
    <mergeCell ref="A187:A190"/>
    <mergeCell ref="B187:H190"/>
    <mergeCell ref="I187:J187"/>
    <mergeCell ref="K188:L188"/>
    <mergeCell ref="M188:N188"/>
    <mergeCell ref="I189:J189"/>
    <mergeCell ref="K189:L189"/>
    <mergeCell ref="M189:N189"/>
    <mergeCell ref="B196:H196"/>
    <mergeCell ref="I196:J196"/>
    <mergeCell ref="K196:L196"/>
    <mergeCell ref="M196:N196"/>
    <mergeCell ref="O196:Z196"/>
    <mergeCell ref="B197:H197"/>
    <mergeCell ref="I197:L197"/>
    <mergeCell ref="M197:N197"/>
    <mergeCell ref="O197:Z197"/>
    <mergeCell ref="I198:J198"/>
    <mergeCell ref="K198:L198"/>
    <mergeCell ref="I199:L200"/>
    <mergeCell ref="B191:H191"/>
    <mergeCell ref="I191:J191"/>
    <mergeCell ref="K191:L191"/>
    <mergeCell ref="M191:N191"/>
    <mergeCell ref="O191:Z191"/>
    <mergeCell ref="A205:N205"/>
    <mergeCell ref="B201:H201"/>
    <mergeCell ref="I201:L201"/>
    <mergeCell ref="M201:N201"/>
    <mergeCell ref="O201:Z201"/>
    <mergeCell ref="B198:H198"/>
    <mergeCell ref="M198:N198"/>
    <mergeCell ref="O198:Z198"/>
    <mergeCell ref="C199:H199"/>
    <mergeCell ref="M199:N199"/>
    <mergeCell ref="O199:Z199"/>
    <mergeCell ref="C200:H200"/>
    <mergeCell ref="M200:N200"/>
    <mergeCell ref="O200:Z200"/>
    <mergeCell ref="B208:L209"/>
    <mergeCell ref="M208:N208"/>
    <mergeCell ref="O208:P208"/>
    <mergeCell ref="Q208:R208"/>
    <mergeCell ref="S208:T208"/>
    <mergeCell ref="U208:V208"/>
    <mergeCell ref="W208:X208"/>
    <mergeCell ref="Y208:Z208"/>
    <mergeCell ref="M209:N209"/>
    <mergeCell ref="O209:P209"/>
    <mergeCell ref="Q209:R209"/>
    <mergeCell ref="S209:T209"/>
    <mergeCell ref="U209:V209"/>
    <mergeCell ref="W209:X209"/>
    <mergeCell ref="Y209:Z209"/>
    <mergeCell ref="A202:Z202"/>
    <mergeCell ref="A203:Z203"/>
    <mergeCell ref="A206:L207"/>
    <mergeCell ref="M206:N206"/>
    <mergeCell ref="O206:P206"/>
    <mergeCell ref="Q206:R206"/>
    <mergeCell ref="S206:T206"/>
    <mergeCell ref="U206:V206"/>
    <mergeCell ref="W206:X206"/>
    <mergeCell ref="Y206:Z206"/>
    <mergeCell ref="M207:N207"/>
    <mergeCell ref="O207:P207"/>
    <mergeCell ref="A210:L211"/>
    <mergeCell ref="M210:N210"/>
    <mergeCell ref="O210:P210"/>
    <mergeCell ref="Q210:R210"/>
    <mergeCell ref="S210:T210"/>
    <mergeCell ref="U210:Z213"/>
    <mergeCell ref="M211:N211"/>
    <mergeCell ref="O211:P211"/>
    <mergeCell ref="Q211:R211"/>
    <mergeCell ref="S211:T211"/>
    <mergeCell ref="B212:L213"/>
    <mergeCell ref="M212:N212"/>
    <mergeCell ref="O212:P212"/>
    <mergeCell ref="Q212:R212"/>
    <mergeCell ref="S212:T212"/>
    <mergeCell ref="M213:N213"/>
    <mergeCell ref="O213:P213"/>
    <mergeCell ref="Q213:R213"/>
    <mergeCell ref="S213:T213"/>
    <mergeCell ref="M217:N217"/>
    <mergeCell ref="O217:P217"/>
    <mergeCell ref="Q217:R217"/>
    <mergeCell ref="S217:T217"/>
    <mergeCell ref="A214:L214"/>
    <mergeCell ref="M214:N214"/>
    <mergeCell ref="O214:P214"/>
    <mergeCell ref="Q214:R214"/>
    <mergeCell ref="S214:T214"/>
    <mergeCell ref="U214:V214"/>
    <mergeCell ref="W214:X214"/>
    <mergeCell ref="Y214:Z214"/>
    <mergeCell ref="A215:L215"/>
    <mergeCell ref="M215:N215"/>
    <mergeCell ref="O215:P215"/>
    <mergeCell ref="Q215:R215"/>
    <mergeCell ref="S215:T215"/>
    <mergeCell ref="U215:V215"/>
    <mergeCell ref="W215:X215"/>
    <mergeCell ref="Y215:Z215"/>
    <mergeCell ref="A220:A227"/>
    <mergeCell ref="B220:N220"/>
    <mergeCell ref="O220:P220"/>
    <mergeCell ref="Q220:R220"/>
    <mergeCell ref="S220:T220"/>
    <mergeCell ref="U220:V220"/>
    <mergeCell ref="C221:N221"/>
    <mergeCell ref="O221:P221"/>
    <mergeCell ref="Q221:R221"/>
    <mergeCell ref="S221:T221"/>
    <mergeCell ref="U221:V221"/>
    <mergeCell ref="B222:N222"/>
    <mergeCell ref="O222:P222"/>
    <mergeCell ref="Q222:R222"/>
    <mergeCell ref="S222:T222"/>
    <mergeCell ref="U222:V222"/>
    <mergeCell ref="C223:N223"/>
    <mergeCell ref="O223:P223"/>
    <mergeCell ref="Q223:R223"/>
    <mergeCell ref="S225:T225"/>
    <mergeCell ref="U225:V225"/>
    <mergeCell ref="B226:N226"/>
    <mergeCell ref="O226:P226"/>
    <mergeCell ref="Q226:R226"/>
    <mergeCell ref="S226:T226"/>
    <mergeCell ref="U226:V226"/>
    <mergeCell ref="W251:X251"/>
    <mergeCell ref="Y251:Z251"/>
    <mergeCell ref="A252:L252"/>
    <mergeCell ref="M252:N252"/>
    <mergeCell ref="O252:P252"/>
    <mergeCell ref="Q252:R252"/>
    <mergeCell ref="S252:T252"/>
    <mergeCell ref="U252:V252"/>
    <mergeCell ref="W252:X252"/>
    <mergeCell ref="Y252:Z252"/>
    <mergeCell ref="C227:N227"/>
    <mergeCell ref="O227:P227"/>
    <mergeCell ref="Q227:R227"/>
    <mergeCell ref="S227:T227"/>
    <mergeCell ref="U227:V227"/>
    <mergeCell ref="A251:L251"/>
    <mergeCell ref="M251:N251"/>
    <mergeCell ref="O251:P251"/>
    <mergeCell ref="Q251:R251"/>
    <mergeCell ref="S251:T251"/>
    <mergeCell ref="U251:V251"/>
    <mergeCell ref="W220:Z227"/>
    <mergeCell ref="S223:T223"/>
    <mergeCell ref="U223:V223"/>
    <mergeCell ref="B224:N224"/>
    <mergeCell ref="O224:P224"/>
    <mergeCell ref="Q224:R224"/>
    <mergeCell ref="S224:T224"/>
    <mergeCell ref="U224:V224"/>
    <mergeCell ref="B225:N225"/>
    <mergeCell ref="O225:P225"/>
    <mergeCell ref="Q225:R225"/>
    <mergeCell ref="M258:N258"/>
    <mergeCell ref="O258:P258"/>
    <mergeCell ref="Q258:R258"/>
    <mergeCell ref="S258:T258"/>
    <mergeCell ref="B253:L254"/>
    <mergeCell ref="M253:N253"/>
    <mergeCell ref="O253:P253"/>
    <mergeCell ref="Q253:R253"/>
    <mergeCell ref="S253:T253"/>
    <mergeCell ref="U253:V253"/>
    <mergeCell ref="W253:X253"/>
    <mergeCell ref="Y253:Z253"/>
    <mergeCell ref="M254:N254"/>
    <mergeCell ref="O254:P254"/>
    <mergeCell ref="Q254:R254"/>
    <mergeCell ref="S254:T254"/>
    <mergeCell ref="U254:V254"/>
    <mergeCell ref="W254:X254"/>
    <mergeCell ref="Y254:Z254"/>
    <mergeCell ref="A259:L259"/>
    <mergeCell ref="M259:N259"/>
    <mergeCell ref="O259:P259"/>
    <mergeCell ref="Q259:R259"/>
    <mergeCell ref="S259:T259"/>
    <mergeCell ref="U259:V259"/>
    <mergeCell ref="W259:X259"/>
    <mergeCell ref="Y259:Z259"/>
    <mergeCell ref="A260:L260"/>
    <mergeCell ref="M260:N260"/>
    <mergeCell ref="O260:P260"/>
    <mergeCell ref="Q260:R260"/>
    <mergeCell ref="S260:T260"/>
    <mergeCell ref="U260:V260"/>
    <mergeCell ref="W260:X260"/>
    <mergeCell ref="Y260:Z260"/>
    <mergeCell ref="A255:L255"/>
    <mergeCell ref="M255:N255"/>
    <mergeCell ref="O255:P255"/>
    <mergeCell ref="Q255:R255"/>
    <mergeCell ref="S255:T255"/>
    <mergeCell ref="U255:Z258"/>
    <mergeCell ref="A256:L256"/>
    <mergeCell ref="M256:N256"/>
    <mergeCell ref="O256:P256"/>
    <mergeCell ref="Q256:R256"/>
    <mergeCell ref="S256:T256"/>
    <mergeCell ref="B257:L258"/>
    <mergeCell ref="M257:N257"/>
    <mergeCell ref="O257:P257"/>
    <mergeCell ref="Q257:R257"/>
    <mergeCell ref="S257:T257"/>
    <mergeCell ref="B261:L262"/>
    <mergeCell ref="M261:N261"/>
    <mergeCell ref="O261:P261"/>
    <mergeCell ref="Q261:R261"/>
    <mergeCell ref="S261:T261"/>
    <mergeCell ref="U261:V261"/>
    <mergeCell ref="W261:X261"/>
    <mergeCell ref="Y261:Z261"/>
    <mergeCell ref="M262:N262"/>
    <mergeCell ref="O262:P262"/>
    <mergeCell ref="Q262:R262"/>
    <mergeCell ref="S262:T262"/>
    <mergeCell ref="U262:V262"/>
    <mergeCell ref="W262:X262"/>
    <mergeCell ref="Y262:Z262"/>
    <mergeCell ref="S266:T266"/>
    <mergeCell ref="U266:V266"/>
    <mergeCell ref="W266:X266"/>
    <mergeCell ref="Y266:Z266"/>
    <mergeCell ref="A267:N267"/>
    <mergeCell ref="O267:P267"/>
    <mergeCell ref="Q267:R267"/>
    <mergeCell ref="S267:T267"/>
    <mergeCell ref="U267:V267"/>
    <mergeCell ref="W267:X267"/>
    <mergeCell ref="Y267:Z267"/>
    <mergeCell ref="A263:I266"/>
    <mergeCell ref="J263:L266"/>
    <mergeCell ref="M263:N264"/>
    <mergeCell ref="O263:P263"/>
    <mergeCell ref="Q263:R263"/>
    <mergeCell ref="S263:T263"/>
    <mergeCell ref="U263:V263"/>
    <mergeCell ref="W263:X263"/>
    <mergeCell ref="Y263:Z263"/>
    <mergeCell ref="O264:P264"/>
    <mergeCell ref="Q264:R264"/>
    <mergeCell ref="S264:T264"/>
    <mergeCell ref="U264:V264"/>
    <mergeCell ref="W264:X264"/>
    <mergeCell ref="Y264:Z264"/>
    <mergeCell ref="M265:N266"/>
    <mergeCell ref="O265:P265"/>
    <mergeCell ref="Q265:R265"/>
    <mergeCell ref="S265:T265"/>
    <mergeCell ref="U265:V265"/>
    <mergeCell ref="W265:X265"/>
    <mergeCell ref="Y265:Z265"/>
    <mergeCell ref="O266:P266"/>
    <mergeCell ref="Q266:R266"/>
    <mergeCell ref="B268:N268"/>
    <mergeCell ref="O268:P268"/>
    <mergeCell ref="Q268:R268"/>
    <mergeCell ref="S268:T268"/>
    <mergeCell ref="U268:V268"/>
    <mergeCell ref="W268:X268"/>
    <mergeCell ref="Y268:Z268"/>
    <mergeCell ref="A269:I272"/>
    <mergeCell ref="J269:L272"/>
    <mergeCell ref="M269:N270"/>
    <mergeCell ref="O269:P269"/>
    <mergeCell ref="Q269:R269"/>
    <mergeCell ref="S269:T269"/>
    <mergeCell ref="U269:Z274"/>
    <mergeCell ref="O270:P270"/>
    <mergeCell ref="Q270:R270"/>
    <mergeCell ref="S270:T270"/>
    <mergeCell ref="M271:N272"/>
    <mergeCell ref="O271:P271"/>
    <mergeCell ref="Q271:R271"/>
    <mergeCell ref="S271:T271"/>
    <mergeCell ref="O272:P272"/>
    <mergeCell ref="Q272:R272"/>
    <mergeCell ref="S272:T272"/>
    <mergeCell ref="A273:N273"/>
    <mergeCell ref="O273:P273"/>
    <mergeCell ref="Q273:R273"/>
    <mergeCell ref="S273:T273"/>
    <mergeCell ref="B274:N274"/>
    <mergeCell ref="O274:P274"/>
    <mergeCell ref="Q274:R274"/>
    <mergeCell ref="S274:T274"/>
    <mergeCell ref="A275:I278"/>
    <mergeCell ref="J275:L278"/>
    <mergeCell ref="M275:N276"/>
    <mergeCell ref="O275:P275"/>
    <mergeCell ref="Q275:R275"/>
    <mergeCell ref="S275:T275"/>
    <mergeCell ref="M277:N278"/>
    <mergeCell ref="O277:P277"/>
    <mergeCell ref="Q277:R277"/>
    <mergeCell ref="S277:T277"/>
    <mergeCell ref="U277:V277"/>
    <mergeCell ref="W277:X277"/>
    <mergeCell ref="Y277:Z277"/>
    <mergeCell ref="O278:P278"/>
    <mergeCell ref="Q278:R278"/>
    <mergeCell ref="S278:T278"/>
    <mergeCell ref="U278:V278"/>
    <mergeCell ref="W278:X278"/>
    <mergeCell ref="Y278:Z278"/>
    <mergeCell ref="U275:V275"/>
    <mergeCell ref="W275:X275"/>
    <mergeCell ref="Y275:Z275"/>
    <mergeCell ref="O276:P276"/>
    <mergeCell ref="Q276:R276"/>
    <mergeCell ref="S276:T276"/>
    <mergeCell ref="U276:V276"/>
    <mergeCell ref="W276:X276"/>
    <mergeCell ref="Y276:Z276"/>
    <mergeCell ref="O285:P285"/>
    <mergeCell ref="Q285:R285"/>
    <mergeCell ref="S285:T285"/>
    <mergeCell ref="B286:N286"/>
    <mergeCell ref="O286:P286"/>
    <mergeCell ref="Q286:R286"/>
    <mergeCell ref="A279:N279"/>
    <mergeCell ref="O279:P279"/>
    <mergeCell ref="Q279:R279"/>
    <mergeCell ref="S279:T279"/>
    <mergeCell ref="U279:V279"/>
    <mergeCell ref="W279:X279"/>
    <mergeCell ref="Y279:Z279"/>
    <mergeCell ref="B280:N280"/>
    <mergeCell ref="O280:P280"/>
    <mergeCell ref="Q280:R280"/>
    <mergeCell ref="S280:T280"/>
    <mergeCell ref="U280:V280"/>
    <mergeCell ref="W280:X280"/>
    <mergeCell ref="Y280:Z280"/>
    <mergeCell ref="S286:T286"/>
    <mergeCell ref="L299:N300"/>
    <mergeCell ref="O299:P299"/>
    <mergeCell ref="Q299:R299"/>
    <mergeCell ref="S299:T299"/>
    <mergeCell ref="U299:V299"/>
    <mergeCell ref="B291:N291"/>
    <mergeCell ref="O291:P291"/>
    <mergeCell ref="Q291:R291"/>
    <mergeCell ref="S291:T291"/>
    <mergeCell ref="U291:V291"/>
    <mergeCell ref="C292:N292"/>
    <mergeCell ref="O292:P292"/>
    <mergeCell ref="Q292:R292"/>
    <mergeCell ref="W289:Z312"/>
    <mergeCell ref="A281:I284"/>
    <mergeCell ref="J281:L284"/>
    <mergeCell ref="M281:N282"/>
    <mergeCell ref="O281:P281"/>
    <mergeCell ref="Q281:R281"/>
    <mergeCell ref="S281:T281"/>
    <mergeCell ref="U281:Z286"/>
    <mergeCell ref="O282:P282"/>
    <mergeCell ref="Q282:R282"/>
    <mergeCell ref="S282:T282"/>
    <mergeCell ref="M283:N284"/>
    <mergeCell ref="O283:P283"/>
    <mergeCell ref="Q283:R283"/>
    <mergeCell ref="S283:T283"/>
    <mergeCell ref="O284:P284"/>
    <mergeCell ref="Q284:R284"/>
    <mergeCell ref="S284:T284"/>
    <mergeCell ref="A285:N285"/>
    <mergeCell ref="Q300:R300"/>
    <mergeCell ref="S300:T300"/>
    <mergeCell ref="U300:V300"/>
    <mergeCell ref="B297:N297"/>
    <mergeCell ref="O297:P297"/>
    <mergeCell ref="A287:N287"/>
    <mergeCell ref="O287:P287"/>
    <mergeCell ref="Q287:R287"/>
    <mergeCell ref="S287:T287"/>
    <mergeCell ref="U287:V287"/>
    <mergeCell ref="W287:X287"/>
    <mergeCell ref="Y287:Z287"/>
    <mergeCell ref="B288:N288"/>
    <mergeCell ref="O288:P288"/>
    <mergeCell ref="Q288:R288"/>
    <mergeCell ref="S288:T288"/>
    <mergeCell ref="U288:V288"/>
    <mergeCell ref="W288:X288"/>
    <mergeCell ref="Y288:Z288"/>
    <mergeCell ref="C290:N290"/>
    <mergeCell ref="O290:P290"/>
    <mergeCell ref="Q290:R290"/>
    <mergeCell ref="S290:T290"/>
    <mergeCell ref="U290:V290"/>
    <mergeCell ref="A289:A312"/>
    <mergeCell ref="B289:N289"/>
    <mergeCell ref="O289:P289"/>
    <mergeCell ref="Q289:R289"/>
    <mergeCell ref="S289:T289"/>
    <mergeCell ref="U289:V289"/>
    <mergeCell ref="U302:V302"/>
    <mergeCell ref="B299:K300"/>
    <mergeCell ref="C310:N310"/>
    <mergeCell ref="C306:N306"/>
    <mergeCell ref="O306:P306"/>
    <mergeCell ref="Q306:R306"/>
    <mergeCell ref="S306:T306"/>
    <mergeCell ref="C302:N302"/>
    <mergeCell ref="O302:P302"/>
    <mergeCell ref="Q302:R302"/>
    <mergeCell ref="S302:T302"/>
    <mergeCell ref="S292:T292"/>
    <mergeCell ref="U292:V292"/>
    <mergeCell ref="B293:N293"/>
    <mergeCell ref="O293:P293"/>
    <mergeCell ref="Q293:R293"/>
    <mergeCell ref="S293:T293"/>
    <mergeCell ref="U293:V293"/>
    <mergeCell ref="B295:K296"/>
    <mergeCell ref="L295:N296"/>
    <mergeCell ref="O295:P295"/>
    <mergeCell ref="Q295:R295"/>
    <mergeCell ref="S295:T295"/>
    <mergeCell ref="U295:V295"/>
    <mergeCell ref="O296:P296"/>
    <mergeCell ref="Q296:R296"/>
    <mergeCell ref="S296:T296"/>
    <mergeCell ref="U296:V296"/>
    <mergeCell ref="C294:N294"/>
    <mergeCell ref="O294:P294"/>
    <mergeCell ref="Q294:R294"/>
    <mergeCell ref="S294:T294"/>
    <mergeCell ref="U294:V294"/>
    <mergeCell ref="O300:P300"/>
    <mergeCell ref="U113:Z115"/>
    <mergeCell ref="B114:B115"/>
    <mergeCell ref="C114:H114"/>
    <mergeCell ref="Q297:R297"/>
    <mergeCell ref="S297:T297"/>
    <mergeCell ref="U297:V297"/>
    <mergeCell ref="C298:N298"/>
    <mergeCell ref="O298:P298"/>
    <mergeCell ref="Q298:R298"/>
    <mergeCell ref="S298:T298"/>
    <mergeCell ref="U298:V298"/>
    <mergeCell ref="O301:P301"/>
    <mergeCell ref="Q301:R301"/>
    <mergeCell ref="S301:T301"/>
    <mergeCell ref="U301:V301"/>
    <mergeCell ref="U310:V310"/>
    <mergeCell ref="B307:K308"/>
    <mergeCell ref="L307:N308"/>
    <mergeCell ref="O307:P307"/>
    <mergeCell ref="Q307:R307"/>
    <mergeCell ref="S307:T307"/>
    <mergeCell ref="U307:V307"/>
    <mergeCell ref="O308:P308"/>
    <mergeCell ref="Q308:R308"/>
    <mergeCell ref="S308:T308"/>
    <mergeCell ref="U308:V308"/>
    <mergeCell ref="B305:N305"/>
    <mergeCell ref="O305:P305"/>
    <mergeCell ref="Q305:R305"/>
    <mergeCell ref="S305:T305"/>
    <mergeCell ref="U305:V305"/>
    <mergeCell ref="B219:N219"/>
    <mergeCell ref="O310:P310"/>
    <mergeCell ref="Q310:R310"/>
    <mergeCell ref="S310:T310"/>
    <mergeCell ref="U306:V306"/>
    <mergeCell ref="A87:A88"/>
    <mergeCell ref="B87:H88"/>
    <mergeCell ref="I87:J88"/>
    <mergeCell ref="K87:L87"/>
    <mergeCell ref="M87:N88"/>
    <mergeCell ref="O87:R87"/>
    <mergeCell ref="S87:T87"/>
    <mergeCell ref="U87:X87"/>
    <mergeCell ref="O141:Z141"/>
    <mergeCell ref="S138:T138"/>
    <mergeCell ref="U138:X138"/>
    <mergeCell ref="Y138:Z138"/>
    <mergeCell ref="O139:R139"/>
    <mergeCell ref="S139:T139"/>
    <mergeCell ref="U139:X139"/>
    <mergeCell ref="Y139:Z139"/>
    <mergeCell ref="M134:N134"/>
    <mergeCell ref="O134:P134"/>
    <mergeCell ref="Q134:R134"/>
    <mergeCell ref="S134:T134"/>
    <mergeCell ref="U136:X136"/>
    <mergeCell ref="M112:N112"/>
    <mergeCell ref="O118:Z118"/>
    <mergeCell ref="C119:H119"/>
    <mergeCell ref="M119:N119"/>
    <mergeCell ref="O119:Z119"/>
    <mergeCell ref="O113:R115"/>
    <mergeCell ref="U167:X167"/>
    <mergeCell ref="A381:H381"/>
    <mergeCell ref="I381:K381"/>
    <mergeCell ref="L381:N381"/>
    <mergeCell ref="O381:P381"/>
    <mergeCell ref="Y134:Z134"/>
    <mergeCell ref="K136:L136"/>
    <mergeCell ref="S137:T137"/>
    <mergeCell ref="U137:X137"/>
    <mergeCell ref="Y137:Z137"/>
    <mergeCell ref="O138:R138"/>
    <mergeCell ref="M141:N141"/>
    <mergeCell ref="M131:N131"/>
    <mergeCell ref="O131:Z131"/>
    <mergeCell ref="M135:N135"/>
    <mergeCell ref="B303:K304"/>
    <mergeCell ref="L303:N304"/>
    <mergeCell ref="O303:P303"/>
    <mergeCell ref="Q303:R303"/>
    <mergeCell ref="S303:T303"/>
    <mergeCell ref="U303:V303"/>
    <mergeCell ref="O304:P304"/>
    <mergeCell ref="Q304:R304"/>
    <mergeCell ref="S304:T304"/>
    <mergeCell ref="U304:V304"/>
    <mergeCell ref="B301:N301"/>
    <mergeCell ref="U312:V312"/>
    <mergeCell ref="B309:N309"/>
    <mergeCell ref="O309:P309"/>
    <mergeCell ref="Q309:R309"/>
    <mergeCell ref="S309:T309"/>
    <mergeCell ref="U309:V309"/>
    <mergeCell ref="Y174:Z174"/>
    <mergeCell ref="O377:P377"/>
    <mergeCell ref="Q377:R377"/>
    <mergeCell ref="S377:T377"/>
    <mergeCell ref="U377:V377"/>
    <mergeCell ref="W377:X377"/>
    <mergeCell ref="Y377:Z377"/>
    <mergeCell ref="O379:P379"/>
    <mergeCell ref="Q379:R379"/>
    <mergeCell ref="S379:T379"/>
    <mergeCell ref="U379:V379"/>
    <mergeCell ref="W379:X379"/>
    <mergeCell ref="Y379:Z379"/>
    <mergeCell ref="A384:H384"/>
    <mergeCell ref="I384:Z384"/>
    <mergeCell ref="Y87:Z87"/>
    <mergeCell ref="K88:L88"/>
    <mergeCell ref="O88:R88"/>
    <mergeCell ref="S88:T88"/>
    <mergeCell ref="U88:X88"/>
    <mergeCell ref="Y88:Z88"/>
    <mergeCell ref="B382:N382"/>
    <mergeCell ref="O382:P382"/>
    <mergeCell ref="Q382:R382"/>
    <mergeCell ref="S382:T382"/>
    <mergeCell ref="U382:V382"/>
    <mergeCell ref="W382:X382"/>
    <mergeCell ref="Y382:Z382"/>
    <mergeCell ref="M108:N108"/>
    <mergeCell ref="C139:H140"/>
    <mergeCell ref="C137:H138"/>
    <mergeCell ref="B128:H128"/>
    <mergeCell ref="I190:J190"/>
    <mergeCell ref="K126:L126"/>
    <mergeCell ref="M148:N152"/>
    <mergeCell ref="O124:Z124"/>
    <mergeCell ref="M118:N118"/>
    <mergeCell ref="K171:L171"/>
    <mergeCell ref="O171:R171"/>
    <mergeCell ref="S171:T171"/>
    <mergeCell ref="U171:X171"/>
    <mergeCell ref="Y171:Z171"/>
    <mergeCell ref="A388:H388"/>
    <mergeCell ref="I388:Z388"/>
    <mergeCell ref="A77:Z80"/>
    <mergeCell ref="A386:H386"/>
    <mergeCell ref="I386:Z386"/>
    <mergeCell ref="Q381:R381"/>
    <mergeCell ref="S381:T381"/>
    <mergeCell ref="U381:V381"/>
    <mergeCell ref="W381:X381"/>
    <mergeCell ref="Y381:Z381"/>
    <mergeCell ref="A376:N376"/>
    <mergeCell ref="O376:P376"/>
    <mergeCell ref="Q376:R376"/>
    <mergeCell ref="S376:T376"/>
    <mergeCell ref="U376:V376"/>
    <mergeCell ref="W376:X376"/>
    <mergeCell ref="Y376:Z376"/>
    <mergeCell ref="B377:N377"/>
    <mergeCell ref="M129:N129"/>
    <mergeCell ref="O150:R150"/>
    <mergeCell ref="S150:T150"/>
    <mergeCell ref="U150:X150"/>
    <mergeCell ref="Y150:Z150"/>
    <mergeCell ref="Y136:Z136"/>
    <mergeCell ref="O140:R140"/>
    <mergeCell ref="S140:T140"/>
    <mergeCell ref="U140:X140"/>
    <mergeCell ref="Y140:Z140"/>
    <mergeCell ref="I147:J147"/>
    <mergeCell ref="O147:R147"/>
    <mergeCell ref="M143:N143"/>
    <mergeCell ref="O143:Z143"/>
    <mergeCell ref="O151:R151"/>
    <mergeCell ref="S151:T151"/>
    <mergeCell ref="C143:H143"/>
    <mergeCell ref="O137:R137"/>
    <mergeCell ref="O228:P228"/>
    <mergeCell ref="Q228:R228"/>
    <mergeCell ref="S228:T228"/>
    <mergeCell ref="U228:V228"/>
    <mergeCell ref="W228:X228"/>
    <mergeCell ref="Y228:Z228"/>
    <mergeCell ref="Q218:R218"/>
    <mergeCell ref="S218:T218"/>
    <mergeCell ref="U218:V218"/>
    <mergeCell ref="W218:X218"/>
    <mergeCell ref="Y218:Z218"/>
    <mergeCell ref="Q207:R207"/>
    <mergeCell ref="S207:T207"/>
    <mergeCell ref="U207:V207"/>
    <mergeCell ref="W207:X207"/>
    <mergeCell ref="Y207:Z207"/>
    <mergeCell ref="O205:P205"/>
    <mergeCell ref="Q205:R205"/>
    <mergeCell ref="S205:T205"/>
    <mergeCell ref="U205:V205"/>
    <mergeCell ref="W205:X205"/>
    <mergeCell ref="Y205:Z205"/>
    <mergeCell ref="O219:P219"/>
    <mergeCell ref="Q219:R219"/>
    <mergeCell ref="S219:T219"/>
    <mergeCell ref="U219:V219"/>
    <mergeCell ref="S231:T231"/>
    <mergeCell ref="Y162:Z162"/>
    <mergeCell ref="K163:L163"/>
    <mergeCell ref="O163:R163"/>
    <mergeCell ref="S163:T163"/>
    <mergeCell ref="U163:X163"/>
    <mergeCell ref="Y163:Z163"/>
    <mergeCell ref="C164:H165"/>
    <mergeCell ref="K164:L164"/>
    <mergeCell ref="O164:R164"/>
    <mergeCell ref="S164:T164"/>
    <mergeCell ref="U164:X164"/>
    <mergeCell ref="Y164:Z164"/>
    <mergeCell ref="K165:L165"/>
    <mergeCell ref="O165:R165"/>
    <mergeCell ref="S165:T165"/>
    <mergeCell ref="I160:J165"/>
    <mergeCell ref="M229:N229"/>
    <mergeCell ref="O229:P229"/>
    <mergeCell ref="Q229:R229"/>
    <mergeCell ref="S229:T229"/>
    <mergeCell ref="U229:V229"/>
    <mergeCell ref="W229:X229"/>
    <mergeCell ref="Y229:Z229"/>
    <mergeCell ref="W219:X219"/>
    <mergeCell ref="Y219:Z219"/>
    <mergeCell ref="A216:L216"/>
    <mergeCell ref="M216:N216"/>
    <mergeCell ref="O216:P216"/>
    <mergeCell ref="Q216:R216"/>
    <mergeCell ref="S216:T216"/>
    <mergeCell ref="A217:L217"/>
    <mergeCell ref="S238:T238"/>
    <mergeCell ref="C162:H163"/>
    <mergeCell ref="K162:L162"/>
    <mergeCell ref="O232:P232"/>
    <mergeCell ref="Q232:R232"/>
    <mergeCell ref="S232:T232"/>
    <mergeCell ref="U232:Z235"/>
    <mergeCell ref="M233:N233"/>
    <mergeCell ref="O233:P233"/>
    <mergeCell ref="Q233:R233"/>
    <mergeCell ref="S233:T233"/>
    <mergeCell ref="M234:N234"/>
    <mergeCell ref="O234:P234"/>
    <mergeCell ref="Q234:R234"/>
    <mergeCell ref="S234:T234"/>
    <mergeCell ref="M235:N235"/>
    <mergeCell ref="O235:P235"/>
    <mergeCell ref="Q235:R235"/>
    <mergeCell ref="S235:T235"/>
    <mergeCell ref="M228:N228"/>
    <mergeCell ref="A218:N218"/>
    <mergeCell ref="O218:P218"/>
    <mergeCell ref="M230:N230"/>
    <mergeCell ref="O230:P230"/>
    <mergeCell ref="Q230:R230"/>
    <mergeCell ref="S230:T230"/>
    <mergeCell ref="U230:V230"/>
    <mergeCell ref="W230:X230"/>
    <mergeCell ref="Y230:Z230"/>
    <mergeCell ref="M231:N231"/>
    <mergeCell ref="O231:P231"/>
    <mergeCell ref="Q231:R231"/>
    <mergeCell ref="U231:V231"/>
    <mergeCell ref="W231:X231"/>
    <mergeCell ref="Y231:Z231"/>
    <mergeCell ref="O239:P239"/>
    <mergeCell ref="Q239:R239"/>
    <mergeCell ref="S239:T239"/>
    <mergeCell ref="O240:P240"/>
    <mergeCell ref="Q240:R240"/>
    <mergeCell ref="S240:T240"/>
    <mergeCell ref="U240:V240"/>
    <mergeCell ref="W240:X240"/>
    <mergeCell ref="Y240:Z240"/>
    <mergeCell ref="O241:P241"/>
    <mergeCell ref="Q241:R241"/>
    <mergeCell ref="S241:T241"/>
    <mergeCell ref="U241:V241"/>
    <mergeCell ref="W241:X241"/>
    <mergeCell ref="Y241:Z241"/>
    <mergeCell ref="O236:P236"/>
    <mergeCell ref="Q236:R236"/>
    <mergeCell ref="S236:T236"/>
    <mergeCell ref="U236:V236"/>
    <mergeCell ref="W236:X236"/>
    <mergeCell ref="Y236:Z236"/>
    <mergeCell ref="O237:P237"/>
    <mergeCell ref="Q237:R237"/>
    <mergeCell ref="S237:T237"/>
    <mergeCell ref="U237:V237"/>
    <mergeCell ref="W237:X237"/>
    <mergeCell ref="Y237:Z237"/>
    <mergeCell ref="O238:P238"/>
    <mergeCell ref="Q238:R238"/>
    <mergeCell ref="O242:P242"/>
    <mergeCell ref="Q242:R242"/>
    <mergeCell ref="S242:T242"/>
    <mergeCell ref="U242:V242"/>
    <mergeCell ref="W242:Z249"/>
    <mergeCell ref="O243:P243"/>
    <mergeCell ref="Q243:R243"/>
    <mergeCell ref="S243:T243"/>
    <mergeCell ref="U243:V243"/>
    <mergeCell ref="O244:P244"/>
    <mergeCell ref="Q244:R244"/>
    <mergeCell ref="S244:T244"/>
    <mergeCell ref="U244:V244"/>
    <mergeCell ref="O245:P245"/>
    <mergeCell ref="Q245:R245"/>
    <mergeCell ref="S245:T245"/>
    <mergeCell ref="U245:V245"/>
    <mergeCell ref="O246:P246"/>
    <mergeCell ref="Q246:R246"/>
    <mergeCell ref="S246:T246"/>
    <mergeCell ref="U246:V246"/>
    <mergeCell ref="O247:P247"/>
    <mergeCell ref="Q247:R247"/>
    <mergeCell ref="S247:T247"/>
    <mergeCell ref="U247:V247"/>
    <mergeCell ref="A228:A249"/>
    <mergeCell ref="C230:L231"/>
    <mergeCell ref="B228:L229"/>
    <mergeCell ref="B230:B231"/>
    <mergeCell ref="B232:L233"/>
    <mergeCell ref="C234:L235"/>
    <mergeCell ref="B234:B235"/>
    <mergeCell ref="B236:L236"/>
    <mergeCell ref="B237:L237"/>
    <mergeCell ref="B238:L238"/>
    <mergeCell ref="B239:L239"/>
    <mergeCell ref="B240:N240"/>
    <mergeCell ref="C241:N241"/>
    <mergeCell ref="C242:N242"/>
    <mergeCell ref="D243:N243"/>
    <mergeCell ref="C244:N244"/>
    <mergeCell ref="D245:N245"/>
    <mergeCell ref="M239:N239"/>
    <mergeCell ref="M236:N236"/>
    <mergeCell ref="M232:N232"/>
    <mergeCell ref="C246:N246"/>
    <mergeCell ref="C247:N247"/>
    <mergeCell ref="C248:N248"/>
    <mergeCell ref="D249:N249"/>
    <mergeCell ref="M237:N237"/>
    <mergeCell ref="M238:N238"/>
    <mergeCell ref="M313:N313"/>
    <mergeCell ref="O313:P313"/>
    <mergeCell ref="Q313:R313"/>
    <mergeCell ref="S313:T313"/>
    <mergeCell ref="U313:V313"/>
    <mergeCell ref="W313:X313"/>
    <mergeCell ref="Y313:Z313"/>
    <mergeCell ref="M314:N314"/>
    <mergeCell ref="O314:P314"/>
    <mergeCell ref="Q314:R314"/>
    <mergeCell ref="S314:T314"/>
    <mergeCell ref="U314:V314"/>
    <mergeCell ref="W314:X314"/>
    <mergeCell ref="Y314:Z314"/>
    <mergeCell ref="O248:P248"/>
    <mergeCell ref="Q248:R248"/>
    <mergeCell ref="S248:T248"/>
    <mergeCell ref="U248:V248"/>
    <mergeCell ref="O249:P249"/>
    <mergeCell ref="Q249:R249"/>
    <mergeCell ref="S249:T249"/>
    <mergeCell ref="U249:V249"/>
    <mergeCell ref="B311:N311"/>
    <mergeCell ref="O311:P311"/>
    <mergeCell ref="Q311:R311"/>
    <mergeCell ref="S311:T311"/>
    <mergeCell ref="U311:V311"/>
    <mergeCell ref="C312:N312"/>
    <mergeCell ref="O312:P312"/>
    <mergeCell ref="Q312:R312"/>
    <mergeCell ref="S312:T312"/>
    <mergeCell ref="B242:B249"/>
    <mergeCell ref="O315:P315"/>
    <mergeCell ref="Q315:R315"/>
    <mergeCell ref="S315:T315"/>
    <mergeCell ref="U315:V315"/>
    <mergeCell ref="W315:X315"/>
    <mergeCell ref="Y315:Z315"/>
    <mergeCell ref="M316:N316"/>
    <mergeCell ref="O316:P316"/>
    <mergeCell ref="Q316:R316"/>
    <mergeCell ref="S316:T316"/>
    <mergeCell ref="U316:V316"/>
    <mergeCell ref="W316:X316"/>
    <mergeCell ref="Y316:Z316"/>
    <mergeCell ref="M317:N317"/>
    <mergeCell ref="O317:P317"/>
    <mergeCell ref="Q317:R317"/>
    <mergeCell ref="S317:T317"/>
    <mergeCell ref="U317:Z320"/>
    <mergeCell ref="M318:N318"/>
    <mergeCell ref="O318:P318"/>
    <mergeCell ref="Q318:R318"/>
    <mergeCell ref="S318:T318"/>
    <mergeCell ref="M319:N319"/>
    <mergeCell ref="O319:P319"/>
    <mergeCell ref="Q319:R319"/>
    <mergeCell ref="S319:T319"/>
    <mergeCell ref="M320:N320"/>
    <mergeCell ref="O320:P320"/>
    <mergeCell ref="Q320:R320"/>
    <mergeCell ref="S320:T320"/>
    <mergeCell ref="M315:N315"/>
    <mergeCell ref="W328:X328"/>
    <mergeCell ref="M321:N321"/>
    <mergeCell ref="O321:P321"/>
    <mergeCell ref="Q321:R321"/>
    <mergeCell ref="S321:T321"/>
    <mergeCell ref="U321:V321"/>
    <mergeCell ref="W321:X321"/>
    <mergeCell ref="Y321:Z321"/>
    <mergeCell ref="M322:N322"/>
    <mergeCell ref="O322:P322"/>
    <mergeCell ref="Q322:R322"/>
    <mergeCell ref="S322:T322"/>
    <mergeCell ref="U322:V322"/>
    <mergeCell ref="W322:X322"/>
    <mergeCell ref="Y322:Z322"/>
    <mergeCell ref="O323:P323"/>
    <mergeCell ref="Q323:R323"/>
    <mergeCell ref="S323:T323"/>
    <mergeCell ref="U323:V323"/>
    <mergeCell ref="W323:X323"/>
    <mergeCell ref="Y323:Z323"/>
    <mergeCell ref="M323:N323"/>
    <mergeCell ref="M324:N324"/>
    <mergeCell ref="S335:T335"/>
    <mergeCell ref="O324:P324"/>
    <mergeCell ref="Q324:R324"/>
    <mergeCell ref="S324:T324"/>
    <mergeCell ref="U324:V324"/>
    <mergeCell ref="W324:X324"/>
    <mergeCell ref="Y324:Z324"/>
    <mergeCell ref="J325:L328"/>
    <mergeCell ref="M325:N326"/>
    <mergeCell ref="O325:P325"/>
    <mergeCell ref="Q325:R325"/>
    <mergeCell ref="S325:T325"/>
    <mergeCell ref="U325:V325"/>
    <mergeCell ref="W325:X325"/>
    <mergeCell ref="Y325:Z325"/>
    <mergeCell ref="O326:P326"/>
    <mergeCell ref="Q326:R326"/>
    <mergeCell ref="S326:T326"/>
    <mergeCell ref="U326:V326"/>
    <mergeCell ref="W326:X326"/>
    <mergeCell ref="Y326:Z326"/>
    <mergeCell ref="M327:N328"/>
    <mergeCell ref="O327:P327"/>
    <mergeCell ref="Q327:R327"/>
    <mergeCell ref="S327:T327"/>
    <mergeCell ref="U327:V327"/>
    <mergeCell ref="W327:X327"/>
    <mergeCell ref="Y327:Z327"/>
    <mergeCell ref="O328:P328"/>
    <mergeCell ref="Q328:R328"/>
    <mergeCell ref="S328:T328"/>
    <mergeCell ref="U328:V328"/>
    <mergeCell ref="M337:N338"/>
    <mergeCell ref="Y328:Z328"/>
    <mergeCell ref="O329:P329"/>
    <mergeCell ref="Q329:R329"/>
    <mergeCell ref="S329:T329"/>
    <mergeCell ref="U329:V329"/>
    <mergeCell ref="W329:X329"/>
    <mergeCell ref="Y329:Z329"/>
    <mergeCell ref="O330:P330"/>
    <mergeCell ref="Q330:R330"/>
    <mergeCell ref="S330:T330"/>
    <mergeCell ref="U330:V330"/>
    <mergeCell ref="W330:X330"/>
    <mergeCell ref="Y330:Z330"/>
    <mergeCell ref="J331:L334"/>
    <mergeCell ref="M331:N332"/>
    <mergeCell ref="O331:P331"/>
    <mergeCell ref="Q331:R331"/>
    <mergeCell ref="S331:T331"/>
    <mergeCell ref="U331:Z336"/>
    <mergeCell ref="O332:P332"/>
    <mergeCell ref="Q332:R332"/>
    <mergeCell ref="S332:T332"/>
    <mergeCell ref="M333:N334"/>
    <mergeCell ref="O333:P333"/>
    <mergeCell ref="Q333:R333"/>
    <mergeCell ref="S333:T333"/>
    <mergeCell ref="O334:P334"/>
    <mergeCell ref="Q334:R334"/>
    <mergeCell ref="S334:T334"/>
    <mergeCell ref="O335:P335"/>
    <mergeCell ref="Q335:R335"/>
    <mergeCell ref="C348:N348"/>
    <mergeCell ref="O336:P336"/>
    <mergeCell ref="Q336:R336"/>
    <mergeCell ref="S336:T336"/>
    <mergeCell ref="O337:P337"/>
    <mergeCell ref="Q337:R337"/>
    <mergeCell ref="S337:T337"/>
    <mergeCell ref="U337:V337"/>
    <mergeCell ref="W337:X337"/>
    <mergeCell ref="Y337:Z337"/>
    <mergeCell ref="O338:P338"/>
    <mergeCell ref="Q338:R338"/>
    <mergeCell ref="S338:T338"/>
    <mergeCell ref="U338:V338"/>
    <mergeCell ref="W338:X338"/>
    <mergeCell ref="Y338:Z338"/>
    <mergeCell ref="M339:N340"/>
    <mergeCell ref="O339:P339"/>
    <mergeCell ref="Q339:R339"/>
    <mergeCell ref="S339:T339"/>
    <mergeCell ref="U339:V339"/>
    <mergeCell ref="W339:X339"/>
    <mergeCell ref="Y339:Z339"/>
    <mergeCell ref="O340:P340"/>
    <mergeCell ref="Q340:R340"/>
    <mergeCell ref="S340:T340"/>
    <mergeCell ref="U340:V340"/>
    <mergeCell ref="W340:X340"/>
    <mergeCell ref="Y340:Z340"/>
    <mergeCell ref="C336:N336"/>
    <mergeCell ref="B337:I340"/>
    <mergeCell ref="J337:L340"/>
    <mergeCell ref="O341:P341"/>
    <mergeCell ref="Q341:R341"/>
    <mergeCell ref="S341:T341"/>
    <mergeCell ref="U341:V341"/>
    <mergeCell ref="W341:X341"/>
    <mergeCell ref="Y341:Z341"/>
    <mergeCell ref="O342:P342"/>
    <mergeCell ref="Q342:R342"/>
    <mergeCell ref="S342:T342"/>
    <mergeCell ref="U342:V342"/>
    <mergeCell ref="W342:X342"/>
    <mergeCell ref="Y342:Z342"/>
    <mergeCell ref="J343:L346"/>
    <mergeCell ref="M343:N344"/>
    <mergeCell ref="O343:P343"/>
    <mergeCell ref="Q343:R343"/>
    <mergeCell ref="S343:T343"/>
    <mergeCell ref="U343:Z348"/>
    <mergeCell ref="O344:P344"/>
    <mergeCell ref="Q344:R344"/>
    <mergeCell ref="S344:T344"/>
    <mergeCell ref="M345:N346"/>
    <mergeCell ref="O345:P345"/>
    <mergeCell ref="Q345:R345"/>
    <mergeCell ref="S345:T345"/>
    <mergeCell ref="O346:P346"/>
    <mergeCell ref="Q346:R346"/>
    <mergeCell ref="S346:T346"/>
    <mergeCell ref="O347:P347"/>
    <mergeCell ref="Q347:R347"/>
    <mergeCell ref="S347:T347"/>
    <mergeCell ref="O348:P348"/>
    <mergeCell ref="Q348:R348"/>
    <mergeCell ref="S348:T348"/>
    <mergeCell ref="O349:P349"/>
    <mergeCell ref="Q349:R349"/>
    <mergeCell ref="S349:T349"/>
    <mergeCell ref="U349:V349"/>
    <mergeCell ref="W349:X349"/>
    <mergeCell ref="Y349:Z349"/>
    <mergeCell ref="O350:P350"/>
    <mergeCell ref="Q350:R350"/>
    <mergeCell ref="S350:T350"/>
    <mergeCell ref="U350:V350"/>
    <mergeCell ref="W350:X350"/>
    <mergeCell ref="Y350:Z350"/>
    <mergeCell ref="U360:V360"/>
    <mergeCell ref="O351:P351"/>
    <mergeCell ref="Q351:R351"/>
    <mergeCell ref="S351:T351"/>
    <mergeCell ref="U351:V351"/>
    <mergeCell ref="W351:Z374"/>
    <mergeCell ref="O352:P352"/>
    <mergeCell ref="Q352:R352"/>
    <mergeCell ref="S352:T352"/>
    <mergeCell ref="U352:V352"/>
    <mergeCell ref="O353:P353"/>
    <mergeCell ref="Q353:R353"/>
    <mergeCell ref="S353:T353"/>
    <mergeCell ref="U353:V353"/>
    <mergeCell ref="O354:P354"/>
    <mergeCell ref="Q354:R354"/>
    <mergeCell ref="S354:T354"/>
    <mergeCell ref="U354:V354"/>
    <mergeCell ref="U355:V355"/>
    <mergeCell ref="O356:P356"/>
    <mergeCell ref="Q356:R356"/>
    <mergeCell ref="S356:T356"/>
    <mergeCell ref="U356:V356"/>
    <mergeCell ref="O361:P361"/>
    <mergeCell ref="Q361:R361"/>
    <mergeCell ref="S361:T361"/>
    <mergeCell ref="U361:V361"/>
    <mergeCell ref="O362:P362"/>
    <mergeCell ref="Q362:R362"/>
    <mergeCell ref="S362:T362"/>
    <mergeCell ref="U362:V362"/>
    <mergeCell ref="O363:P363"/>
    <mergeCell ref="Q363:R363"/>
    <mergeCell ref="S363:T363"/>
    <mergeCell ref="U363:V363"/>
    <mergeCell ref="B349:N349"/>
    <mergeCell ref="C350:N350"/>
    <mergeCell ref="O372:P372"/>
    <mergeCell ref="Q372:R372"/>
    <mergeCell ref="S372:T372"/>
    <mergeCell ref="U372:V372"/>
    <mergeCell ref="L365:N366"/>
    <mergeCell ref="O365:P365"/>
    <mergeCell ref="Q365:R365"/>
    <mergeCell ref="S365:T365"/>
    <mergeCell ref="U365:V365"/>
    <mergeCell ref="O366:P366"/>
    <mergeCell ref="Q366:R366"/>
    <mergeCell ref="S366:T366"/>
    <mergeCell ref="U366:V366"/>
    <mergeCell ref="O367:P367"/>
    <mergeCell ref="Q367:R367"/>
    <mergeCell ref="S367:T367"/>
    <mergeCell ref="U367:V367"/>
    <mergeCell ref="O368:P368"/>
    <mergeCell ref="Q368:R368"/>
    <mergeCell ref="S368:T368"/>
    <mergeCell ref="U368:V368"/>
    <mergeCell ref="Q359:R359"/>
    <mergeCell ref="S359:T359"/>
    <mergeCell ref="U359:V359"/>
    <mergeCell ref="O360:P360"/>
    <mergeCell ref="Q360:R360"/>
    <mergeCell ref="S360:T360"/>
    <mergeCell ref="O355:P355"/>
    <mergeCell ref="Q355:R355"/>
    <mergeCell ref="S355:T355"/>
    <mergeCell ref="O370:P370"/>
    <mergeCell ref="Q370:R370"/>
    <mergeCell ref="S370:T370"/>
    <mergeCell ref="U370:V370"/>
    <mergeCell ref="O371:P371"/>
    <mergeCell ref="Q371:R371"/>
    <mergeCell ref="S371:T371"/>
    <mergeCell ref="U371:V371"/>
    <mergeCell ref="O364:P364"/>
    <mergeCell ref="Q364:R364"/>
    <mergeCell ref="S364:T364"/>
    <mergeCell ref="U364:V364"/>
    <mergeCell ref="L357:N358"/>
    <mergeCell ref="O357:P357"/>
    <mergeCell ref="Q357:R357"/>
    <mergeCell ref="S357:T357"/>
    <mergeCell ref="U357:V357"/>
    <mergeCell ref="O358:P358"/>
    <mergeCell ref="Q358:R358"/>
    <mergeCell ref="S358:T358"/>
    <mergeCell ref="U358:V358"/>
    <mergeCell ref="O359:P359"/>
    <mergeCell ref="Q373:R373"/>
    <mergeCell ref="S373:T373"/>
    <mergeCell ref="U373:V373"/>
    <mergeCell ref="O374:P374"/>
    <mergeCell ref="Q374:R374"/>
    <mergeCell ref="S374:T374"/>
    <mergeCell ref="U374:V374"/>
    <mergeCell ref="B313:L313"/>
    <mergeCell ref="B314:L314"/>
    <mergeCell ref="C315:L316"/>
    <mergeCell ref="B317:L317"/>
    <mergeCell ref="B318:L318"/>
    <mergeCell ref="C319:L320"/>
    <mergeCell ref="B321:L321"/>
    <mergeCell ref="B322:L322"/>
    <mergeCell ref="C323:L324"/>
    <mergeCell ref="B323:B324"/>
    <mergeCell ref="B319:B320"/>
    <mergeCell ref="B315:B316"/>
    <mergeCell ref="B325:I328"/>
    <mergeCell ref="B329:N329"/>
    <mergeCell ref="C330:N330"/>
    <mergeCell ref="B331:I334"/>
    <mergeCell ref="B335:N335"/>
    <mergeCell ref="B341:N341"/>
    <mergeCell ref="C342:N342"/>
    <mergeCell ref="B343:I346"/>
    <mergeCell ref="L369:N370"/>
    <mergeCell ref="O369:P369"/>
    <mergeCell ref="Q369:R369"/>
    <mergeCell ref="S369:T369"/>
    <mergeCell ref="U369:V369"/>
    <mergeCell ref="U166:X166"/>
    <mergeCell ref="Y166:Z166"/>
    <mergeCell ref="K167:L167"/>
    <mergeCell ref="O167:R167"/>
    <mergeCell ref="S167:T167"/>
    <mergeCell ref="Y167:Z167"/>
    <mergeCell ref="O170:R170"/>
    <mergeCell ref="C351:N351"/>
    <mergeCell ref="D352:N352"/>
    <mergeCell ref="C353:N353"/>
    <mergeCell ref="D354:N354"/>
    <mergeCell ref="C355:N355"/>
    <mergeCell ref="D356:N356"/>
    <mergeCell ref="B351:B374"/>
    <mergeCell ref="A313:A374"/>
    <mergeCell ref="C357:K358"/>
    <mergeCell ref="C359:N359"/>
    <mergeCell ref="D360:N360"/>
    <mergeCell ref="C361:K362"/>
    <mergeCell ref="C363:N363"/>
    <mergeCell ref="D364:N364"/>
    <mergeCell ref="C365:K366"/>
    <mergeCell ref="C367:N367"/>
    <mergeCell ref="D368:N368"/>
    <mergeCell ref="C369:K370"/>
    <mergeCell ref="C371:N371"/>
    <mergeCell ref="D372:N372"/>
    <mergeCell ref="C373:N373"/>
    <mergeCell ref="D374:N374"/>
    <mergeCell ref="L361:N362"/>
    <mergeCell ref="B347:N347"/>
    <mergeCell ref="O373:P373"/>
    <mergeCell ref="S170:T170"/>
    <mergeCell ref="U170:X170"/>
    <mergeCell ref="Y170:Z170"/>
    <mergeCell ref="C129:H129"/>
    <mergeCell ref="O135:R135"/>
    <mergeCell ref="I148:J148"/>
    <mergeCell ref="U151:X151"/>
    <mergeCell ref="K187:L187"/>
    <mergeCell ref="M187:N187"/>
    <mergeCell ref="O187:Z190"/>
    <mergeCell ref="I188:J188"/>
    <mergeCell ref="K190:L190"/>
    <mergeCell ref="M190:N190"/>
    <mergeCell ref="R72:U72"/>
    <mergeCell ref="R73:U73"/>
    <mergeCell ref="N72:Q73"/>
    <mergeCell ref="B186:H186"/>
    <mergeCell ref="I186:J186"/>
    <mergeCell ref="K186:L186"/>
    <mergeCell ref="M186:N186"/>
    <mergeCell ref="O186:Z186"/>
    <mergeCell ref="B162:B165"/>
    <mergeCell ref="M160:N165"/>
    <mergeCell ref="V72:Y72"/>
    <mergeCell ref="V73:Y73"/>
    <mergeCell ref="O166:R166"/>
    <mergeCell ref="S166:T166"/>
    <mergeCell ref="B168:B171"/>
    <mergeCell ref="C168:H169"/>
    <mergeCell ref="K168:L168"/>
    <mergeCell ref="O168:R168"/>
    <mergeCell ref="S168:T168"/>
  </mergeCells>
  <phoneticPr fontId="1"/>
  <dataValidations count="28">
    <dataValidation type="list" allowBlank="1" showInputMessage="1" showErrorMessage="1" sqref="F62:P62">
      <formula1>$AA$64:$AH$64</formula1>
    </dataValidation>
    <dataValidation type="list" allowBlank="1" showInputMessage="1" showErrorMessage="1" sqref="L65:M67 O65:P67">
      <formula1>$AA$67:$IU$67</formula1>
    </dataValidation>
    <dataValidation type="list" allowBlank="1" showInputMessage="1" showErrorMessage="1" sqref="U82 X82">
      <formula1>$AA$54:$AL$54</formula1>
    </dataValidation>
    <dataValidation type="list" allowBlank="1" showInputMessage="1" showErrorMessage="1" sqref="A3:Z3">
      <formula1>$AA$6:$AD$6</formula1>
    </dataValidation>
    <dataValidation type="list" allowBlank="1" showInputMessage="1" showErrorMessage="1" sqref="F32:K32">
      <formula1>$AA$32:$AB$32</formula1>
    </dataValidation>
    <dataValidation type="list" allowBlank="1" showInputMessage="1" showErrorMessage="1" sqref="N29:P30">
      <formula1>$AA$29:$AC$29</formula1>
    </dataValidation>
    <dataValidation type="list" allowBlank="1" showInputMessage="1" showErrorMessage="1" sqref="A17:Z18">
      <formula1>$AA$17:$AF$17</formula1>
    </dataValidation>
    <dataValidation type="list" allowBlank="1" showInputMessage="1" showErrorMessage="1" sqref="Y1">
      <formula1>$AA$3:$BE$3</formula1>
    </dataValidation>
    <dataValidation type="list" allowBlank="1" showInputMessage="1" showErrorMessage="1" sqref="W1 M4 P4">
      <formula1>$AA$2:$AL$2</formula1>
    </dataValidation>
    <dataValidation type="list" allowBlank="1" showInputMessage="1" showErrorMessage="1" sqref="T1:U1 I4:J4">
      <formula1>$AA$1:$AJ$1</formula1>
    </dataValidation>
    <dataValidation type="list" allowBlank="1" showInputMessage="1" showErrorMessage="1" sqref="K125:L126">
      <formula1>$AA$120:$AC$120</formula1>
    </dataValidation>
    <dataValidation type="list" allowBlank="1" showInputMessage="1" showErrorMessage="1" sqref="U333:Z334 U283:Z284 U271:Z272 U345:Z346">
      <formula1>$AA$62:$AU$62</formula1>
    </dataValidation>
    <dataValidation type="list" allowBlank="1" showInputMessage="1" showErrorMessage="1" sqref="K191:L191">
      <formula1>#REF!</formula1>
    </dataValidation>
    <dataValidation type="list" allowBlank="1" showInputMessage="1" showErrorMessage="1" sqref="K198">
      <formula1>$AA$193:$AD$193</formula1>
    </dataValidation>
    <dataValidation type="list" allowBlank="1" showInputMessage="1" showErrorMessage="1" sqref="I195:L195">
      <formula1>$AA$189:$AC$189</formula1>
    </dataValidation>
    <dataValidation type="list" allowBlank="1" showInputMessage="1" showErrorMessage="1" sqref="K184:L185">
      <formula1>$AA$179:$AU$179</formula1>
    </dataValidation>
    <dataValidation type="list" allowBlank="1" showInputMessage="1" showErrorMessage="1" sqref="K178">
      <formula1>$AA$173:$AC$173</formula1>
    </dataValidation>
    <dataValidation type="list" allowBlank="1" showInputMessage="1" showErrorMessage="1" sqref="K92:L92">
      <formula1>$AA$87:$AR$87</formula1>
    </dataValidation>
    <dataValidation type="list" allowBlank="1" showInputMessage="1" showErrorMessage="1" sqref="I201:L201 I197:L197 I113 I120 I159:L159 I128 I141 I175 I131:L131 I181 I192:L193">
      <formula1>$AA$108:$AB$108</formula1>
    </dataValidation>
    <dataValidation type="list" allowBlank="1" showInputMessage="1" showErrorMessage="1" sqref="O263:Z266 O269:T272 O275:Z278 O281:T284 O325:Z328 O337:Z340 O331:T334 O343:T346">
      <formula1>$AA$258:$AZ$258</formula1>
    </dataValidation>
    <dataValidation type="list" allowBlank="1" showInputMessage="1" showErrorMessage="1" sqref="K116">
      <formula1>$AA$111:$AO$111</formula1>
    </dataValidation>
    <dataValidation type="list" allowBlank="1" showInputMessage="1" showErrorMessage="1" sqref="K127:L127">
      <formula1>$AA$121:$AD$121</formula1>
    </dataValidation>
    <dataValidation type="list" allowBlank="1" showInputMessage="1" showErrorMessage="1" sqref="I148">
      <formula1>$AA$142:$AE$142</formula1>
    </dataValidation>
    <dataValidation type="list" allowBlank="1" showInputMessage="1" showErrorMessage="1" sqref="O295:V296 O369:V370 O365:V366 O361:V362 O357:V358 O307:V308 O303:V304 O299:V300">
      <formula1>$AA$290:$AU$290</formula1>
    </dataValidation>
    <dataValidation type="list" allowBlank="1" showInputMessage="1" showErrorMessage="1" sqref="B45:Z49">
      <formula1>$AA$45:$AF$45</formula1>
    </dataValidation>
    <dataValidation type="list" allowBlank="1" showInputMessage="1" showErrorMessage="1" sqref="W29:X30">
      <formula1>$AA$30:$AB$30</formula1>
    </dataValidation>
    <dataValidation type="list" allowBlank="1" showInputMessage="1" showErrorMessage="1" sqref="K186:L190">
      <formula1>$AA$181:$DW$181</formula1>
    </dataValidation>
    <dataValidation type="list" allowBlank="1" showInputMessage="1" showErrorMessage="1" sqref="B52:Z53">
      <formula1>$AA$35:$AF$35</formula1>
    </dataValidation>
  </dataValidations>
  <printOptions horizontalCentered="1"/>
  <pageMargins left="0.70866141732283472" right="0.70866141732283472" top="0.74803149606299213" bottom="0.74803149606299213" header="0.31496062992125984" footer="0.31496062992125984"/>
  <pageSetup paperSize="9" scale="80" fitToHeight="0" orientation="portrait" r:id="rId1"/>
  <headerFooter>
    <oddFooter>&amp;P ページ</oddFooter>
  </headerFooter>
  <rowBreaks count="2" manualBreakCount="2">
    <brk id="80" max="25" man="1"/>
    <brk id="171" max="2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N207"/>
  <sheetViews>
    <sheetView view="pageBreakPreview" zoomScale="90" zoomScaleNormal="100" zoomScaleSheetLayoutView="90" workbookViewId="0">
      <selection activeCell="C11" sqref="C11:E11"/>
    </sheetView>
  </sheetViews>
  <sheetFormatPr defaultRowHeight="13.5"/>
  <cols>
    <col min="1" max="2" width="3.625" style="95" customWidth="1"/>
    <col min="3" max="5" width="4.875" style="95" customWidth="1"/>
    <col min="6" max="6" width="7.125" style="95" customWidth="1"/>
    <col min="7" max="8" width="3.625" style="95" customWidth="1"/>
    <col min="9" max="9" width="5.375" style="95" customWidth="1"/>
    <col min="10" max="10" width="3.375" style="95" customWidth="1"/>
    <col min="11" max="26" width="3.625" style="95" customWidth="1"/>
    <col min="27" max="28" width="8.875" style="95" customWidth="1"/>
    <col min="29" max="139" width="9" style="95" customWidth="1"/>
    <col min="140" max="16384" width="9" style="95"/>
  </cols>
  <sheetData>
    <row r="1" spans="1:144" ht="13.5" customHeight="1">
      <c r="A1" s="95" t="s">
        <v>400</v>
      </c>
      <c r="P1" s="95">
        <f>'請求書（保育所）'!U82</f>
        <v>4</v>
      </c>
      <c r="Q1" s="95" t="s">
        <v>25</v>
      </c>
      <c r="R1" s="96" t="s">
        <v>68</v>
      </c>
      <c r="S1" s="96">
        <f>'請求書（保育所）'!X82</f>
        <v>4</v>
      </c>
      <c r="T1" s="95" t="s">
        <v>38</v>
      </c>
    </row>
    <row r="2" spans="1:144" ht="13.5" hidden="1" customHeight="1">
      <c r="A2" s="1070" t="s">
        <v>59</v>
      </c>
      <c r="B2" s="1070"/>
      <c r="C2" s="1070"/>
      <c r="D2" s="1070"/>
      <c r="E2" s="1070"/>
      <c r="F2" s="1071"/>
      <c r="G2" s="1071"/>
      <c r="H2" s="1071"/>
      <c r="I2" s="1072"/>
      <c r="J2" s="97"/>
    </row>
    <row r="3" spans="1:144" ht="13.5" customHeight="1">
      <c r="A3" s="1"/>
      <c r="B3" s="1"/>
      <c r="C3" s="1"/>
      <c r="D3" s="1"/>
      <c r="E3" s="1"/>
      <c r="F3" s="96"/>
      <c r="G3" s="96"/>
      <c r="H3" s="96"/>
      <c r="I3" s="96"/>
    </row>
    <row r="4" spans="1:144" ht="13.5" customHeight="1">
      <c r="A4" s="295" t="s">
        <v>539</v>
      </c>
      <c r="B4" s="2"/>
      <c r="C4" s="2"/>
      <c r="D4" s="2"/>
      <c r="E4" s="2"/>
      <c r="F4" s="2"/>
      <c r="G4" s="2"/>
      <c r="H4" s="2"/>
      <c r="I4" s="2"/>
      <c r="J4" s="2"/>
      <c r="K4" s="2"/>
      <c r="L4" s="2"/>
      <c r="M4" s="2"/>
      <c r="N4" s="2"/>
      <c r="O4" s="2"/>
      <c r="P4" s="2"/>
      <c r="Q4" s="2"/>
      <c r="R4" s="2"/>
    </row>
    <row r="5" spans="1:144" ht="13.5" customHeight="1">
      <c r="A5" s="95" t="s">
        <v>382</v>
      </c>
    </row>
    <row r="6" spans="1:144" ht="13.5" customHeight="1">
      <c r="A6" s="1061" t="s">
        <v>383</v>
      </c>
      <c r="B6" s="1061"/>
      <c r="C6" s="1055" t="s">
        <v>540</v>
      </c>
      <c r="D6" s="1063"/>
      <c r="E6" s="1056"/>
      <c r="F6" s="1055" t="s">
        <v>384</v>
      </c>
      <c r="G6" s="1055" t="s">
        <v>404</v>
      </c>
      <c r="H6" s="1056"/>
      <c r="I6" s="1055" t="s">
        <v>63</v>
      </c>
      <c r="J6" s="1056"/>
      <c r="K6" s="1081" t="s">
        <v>385</v>
      </c>
      <c r="L6" s="1082"/>
      <c r="M6" s="1082"/>
      <c r="N6" s="1082"/>
      <c r="O6" s="1082"/>
      <c r="P6" s="1083"/>
      <c r="Q6" s="1061" t="s">
        <v>449</v>
      </c>
      <c r="R6" s="1061"/>
      <c r="S6" s="1061"/>
      <c r="T6" s="1062"/>
      <c r="U6" s="293"/>
      <c r="V6" s="294"/>
      <c r="W6" s="294"/>
      <c r="X6" s="294"/>
      <c r="Y6" s="294"/>
      <c r="Z6" s="294"/>
      <c r="AA6" s="1073" t="s">
        <v>386</v>
      </c>
      <c r="AB6" s="1073"/>
      <c r="AC6" s="1073"/>
      <c r="AD6" s="1074"/>
      <c r="AE6" s="1061" t="s">
        <v>387</v>
      </c>
      <c r="AF6" s="1054" t="s">
        <v>388</v>
      </c>
      <c r="AG6" s="1054"/>
      <c r="AH6" s="1054"/>
      <c r="AI6" s="1054"/>
      <c r="AJ6" s="1054"/>
      <c r="AK6" s="1054"/>
      <c r="AL6" s="1054" t="s">
        <v>389</v>
      </c>
      <c r="AM6" s="1054"/>
      <c r="AN6" s="1054"/>
      <c r="AO6" s="1054" t="s">
        <v>407</v>
      </c>
      <c r="AP6" s="1054"/>
      <c r="AQ6" s="1054"/>
      <c r="AR6" s="1054"/>
      <c r="AS6" s="1054"/>
      <c r="AT6" s="1054"/>
      <c r="AU6" s="1054" t="s">
        <v>388</v>
      </c>
      <c r="AV6" s="1054"/>
      <c r="AW6" s="1054"/>
      <c r="AX6" s="1054"/>
      <c r="AY6" s="1054"/>
      <c r="AZ6" s="1054"/>
      <c r="BA6" s="1054" t="s">
        <v>389</v>
      </c>
      <c r="BB6" s="1054"/>
      <c r="BC6" s="1054"/>
      <c r="BD6" s="1054"/>
      <c r="BE6" s="1054"/>
      <c r="BF6" s="1054"/>
      <c r="BG6" s="1054" t="s">
        <v>407</v>
      </c>
      <c r="BH6" s="1054"/>
      <c r="BI6" s="1054"/>
      <c r="BJ6" s="1054"/>
      <c r="BK6" s="1054"/>
      <c r="BL6" s="1054"/>
      <c r="BM6" s="1054" t="s">
        <v>388</v>
      </c>
      <c r="BN6" s="1054"/>
      <c r="BO6" s="1054"/>
      <c r="BP6" s="1054"/>
      <c r="BQ6" s="1054" t="s">
        <v>389</v>
      </c>
      <c r="BR6" s="1054"/>
      <c r="BS6" s="1054"/>
      <c r="BT6" s="1054"/>
      <c r="BU6" s="1054" t="s">
        <v>408</v>
      </c>
      <c r="BV6" s="1054"/>
      <c r="BW6" s="1054"/>
      <c r="BX6" s="1054"/>
      <c r="BY6" s="1054" t="s">
        <v>388</v>
      </c>
      <c r="BZ6" s="1054"/>
      <c r="CA6" s="1054"/>
      <c r="CB6" s="1054"/>
      <c r="CC6" s="1054"/>
      <c r="CD6" s="1054"/>
      <c r="CE6" s="1054" t="s">
        <v>389</v>
      </c>
      <c r="CF6" s="1054"/>
      <c r="CG6" s="1054"/>
      <c r="CH6" s="1054" t="s">
        <v>407</v>
      </c>
      <c r="CI6" s="1054"/>
      <c r="CJ6" s="1054"/>
      <c r="CK6" s="1054"/>
      <c r="CL6" s="1054"/>
      <c r="CM6" s="1054"/>
      <c r="CN6" s="1054" t="s">
        <v>388</v>
      </c>
      <c r="CO6" s="1054"/>
      <c r="CP6" s="1054"/>
      <c r="CQ6" s="1054"/>
      <c r="CR6" s="1054"/>
      <c r="CS6" s="1054"/>
      <c r="CT6" s="1054" t="s">
        <v>389</v>
      </c>
      <c r="CU6" s="1054"/>
      <c r="CV6" s="1054"/>
      <c r="CW6" s="1054" t="s">
        <v>407</v>
      </c>
      <c r="CX6" s="1054"/>
      <c r="CY6" s="1054"/>
      <c r="CZ6" s="1054"/>
      <c r="DA6" s="1054"/>
      <c r="DB6" s="1054"/>
      <c r="DC6" s="1054" t="s">
        <v>388</v>
      </c>
      <c r="DD6" s="1054"/>
      <c r="DE6" s="1054"/>
      <c r="DF6" s="1054"/>
      <c r="DG6" s="1054" t="s">
        <v>389</v>
      </c>
      <c r="DH6" s="1054"/>
      <c r="DI6" s="1054"/>
      <c r="DJ6" s="1054"/>
      <c r="DK6" s="1054" t="s">
        <v>408</v>
      </c>
      <c r="DL6" s="1054"/>
      <c r="DM6" s="1054"/>
      <c r="DN6" s="1054"/>
    </row>
    <row r="7" spans="1:144" ht="13.5" customHeight="1">
      <c r="A7" s="1061"/>
      <c r="B7" s="1061"/>
      <c r="C7" s="1057"/>
      <c r="D7" s="1064"/>
      <c r="E7" s="1058"/>
      <c r="F7" s="1057"/>
      <c r="G7" s="1057"/>
      <c r="H7" s="1058"/>
      <c r="I7" s="1057"/>
      <c r="J7" s="1058"/>
      <c r="K7" s="1055" t="s">
        <v>390</v>
      </c>
      <c r="L7" s="1056"/>
      <c r="M7" s="1055" t="s">
        <v>391</v>
      </c>
      <c r="N7" s="1056"/>
      <c r="O7" s="1055" t="s">
        <v>392</v>
      </c>
      <c r="P7" s="1056"/>
      <c r="Q7" s="1061"/>
      <c r="R7" s="1061"/>
      <c r="S7" s="1061"/>
      <c r="T7" s="1062"/>
      <c r="U7" s="293"/>
      <c r="V7" s="294"/>
      <c r="W7" s="294"/>
      <c r="X7" s="294"/>
      <c r="Y7" s="294"/>
      <c r="Z7" s="294"/>
      <c r="AA7" s="1075" t="s">
        <v>117</v>
      </c>
      <c r="AB7" s="1078" t="s">
        <v>118</v>
      </c>
      <c r="AC7" s="1078" t="s">
        <v>128</v>
      </c>
      <c r="AD7" s="1078" t="s">
        <v>393</v>
      </c>
      <c r="AE7" s="1061"/>
      <c r="AF7" s="1054"/>
      <c r="AG7" s="1054"/>
      <c r="AH7" s="1054"/>
      <c r="AI7" s="1054"/>
      <c r="AJ7" s="1054"/>
      <c r="AK7" s="1054"/>
      <c r="AL7" s="1054"/>
      <c r="AM7" s="1054"/>
      <c r="AN7" s="1054"/>
      <c r="AO7" s="1054"/>
      <c r="AP7" s="1054"/>
      <c r="AQ7" s="1054"/>
      <c r="AR7" s="1054"/>
      <c r="AS7" s="1054"/>
      <c r="AT7" s="1054"/>
      <c r="AU7" s="1054"/>
      <c r="AV7" s="1054"/>
      <c r="AW7" s="1054"/>
      <c r="AX7" s="1054"/>
      <c r="AY7" s="1054"/>
      <c r="AZ7" s="1054"/>
      <c r="BA7" s="1054"/>
      <c r="BB7" s="1054"/>
      <c r="BC7" s="1054"/>
      <c r="BD7" s="1054"/>
      <c r="BE7" s="1054"/>
      <c r="BF7" s="1054"/>
      <c r="BG7" s="1054"/>
      <c r="BH7" s="1054"/>
      <c r="BI7" s="1054"/>
      <c r="BJ7" s="1054"/>
      <c r="BK7" s="1054"/>
      <c r="BL7" s="1054"/>
      <c r="BM7" s="1054"/>
      <c r="BN7" s="1054"/>
      <c r="BO7" s="1054"/>
      <c r="BP7" s="1054"/>
      <c r="BQ7" s="1054"/>
      <c r="BR7" s="1054"/>
      <c r="BS7" s="1054"/>
      <c r="BT7" s="1054"/>
      <c r="BU7" s="1054"/>
      <c r="BV7" s="1054"/>
      <c r="BW7" s="1054"/>
      <c r="BX7" s="1054"/>
      <c r="BY7" s="1054"/>
      <c r="BZ7" s="1054"/>
      <c r="CA7" s="1054"/>
      <c r="CB7" s="1054"/>
      <c r="CC7" s="1054"/>
      <c r="CD7" s="1054"/>
      <c r="CE7" s="1054"/>
      <c r="CF7" s="1054"/>
      <c r="CG7" s="1054"/>
      <c r="CH7" s="1054"/>
      <c r="CI7" s="1054"/>
      <c r="CJ7" s="1054"/>
      <c r="CK7" s="1054"/>
      <c r="CL7" s="1054"/>
      <c r="CM7" s="1054"/>
      <c r="CN7" s="1054"/>
      <c r="CO7" s="1054"/>
      <c r="CP7" s="1054"/>
      <c r="CQ7" s="1054"/>
      <c r="CR7" s="1054"/>
      <c r="CS7" s="1054"/>
      <c r="CT7" s="1054"/>
      <c r="CU7" s="1054"/>
      <c r="CV7" s="1054"/>
      <c r="CW7" s="1054"/>
      <c r="CX7" s="1054"/>
      <c r="CY7" s="1054"/>
      <c r="CZ7" s="1054"/>
      <c r="DA7" s="1054"/>
      <c r="DB7" s="1054"/>
      <c r="DC7" s="1054"/>
      <c r="DD7" s="1054"/>
      <c r="DE7" s="1054"/>
      <c r="DF7" s="1054"/>
      <c r="DG7" s="1054"/>
      <c r="DH7" s="1054"/>
      <c r="DI7" s="1054"/>
      <c r="DJ7" s="1054"/>
      <c r="DK7" s="1054"/>
      <c r="DL7" s="1054"/>
      <c r="DM7" s="1054"/>
      <c r="DN7" s="1054"/>
    </row>
    <row r="8" spans="1:144" ht="13.5" customHeight="1">
      <c r="A8" s="1061"/>
      <c r="B8" s="1061"/>
      <c r="C8" s="1057"/>
      <c r="D8" s="1064"/>
      <c r="E8" s="1058"/>
      <c r="F8" s="1057"/>
      <c r="G8" s="1057"/>
      <c r="H8" s="1058"/>
      <c r="I8" s="1057"/>
      <c r="J8" s="1058"/>
      <c r="K8" s="1057"/>
      <c r="L8" s="1058"/>
      <c r="M8" s="1057"/>
      <c r="N8" s="1058"/>
      <c r="O8" s="1057"/>
      <c r="P8" s="1058"/>
      <c r="Q8" s="1061" t="s">
        <v>394</v>
      </c>
      <c r="R8" s="1061"/>
      <c r="S8" s="1061" t="s">
        <v>85</v>
      </c>
      <c r="T8" s="1062"/>
      <c r="U8" s="293"/>
      <c r="V8" s="294"/>
      <c r="W8" s="294"/>
      <c r="X8" s="294"/>
      <c r="Y8" s="294"/>
      <c r="Z8" s="294"/>
      <c r="AA8" s="1076"/>
      <c r="AB8" s="1079"/>
      <c r="AC8" s="1079"/>
      <c r="AD8" s="1079"/>
      <c r="AE8" s="1061"/>
      <c r="AF8" s="1059" t="s">
        <v>47</v>
      </c>
      <c r="AG8" s="1059" t="s">
        <v>46</v>
      </c>
      <c r="AH8" s="1059" t="s">
        <v>45</v>
      </c>
      <c r="AI8" s="1059" t="s">
        <v>66</v>
      </c>
      <c r="AJ8" s="1059" t="s">
        <v>65</v>
      </c>
      <c r="AK8" s="1059" t="s">
        <v>148</v>
      </c>
      <c r="AL8" s="1059" t="s">
        <v>47</v>
      </c>
      <c r="AM8" s="1059" t="s">
        <v>46</v>
      </c>
      <c r="AN8" s="1059" t="s">
        <v>45</v>
      </c>
      <c r="AO8" s="1059" t="s">
        <v>47</v>
      </c>
      <c r="AP8" s="1059" t="s">
        <v>46</v>
      </c>
      <c r="AQ8" s="1059" t="s">
        <v>45</v>
      </c>
      <c r="AR8" s="1059" t="s">
        <v>66</v>
      </c>
      <c r="AS8" s="1059" t="s">
        <v>65</v>
      </c>
      <c r="AT8" s="1059" t="s">
        <v>148</v>
      </c>
      <c r="AU8" s="1059" t="s">
        <v>47</v>
      </c>
      <c r="AV8" s="1059" t="s">
        <v>46</v>
      </c>
      <c r="AW8" s="1059" t="s">
        <v>45</v>
      </c>
      <c r="AX8" s="1059" t="s">
        <v>66</v>
      </c>
      <c r="AY8" s="1059" t="s">
        <v>65</v>
      </c>
      <c r="AZ8" s="1059" t="s">
        <v>148</v>
      </c>
      <c r="BA8" s="1059" t="s">
        <v>47</v>
      </c>
      <c r="BB8" s="1059" t="s">
        <v>46</v>
      </c>
      <c r="BC8" s="1059" t="s">
        <v>45</v>
      </c>
      <c r="BD8" s="1059" t="s">
        <v>66</v>
      </c>
      <c r="BE8" s="1059" t="s">
        <v>65</v>
      </c>
      <c r="BF8" s="1059" t="s">
        <v>148</v>
      </c>
      <c r="BG8" s="1059" t="s">
        <v>47</v>
      </c>
      <c r="BH8" s="1059" t="s">
        <v>46</v>
      </c>
      <c r="BI8" s="1059" t="s">
        <v>45</v>
      </c>
      <c r="BJ8" s="1059" t="s">
        <v>66</v>
      </c>
      <c r="BK8" s="1059" t="s">
        <v>65</v>
      </c>
      <c r="BL8" s="1059" t="s">
        <v>148</v>
      </c>
      <c r="BM8" s="1059" t="s">
        <v>47</v>
      </c>
      <c r="BN8" s="1059" t="s">
        <v>46</v>
      </c>
      <c r="BO8" s="1059" t="s">
        <v>45</v>
      </c>
      <c r="BP8" s="1059" t="s">
        <v>66</v>
      </c>
      <c r="BQ8" s="1059" t="s">
        <v>47</v>
      </c>
      <c r="BR8" s="1059" t="s">
        <v>46</v>
      </c>
      <c r="BS8" s="1059" t="s">
        <v>45</v>
      </c>
      <c r="BT8" s="1059" t="s">
        <v>66</v>
      </c>
      <c r="BU8" s="1059" t="s">
        <v>47</v>
      </c>
      <c r="BV8" s="1059" t="s">
        <v>46</v>
      </c>
      <c r="BW8" s="1059" t="s">
        <v>45</v>
      </c>
      <c r="BX8" s="1059" t="s">
        <v>66</v>
      </c>
      <c r="BY8" s="1059" t="s">
        <v>47</v>
      </c>
      <c r="BZ8" s="1059" t="s">
        <v>46</v>
      </c>
      <c r="CA8" s="1059" t="s">
        <v>45</v>
      </c>
      <c r="CB8" s="1059" t="s">
        <v>66</v>
      </c>
      <c r="CC8" s="1059" t="s">
        <v>65</v>
      </c>
      <c r="CD8" s="1059" t="s">
        <v>148</v>
      </c>
      <c r="CE8" s="1059" t="s">
        <v>47</v>
      </c>
      <c r="CF8" s="1059" t="s">
        <v>46</v>
      </c>
      <c r="CG8" s="1059" t="s">
        <v>45</v>
      </c>
      <c r="CH8" s="1059" t="s">
        <v>47</v>
      </c>
      <c r="CI8" s="1059" t="s">
        <v>46</v>
      </c>
      <c r="CJ8" s="1059" t="s">
        <v>45</v>
      </c>
      <c r="CK8" s="1059" t="s">
        <v>66</v>
      </c>
      <c r="CL8" s="1059" t="s">
        <v>65</v>
      </c>
      <c r="CM8" s="1059" t="s">
        <v>148</v>
      </c>
      <c r="CN8" s="1059" t="s">
        <v>47</v>
      </c>
      <c r="CO8" s="1059" t="s">
        <v>46</v>
      </c>
      <c r="CP8" s="1059" t="s">
        <v>45</v>
      </c>
      <c r="CQ8" s="1059" t="s">
        <v>66</v>
      </c>
      <c r="CR8" s="1059" t="s">
        <v>65</v>
      </c>
      <c r="CS8" s="1059" t="s">
        <v>148</v>
      </c>
      <c r="CT8" s="1059" t="s">
        <v>47</v>
      </c>
      <c r="CU8" s="1059" t="s">
        <v>46</v>
      </c>
      <c r="CV8" s="1059" t="s">
        <v>45</v>
      </c>
      <c r="CW8" s="1059" t="s">
        <v>47</v>
      </c>
      <c r="CX8" s="1059" t="s">
        <v>46</v>
      </c>
      <c r="CY8" s="1059" t="s">
        <v>45</v>
      </c>
      <c r="CZ8" s="1059" t="s">
        <v>66</v>
      </c>
      <c r="DA8" s="1059" t="s">
        <v>65</v>
      </c>
      <c r="DB8" s="1059" t="s">
        <v>148</v>
      </c>
      <c r="DC8" s="1059" t="s">
        <v>47</v>
      </c>
      <c r="DD8" s="1059" t="s">
        <v>46</v>
      </c>
      <c r="DE8" s="1059" t="s">
        <v>45</v>
      </c>
      <c r="DF8" s="1059" t="s">
        <v>66</v>
      </c>
      <c r="DG8" s="1059" t="s">
        <v>47</v>
      </c>
      <c r="DH8" s="1059" t="s">
        <v>46</v>
      </c>
      <c r="DI8" s="1059" t="s">
        <v>45</v>
      </c>
      <c r="DJ8" s="1059" t="s">
        <v>66</v>
      </c>
      <c r="DK8" s="1059" t="s">
        <v>47</v>
      </c>
      <c r="DL8" s="1059" t="s">
        <v>46</v>
      </c>
      <c r="DM8" s="1059" t="s">
        <v>45</v>
      </c>
      <c r="DN8" s="1059" t="s">
        <v>66</v>
      </c>
    </row>
    <row r="9" spans="1:144" ht="13.5" customHeight="1">
      <c r="A9" s="1059"/>
      <c r="B9" s="1059"/>
      <c r="C9" s="1065"/>
      <c r="D9" s="1066"/>
      <c r="E9" s="1067"/>
      <c r="F9" s="1057"/>
      <c r="G9" s="1057"/>
      <c r="H9" s="1058"/>
      <c r="I9" s="1057"/>
      <c r="J9" s="1058"/>
      <c r="K9" s="1065"/>
      <c r="L9" s="1067"/>
      <c r="M9" s="1065"/>
      <c r="N9" s="1067"/>
      <c r="O9" s="1065"/>
      <c r="P9" s="1067"/>
      <c r="Q9" s="1059"/>
      <c r="R9" s="1059"/>
      <c r="S9" s="1059"/>
      <c r="T9" s="1055"/>
      <c r="U9" s="293"/>
      <c r="V9" s="294"/>
      <c r="W9" s="294"/>
      <c r="X9" s="294"/>
      <c r="Y9" s="294"/>
      <c r="Z9" s="294"/>
      <c r="AA9" s="1077"/>
      <c r="AB9" s="1080"/>
      <c r="AC9" s="1080"/>
      <c r="AD9" s="1080"/>
      <c r="AE9" s="1061"/>
      <c r="AF9" s="1060"/>
      <c r="AG9" s="1060"/>
      <c r="AH9" s="1060"/>
      <c r="AI9" s="1060"/>
      <c r="AJ9" s="1060"/>
      <c r="AK9" s="1060"/>
      <c r="AL9" s="1060"/>
      <c r="AM9" s="1060"/>
      <c r="AN9" s="1060"/>
      <c r="AO9" s="1060"/>
      <c r="AP9" s="1060"/>
      <c r="AQ9" s="1060"/>
      <c r="AR9" s="1060"/>
      <c r="AS9" s="1060"/>
      <c r="AT9" s="1060"/>
      <c r="AU9" s="1060"/>
      <c r="AV9" s="1060"/>
      <c r="AW9" s="1060"/>
      <c r="AX9" s="1060"/>
      <c r="AY9" s="1060"/>
      <c r="AZ9" s="1060"/>
      <c r="BA9" s="1060"/>
      <c r="BB9" s="1060"/>
      <c r="BC9" s="1060"/>
      <c r="BD9" s="1060"/>
      <c r="BE9" s="1060"/>
      <c r="BF9" s="1060"/>
      <c r="BG9" s="1060"/>
      <c r="BH9" s="1060"/>
      <c r="BI9" s="1060"/>
      <c r="BJ9" s="1060"/>
      <c r="BK9" s="1060"/>
      <c r="BL9" s="1060"/>
      <c r="BM9" s="1060"/>
      <c r="BN9" s="1060"/>
      <c r="BO9" s="1060"/>
      <c r="BP9" s="1060"/>
      <c r="BQ9" s="1060"/>
      <c r="BR9" s="1060"/>
      <c r="BS9" s="1060"/>
      <c r="BT9" s="1060"/>
      <c r="BU9" s="1060"/>
      <c r="BV9" s="1060"/>
      <c r="BW9" s="1060"/>
      <c r="BX9" s="1060"/>
      <c r="BY9" s="1060"/>
      <c r="BZ9" s="1060"/>
      <c r="CA9" s="1060"/>
      <c r="CB9" s="1060"/>
      <c r="CC9" s="1060"/>
      <c r="CD9" s="1060"/>
      <c r="CE9" s="1060"/>
      <c r="CF9" s="1060"/>
      <c r="CG9" s="1060"/>
      <c r="CH9" s="1060"/>
      <c r="CI9" s="1060"/>
      <c r="CJ9" s="1060"/>
      <c r="CK9" s="1060"/>
      <c r="CL9" s="1060"/>
      <c r="CM9" s="1060"/>
      <c r="CN9" s="1060"/>
      <c r="CO9" s="1060"/>
      <c r="CP9" s="1060"/>
      <c r="CQ9" s="1060"/>
      <c r="CR9" s="1060"/>
      <c r="CS9" s="1060"/>
      <c r="CT9" s="1060"/>
      <c r="CU9" s="1060"/>
      <c r="CV9" s="1060"/>
      <c r="CW9" s="1060"/>
      <c r="CX9" s="1060"/>
      <c r="CY9" s="1060"/>
      <c r="CZ9" s="1060"/>
      <c r="DA9" s="1060"/>
      <c r="DB9" s="1060"/>
      <c r="DC9" s="1060"/>
      <c r="DD9" s="1060"/>
      <c r="DE9" s="1060"/>
      <c r="DF9" s="1060"/>
      <c r="DG9" s="1060"/>
      <c r="DH9" s="1060"/>
      <c r="DI9" s="1060"/>
      <c r="DJ9" s="1060"/>
      <c r="DK9" s="1060"/>
      <c r="DL9" s="1060"/>
      <c r="DM9" s="1060"/>
      <c r="DN9" s="1060"/>
    </row>
    <row r="10" spans="1:144" ht="13.5" customHeight="1">
      <c r="A10" s="1052">
        <v>1</v>
      </c>
      <c r="B10" s="1053"/>
      <c r="C10" s="1039" t="s">
        <v>546</v>
      </c>
      <c r="D10" s="1040"/>
      <c r="E10" s="1041"/>
      <c r="F10" s="292"/>
      <c r="G10" s="1050"/>
      <c r="H10" s="1051"/>
      <c r="I10" s="1044"/>
      <c r="J10" s="1045"/>
      <c r="K10" s="1046"/>
      <c r="L10" s="1047"/>
      <c r="M10" s="1046"/>
      <c r="N10" s="1047"/>
      <c r="O10" s="1048"/>
      <c r="P10" s="1049"/>
      <c r="Q10" s="1039"/>
      <c r="R10" s="1041"/>
      <c r="S10" s="1042"/>
      <c r="T10" s="1043"/>
      <c r="U10" s="1068" t="str">
        <f t="shared" ref="U10:U18" si="0">IF(O10="","",IF(AND(G10="標準",M10="○",I10=""),"※下表に記載必要箇所あり(①)",IF(AND(G10="標準",M10="○",I10="分園"),"※下表に記載必要箇所あり(③)",IF(AND(G10="短時間",M10="○",I10=""),"※下表に記載必要箇所あり(②)","※下表に記載必要箇所あり(④)"))))</f>
        <v/>
      </c>
      <c r="V10" s="1069"/>
      <c r="W10" s="1069"/>
      <c r="X10" s="1069"/>
      <c r="Y10" s="1069"/>
      <c r="Z10" s="1069"/>
      <c r="AA10" s="111" t="str">
        <f t="shared" ref="AA10:AA99" si="1">IF(AND(K10="○",Q10=""),"A","")</f>
        <v/>
      </c>
      <c r="AB10" s="98" t="str">
        <f t="shared" ref="AB10" si="2">IF(AND(K10="○",Q10="○"),"B","")</f>
        <v/>
      </c>
      <c r="AC10" s="98" t="str">
        <f t="shared" ref="AC10" si="3">IF(AND(K10="",M10="○",Q10=""),"C","")</f>
        <v/>
      </c>
      <c r="AD10" s="98" t="str">
        <f t="shared" ref="AD10" si="4">IF(AND(K10="",M10="○",Q10="○"),"D","")</f>
        <v/>
      </c>
      <c r="AE10" s="111" t="str">
        <f t="shared" ref="AE10" si="5">IF(O10&gt;0,"","○")</f>
        <v>○</v>
      </c>
      <c r="AF10" s="111" t="str">
        <f t="shared" ref="AF10" si="6">IF(AND(F10="５歳",G10="標準",I10="",AE10="○",Q10=""),"○","")</f>
        <v/>
      </c>
      <c r="AG10" s="111" t="str">
        <f t="shared" ref="AG10" si="7">IF(AND(F10="４歳",G10="標準",I10="",AE10="○",Q10=""),"○","")</f>
        <v/>
      </c>
      <c r="AH10" s="111" t="str">
        <f t="shared" ref="AH10" si="8">IF(AND(F10="３歳",G10="標準",I10="",AE10="○",Q10=""),"○","")</f>
        <v/>
      </c>
      <c r="AI10" s="111" t="str">
        <f t="shared" ref="AI10" si="9">IF(AND(F10="２歳",G10="標準",I10="",AE10="○",Q10=""),"○","")</f>
        <v/>
      </c>
      <c r="AJ10" s="111" t="str">
        <f t="shared" ref="AJ10" si="10">IF(AND(F10="１歳",G10="標準",I10="",AE10="○",Q10=""),"○","")</f>
        <v/>
      </c>
      <c r="AK10" s="111" t="str">
        <f t="shared" ref="AK10" si="11">IF(AND(F10="乳児",G10="標準",I10="",AE10="○",Q10=""),"○","")</f>
        <v/>
      </c>
      <c r="AL10" s="111" t="str">
        <f t="shared" ref="AL10" si="12">IF(AND(F10="５歳",G10="標準",I10="",AE10="○",Q10="○"),"○","")</f>
        <v/>
      </c>
      <c r="AM10" s="111" t="str">
        <f t="shared" ref="AM10" si="13">IF(AND(F10="４歳",G10="標準",I10="",AE10="○",Q10="○"),"○","")</f>
        <v/>
      </c>
      <c r="AN10" s="111" t="str">
        <f t="shared" ref="AN10" si="14">IF(AND(F10="３歳",G10="標準",I10="",AE10="○",Q10="○"),"○","")</f>
        <v/>
      </c>
      <c r="AO10" s="111" t="str">
        <f t="shared" ref="AO10" si="15">IF(AND(F10="５歳",G10="標準",O10&gt;0),"○","")</f>
        <v/>
      </c>
      <c r="AP10" s="111" t="str">
        <f t="shared" ref="AP10" si="16">IF(AND(F10="４歳",G10="標準",O10&gt;0),"○","")</f>
        <v/>
      </c>
      <c r="AQ10" s="111" t="str">
        <f t="shared" ref="AQ10" si="17">IF(AND(F10="３歳",G10="標準",O10&gt;0),"○","")</f>
        <v/>
      </c>
      <c r="AR10" s="111" t="str">
        <f t="shared" ref="AR10" si="18">IF(AND(F10="２歳",G10="標準",O10&gt;0),"○","")</f>
        <v/>
      </c>
      <c r="AS10" s="111" t="str">
        <f t="shared" ref="AS10" si="19">IF(AND(F10="１歳",G10="標準",O10&gt;0),"○","")</f>
        <v/>
      </c>
      <c r="AT10" s="111" t="str">
        <f t="shared" ref="AT10" si="20">IF(AND(F10="乳児",G10="標準",O10&gt;0),"○","")</f>
        <v/>
      </c>
      <c r="AU10" s="111" t="str">
        <f t="shared" ref="AU10" si="21">IF(AND(F10="５歳",G10="短時間",I10="",AE10="○",Q10=""),"○","")</f>
        <v/>
      </c>
      <c r="AV10" s="111" t="str">
        <f t="shared" ref="AV10" si="22">IF(AND(F10="４歳",G10="短時間",I10="",AE10="○",Q10=""),"○","")</f>
        <v/>
      </c>
      <c r="AW10" s="111" t="str">
        <f t="shared" ref="AW10" si="23">IF(AND(F10="３歳",G10="短時間",I10="",AE10="○",Q10=""),"○","")</f>
        <v/>
      </c>
      <c r="AX10" s="111" t="str">
        <f t="shared" ref="AX10" si="24">IF(AND(F10="２歳",G10="短時間",I10="",AE10="○",Q10=""),"○","")</f>
        <v/>
      </c>
      <c r="AY10" s="111" t="str">
        <f t="shared" ref="AY10" si="25">IF(AND(F10="１歳",G10="短時間",I10="",AE10="○",Q10=""),"○","")</f>
        <v/>
      </c>
      <c r="AZ10" s="111" t="str">
        <f t="shared" ref="AZ10" si="26">IF(AND(F10="乳児",G10="短時間",I10="",AE10="○",Q10=""),"○","")</f>
        <v/>
      </c>
      <c r="BA10" s="111" t="str">
        <f t="shared" ref="BA10" si="27">IF(AND(F10="５歳",G10="短時間",I10="",AE10="○",Q10="○"),"○","")</f>
        <v/>
      </c>
      <c r="BB10" s="111" t="str">
        <f t="shared" ref="BB10" si="28">IF(AND(F10="４歳",G10="短時間",I10="",AE10="○",Q10="○"),"○","")</f>
        <v/>
      </c>
      <c r="BC10" s="111" t="str">
        <f t="shared" ref="BC10" si="29">IF(AND(F10="３歳",G10="短時間",I10="",AE10="○",Q10="○"),"○","")</f>
        <v/>
      </c>
      <c r="BD10" s="111" t="str">
        <f t="shared" ref="BD10" si="30">IF(AND(F10="２歳",G10="短時間",I10="",AE10="○",Q10="○"),"○","")</f>
        <v/>
      </c>
      <c r="BE10" s="111" t="str">
        <f t="shared" ref="BE10" si="31">IF(AND(F10="１歳",G10="短時間",I10="",AE10="○",Q10="○"),"○","")</f>
        <v/>
      </c>
      <c r="BF10" s="111" t="str">
        <f t="shared" ref="BF10" si="32">IF(AND(F10="乳児",G10="短時間",I10="",AE10="○",Q10="○"),"○","")</f>
        <v/>
      </c>
      <c r="BG10" s="111" t="str">
        <f t="shared" ref="BG10" si="33">IF(AND(F10="５歳",G10="短時間",I10="",O10&gt;0),"○","")</f>
        <v/>
      </c>
      <c r="BH10" s="111" t="str">
        <f t="shared" ref="BH10" si="34">IF(AND(F10="４歳",G10="短時間",I10="",O10&gt;0),"○","")</f>
        <v/>
      </c>
      <c r="BI10" s="111" t="str">
        <f t="shared" ref="BI10" si="35">IF(AND(F10="３歳",G10="短時間",I10="",O10&gt;0),"○","")</f>
        <v/>
      </c>
      <c r="BJ10" s="111" t="str">
        <f t="shared" ref="BJ10" si="36">IF(AND(F10="２歳",G10="短時間",I10="",O10&gt;0),"○","")</f>
        <v/>
      </c>
      <c r="BK10" s="111" t="str">
        <f t="shared" ref="BK10" si="37">IF(AND(F10="１歳",G10="短時間",I10="",O10&gt;0),"○","")</f>
        <v/>
      </c>
      <c r="BL10" s="111" t="str">
        <f t="shared" ref="BL10" si="38">IF(AND(F10="乳児",G10="短時間",I10="",O10&gt;0),"○","")</f>
        <v/>
      </c>
      <c r="BM10" s="111" t="str">
        <f>IF(AND(F10="５歳",I10="",AE10="○",Q10="",),"○","")</f>
        <v/>
      </c>
      <c r="BN10" s="111" t="str">
        <f>IF(AND(F10="４歳",I10="",AE10="○",Q10="",),"○","")</f>
        <v/>
      </c>
      <c r="BO10" s="111" t="str">
        <f>IF(AND(F10="３歳",I10="",AE10="○",Q10="",),"○","")</f>
        <v/>
      </c>
      <c r="BP10" s="111" t="str">
        <f>IF(AND(F10="２歳",I10="",AE10="○",Q10="",),"○","")</f>
        <v/>
      </c>
      <c r="BQ10" s="111" t="str">
        <f>IF(AND(F10="５歳",I10="",AE10="○",Q10="○",),"○","")</f>
        <v/>
      </c>
      <c r="BR10" s="111" t="str">
        <f>IF(AND(F10="４歳",I10="",AE10="○",Q10="○",),"○","")</f>
        <v/>
      </c>
      <c r="BS10" s="111" t="str">
        <f>IF(AND(F10="３歳",I10="",AE10="○",Q10="○",),"○","")</f>
        <v/>
      </c>
      <c r="BT10" s="111" t="str">
        <f>IF(AND(F10="２歳",I10="",AE10="○",Q10="○",),"○","")</f>
        <v/>
      </c>
      <c r="BU10" s="111" t="str">
        <f t="shared" ref="BU10" si="39">IF(AND(F10="５歳",G10="教育",O10&gt;0),"○","")</f>
        <v/>
      </c>
      <c r="BV10" s="111" t="str">
        <f t="shared" ref="BV10" si="40">IF(AND(F10="４歳",G10="教育",O10&gt;0),"○","")</f>
        <v/>
      </c>
      <c r="BW10" s="111" t="str">
        <f t="shared" ref="BW10" si="41">IF(AND(F10="３歳",G10="教育",O10&gt;0),"○","")</f>
        <v/>
      </c>
      <c r="BX10" s="111" t="str">
        <f t="shared" ref="BX10" si="42">IF(AND(F10="２歳",G10="教育",O10&gt;0),"○","")</f>
        <v/>
      </c>
      <c r="BY10" s="111" t="str">
        <f t="shared" ref="BY10" si="43">IF(AND(F10="５歳",G10="標準",I10="分園",AE10="○",Q10=""),"○","")</f>
        <v/>
      </c>
      <c r="BZ10" s="111" t="str">
        <f t="shared" ref="BZ10" si="44">IF(AND(F10="４歳",G10="標準",I10="分園",AE10="○",Q10=""),"○","")</f>
        <v/>
      </c>
      <c r="CA10" s="111" t="str">
        <f t="shared" ref="CA10" si="45">IF(AND(F10="３歳",G10="標準",I10="分園",AE10="○",Q10=""),"○","")</f>
        <v/>
      </c>
      <c r="CB10" s="111" t="str">
        <f t="shared" ref="CB10" si="46">IF(AND(F10="２歳",G10="標準",I10="分園",AE10="○",Q10=""),"○","")</f>
        <v/>
      </c>
      <c r="CC10" s="111" t="str">
        <f t="shared" ref="CC10" si="47">IF(AND(F10="１歳",G10="標準",I10="分園",AE10="○",Q10=""),"○","")</f>
        <v/>
      </c>
      <c r="CD10" s="111" t="str">
        <f t="shared" ref="CD10" si="48">IF(AND(F10="乳児",G10="標準",I10="分園",AE10="○",Q10=""),"○","")</f>
        <v/>
      </c>
      <c r="CE10" s="111" t="str">
        <f t="shared" ref="CE10" si="49">IF(AND(F10="５歳",G10="標準",I10="分園",AE10="○",Q10="○"),"○","")</f>
        <v/>
      </c>
      <c r="CF10" s="111" t="str">
        <f t="shared" ref="CF10" si="50">IF(AND(F10="４歳",G10="標準",I10="分園",AE10="○",Q10="○"),"○","")</f>
        <v/>
      </c>
      <c r="CG10" s="111" t="str">
        <f t="shared" ref="CG10" si="51">IF(AND(F10="３歳",G10="標準",I10="分園",AE10="○",Q10="○"),"○","")</f>
        <v/>
      </c>
      <c r="CH10" s="111" t="str">
        <f>IF(AND(F1376="５歳",G10="教育",I10="分園",O10&gt;0),"○","")</f>
        <v/>
      </c>
      <c r="CI10" s="111" t="str">
        <f>IF(AND(F1376="４歳",G10="教育",I10="分園",O10&gt;0),"○","")</f>
        <v/>
      </c>
      <c r="CJ10" s="111" t="str">
        <f>IF(AND(F1376="３歳",G10="教育",I10="分園",O10&gt;0),"○","")</f>
        <v/>
      </c>
      <c r="CK10" s="111" t="str">
        <f>IF(AND(F1376="２歳",G10="教育",I10="分園",O10&gt;0),"○","")</f>
        <v/>
      </c>
      <c r="CL10" s="111" t="str">
        <f>IF(AND(F1376="１歳",G10="教育",I10="分園",O10&gt;0),"○","")</f>
        <v/>
      </c>
      <c r="CM10" s="111" t="str">
        <f>IF(AND(F1376="乳児",G10="教育",I10="分園",O10&gt;0),"○","")</f>
        <v/>
      </c>
      <c r="CN10" s="111" t="str">
        <f t="shared" ref="CN10" si="52">IF(AND(F10="５歳",G10="短時間",I10="分園",AE10="○",Q10=""),"○","")</f>
        <v/>
      </c>
      <c r="CO10" s="111" t="str">
        <f t="shared" ref="CO10" si="53">IF(AND(F10="４歳",G10="短時間",I10="分園",AE10="○",Q10=""),"○","")</f>
        <v/>
      </c>
      <c r="CP10" s="111" t="str">
        <f t="shared" ref="CP10" si="54">IF(AND(F10="３歳",G10="短時間",I10="分園",AE10="○",Q10=""),"○","")</f>
        <v/>
      </c>
      <c r="CQ10" s="111" t="str">
        <f t="shared" ref="CQ10" si="55">IF(AND(F10="２歳",G10="短時間",I10="分園",AE10="○",Q10=""),"○","")</f>
        <v/>
      </c>
      <c r="CR10" s="111" t="str">
        <f t="shared" ref="CR10" si="56">IF(AND(F10="１歳",G10="短時間",I10="分園",AE10="○",Q10=""),"○","")</f>
        <v/>
      </c>
      <c r="CS10" s="111" t="str">
        <f t="shared" ref="CS10" si="57">IF(AND(F10="乳児",G10="短時間",I10="分園",AE10="○",Q10=""),"○","")</f>
        <v/>
      </c>
      <c r="CT10" s="111" t="str">
        <f t="shared" ref="CT10" si="58">IF(AND(F10="５歳",G10="短時間",I10="分園",AE10="○",Q10="○"),"○","")</f>
        <v/>
      </c>
      <c r="CU10" s="111" t="str">
        <f t="shared" ref="CU10" si="59">IF(AND(F10="４歳",G10="短時間",I10="分園",AE10="○",Q10="○"),"○","")</f>
        <v/>
      </c>
      <c r="CV10" s="111" t="str">
        <f t="shared" ref="CV10" si="60">IF(AND(F10="３歳",G10="短時間",I10="分園",AE10="○",Q10="○"),"○","")</f>
        <v/>
      </c>
      <c r="CW10" s="111" t="str">
        <f t="shared" ref="CW10" si="61">IF(AND(F10="５歳",G10="短時間",I10="分園",O10&gt;0),"○","")</f>
        <v/>
      </c>
      <c r="CX10" s="111" t="str">
        <f t="shared" ref="CX10" si="62">IF(AND(F10="４歳",G10="短時間",I10="分園",O10&gt;0),"○","")</f>
        <v/>
      </c>
      <c r="CY10" s="111" t="str">
        <f t="shared" ref="CY10" si="63">IF(AND(F10="３歳",G10="短時間",I10="分園",O10&gt;0),"○","")</f>
        <v/>
      </c>
      <c r="CZ10" s="111" t="str">
        <f t="shared" ref="CZ10" si="64">IF(AND(F10="２歳",G10="短時間",I10="分園",O10&gt;0),"○","")</f>
        <v/>
      </c>
      <c r="DA10" s="111" t="str">
        <f t="shared" ref="DA10" si="65">IF(AND(F10="１歳",G10="短時間",I10="分園",O10&gt;0),"○","")</f>
        <v/>
      </c>
      <c r="DB10" s="111" t="str">
        <f t="shared" ref="DB10" si="66">IF(AND(F10="乳児",G10="短時間",I10="分園",O10&gt;0),"○","")</f>
        <v/>
      </c>
      <c r="DC10" s="111" t="str">
        <f t="shared" ref="DC10" si="67">IF(AND(F10="５歳",G10="教育",I10="分園",AE10="○",Q10="",),"○","")</f>
        <v/>
      </c>
      <c r="DD10" s="111" t="str">
        <f t="shared" ref="DD10" si="68">IF(AND(F10="４歳",G10="教育",I10="分園",AE10="○",Q10="",),"○","")</f>
        <v/>
      </c>
      <c r="DE10" s="111" t="str">
        <f t="shared" ref="DE10" si="69">IF(AND(F10="３歳",G10="教育",I10="分園",AE10="○",Q10="",),"○","")</f>
        <v/>
      </c>
      <c r="DF10" s="111" t="str">
        <f t="shared" ref="DF10" si="70">IF(AND(F10="２歳",G10="教育",I10="分園",AE10="○",Q10="",),"○","")</f>
        <v/>
      </c>
      <c r="DG10" s="111" t="str">
        <f t="shared" ref="DG10" si="71">IF(AND(F10="５歳",G10="教育",I10="分園",AE10="○",Q10="○",),"○","")</f>
        <v/>
      </c>
      <c r="DH10" s="111" t="str">
        <f t="shared" ref="DH10" si="72">IF(AND(F10="４歳",G10="教育",I10="分園",AE10="○",Q10="○",),"○","")</f>
        <v/>
      </c>
      <c r="DI10" s="111" t="str">
        <f t="shared" ref="DI10" si="73">IF(AND(F10="３歳",G10="教育",I10="分園",AE10="○",Q10="○",),"○","")</f>
        <v/>
      </c>
      <c r="DJ10" s="111" t="str">
        <f t="shared" ref="DJ10" si="74">IF(AND(F10="２歳",G10="教育",I10="分園",AE10="○",Q10="○",),"○","")</f>
        <v/>
      </c>
      <c r="DK10" s="111" t="str">
        <f t="shared" ref="DK10" si="75">IF(AND(F10="５歳",G10="教育",I10="分園",O10&gt;0),"○","")</f>
        <v/>
      </c>
      <c r="DL10" s="111" t="str">
        <f t="shared" ref="DL10" si="76">IF(AND(F10="４歳",G10="教育",I10="分園",O10&gt;0),"○","")</f>
        <v/>
      </c>
      <c r="DM10" s="111" t="str">
        <f t="shared" ref="DM10" si="77">IF(AND(F10="３歳",G10="教育",I10="分園",O10&gt;0),"○","")</f>
        <v/>
      </c>
      <c r="DN10" s="111" t="str">
        <f t="shared" ref="DN10" si="78">IF(AND(F10="２歳",G10="教育",I10="分園",O10&gt;0),"○","")</f>
        <v/>
      </c>
      <c r="DO10" s="112" t="s">
        <v>148</v>
      </c>
      <c r="DP10" s="112" t="s">
        <v>65</v>
      </c>
      <c r="DQ10" s="113" t="s">
        <v>66</v>
      </c>
      <c r="DR10" s="99" t="s">
        <v>45</v>
      </c>
      <c r="DS10" s="99" t="s">
        <v>46</v>
      </c>
      <c r="DT10" s="99" t="s">
        <v>47</v>
      </c>
    </row>
    <row r="11" spans="1:144" ht="13.5" customHeight="1">
      <c r="A11" s="1052">
        <v>2</v>
      </c>
      <c r="B11" s="1053"/>
      <c r="C11" s="1039"/>
      <c r="D11" s="1040"/>
      <c r="E11" s="1041"/>
      <c r="F11" s="309"/>
      <c r="G11" s="1050"/>
      <c r="H11" s="1051"/>
      <c r="I11" s="1044"/>
      <c r="J11" s="1045"/>
      <c r="K11" s="1046"/>
      <c r="L11" s="1047"/>
      <c r="M11" s="1046"/>
      <c r="N11" s="1047"/>
      <c r="O11" s="1048"/>
      <c r="P11" s="1049"/>
      <c r="Q11" s="1039"/>
      <c r="R11" s="1041"/>
      <c r="S11" s="1042"/>
      <c r="T11" s="1043"/>
      <c r="U11" s="1068" t="str">
        <f t="shared" si="0"/>
        <v/>
      </c>
      <c r="V11" s="1069"/>
      <c r="W11" s="1069"/>
      <c r="X11" s="1069"/>
      <c r="Y11" s="1069"/>
      <c r="Z11" s="1069"/>
      <c r="AA11" s="111" t="str">
        <f t="shared" si="1"/>
        <v/>
      </c>
      <c r="AB11" s="98" t="str">
        <f t="shared" ref="AB11:AB74" si="79">IF(AND(K11="○",Q11="○"),"B","")</f>
        <v/>
      </c>
      <c r="AC11" s="98" t="str">
        <f t="shared" ref="AC11:AC74" si="80">IF(AND(K11="",M11="○",Q11=""),"C","")</f>
        <v/>
      </c>
      <c r="AD11" s="98" t="str">
        <f t="shared" ref="AD11:AD74" si="81">IF(AND(K11="",M11="○",Q11="○"),"D","")</f>
        <v/>
      </c>
      <c r="AE11" s="111" t="str">
        <f t="shared" ref="AE11:AE74" si="82">IF(O11&gt;0,"","○")</f>
        <v>○</v>
      </c>
      <c r="AF11" s="111" t="str">
        <f t="shared" ref="AF11:AF74" si="83">IF(AND(F11="５歳",G11="標準",I11="",AE11="○",Q11=""),"○","")</f>
        <v/>
      </c>
      <c r="AG11" s="111" t="str">
        <f t="shared" ref="AG11:AG74" si="84">IF(AND(F11="４歳",G11="標準",I11="",AE11="○",Q11=""),"○","")</f>
        <v/>
      </c>
      <c r="AH11" s="111" t="str">
        <f t="shared" ref="AH11:AH74" si="85">IF(AND(F11="３歳",G11="標準",I11="",AE11="○",Q11=""),"○","")</f>
        <v/>
      </c>
      <c r="AI11" s="111" t="str">
        <f t="shared" ref="AI11:AI74" si="86">IF(AND(F11="２歳",G11="標準",I11="",AE11="○",Q11=""),"○","")</f>
        <v/>
      </c>
      <c r="AJ11" s="111" t="str">
        <f t="shared" ref="AJ11:AJ74" si="87">IF(AND(F11="１歳",G11="標準",I11="",AE11="○",Q11=""),"○","")</f>
        <v/>
      </c>
      <c r="AK11" s="111" t="str">
        <f t="shared" ref="AK11:AK74" si="88">IF(AND(F11="乳児",G11="標準",I11="",AE11="○",Q11=""),"○","")</f>
        <v/>
      </c>
      <c r="AL11" s="111" t="str">
        <f t="shared" ref="AL11:AL74" si="89">IF(AND(F11="５歳",G11="標準",I11="",AE11="○",Q11="○"),"○","")</f>
        <v/>
      </c>
      <c r="AM11" s="111" t="str">
        <f t="shared" ref="AM11:AM74" si="90">IF(AND(F11="４歳",G11="標準",I11="",AE11="○",Q11="○"),"○","")</f>
        <v/>
      </c>
      <c r="AN11" s="111" t="str">
        <f t="shared" ref="AN11:AN74" si="91">IF(AND(F11="３歳",G11="標準",I11="",AE11="○",Q11="○"),"○","")</f>
        <v/>
      </c>
      <c r="AO11" s="111" t="str">
        <f t="shared" ref="AO11:AO74" si="92">IF(AND(F11="５歳",G11="標準",O11&gt;0),"○","")</f>
        <v/>
      </c>
      <c r="AP11" s="111" t="str">
        <f t="shared" ref="AP11:AP74" si="93">IF(AND(F11="４歳",G11="標準",O11&gt;0),"○","")</f>
        <v/>
      </c>
      <c r="AQ11" s="111" t="str">
        <f t="shared" ref="AQ11:AQ74" si="94">IF(AND(F11="３歳",G11="標準",O11&gt;0),"○","")</f>
        <v/>
      </c>
      <c r="AR11" s="111" t="str">
        <f t="shared" ref="AR11:AR74" si="95">IF(AND(F11="２歳",G11="標準",O11&gt;0),"○","")</f>
        <v/>
      </c>
      <c r="AS11" s="111" t="str">
        <f t="shared" ref="AS11:AS74" si="96">IF(AND(F11="１歳",G11="標準",O11&gt;0),"○","")</f>
        <v/>
      </c>
      <c r="AT11" s="111" t="str">
        <f t="shared" ref="AT11:AT74" si="97">IF(AND(F11="乳児",G11="標準",O11&gt;0),"○","")</f>
        <v/>
      </c>
      <c r="AU11" s="111" t="str">
        <f t="shared" ref="AU11:AU74" si="98">IF(AND(F11="５歳",G11="短時間",I11="",AE11="○",Q11=""),"○","")</f>
        <v/>
      </c>
      <c r="AV11" s="111" t="str">
        <f t="shared" ref="AV11:AV74" si="99">IF(AND(F11="４歳",G11="短時間",I11="",AE11="○",Q11=""),"○","")</f>
        <v/>
      </c>
      <c r="AW11" s="111" t="str">
        <f t="shared" ref="AW11:AW74" si="100">IF(AND(F11="３歳",G11="短時間",I11="",AE11="○",Q11=""),"○","")</f>
        <v/>
      </c>
      <c r="AX11" s="111" t="str">
        <f t="shared" ref="AX11:AX74" si="101">IF(AND(F11="２歳",G11="短時間",I11="",AE11="○",Q11=""),"○","")</f>
        <v/>
      </c>
      <c r="AY11" s="111" t="str">
        <f t="shared" ref="AY11:AY74" si="102">IF(AND(F11="１歳",G11="短時間",I11="",AE11="○",Q11=""),"○","")</f>
        <v/>
      </c>
      <c r="AZ11" s="111" t="str">
        <f t="shared" ref="AZ11:AZ74" si="103">IF(AND(F11="乳児",G11="短時間",I11="",AE11="○",Q11=""),"○","")</f>
        <v/>
      </c>
      <c r="BA11" s="111" t="str">
        <f t="shared" ref="BA11:BA74" si="104">IF(AND(F11="５歳",G11="短時間",I11="",AE11="○",Q11="○"),"○","")</f>
        <v/>
      </c>
      <c r="BB11" s="111" t="str">
        <f t="shared" ref="BB11:BB74" si="105">IF(AND(F11="４歳",G11="短時間",I11="",AE11="○",Q11="○"),"○","")</f>
        <v/>
      </c>
      <c r="BC11" s="111" t="str">
        <f t="shared" ref="BC11:BC74" si="106">IF(AND(F11="３歳",G11="短時間",I11="",AE11="○",Q11="○"),"○","")</f>
        <v/>
      </c>
      <c r="BD11" s="111" t="str">
        <f t="shared" ref="BD11:BD74" si="107">IF(AND(F11="２歳",G11="短時間",I11="",AE11="○",Q11="○"),"○","")</f>
        <v/>
      </c>
      <c r="BE11" s="111" t="str">
        <f t="shared" ref="BE11:BE74" si="108">IF(AND(F11="１歳",G11="短時間",I11="",AE11="○",Q11="○"),"○","")</f>
        <v/>
      </c>
      <c r="BF11" s="111" t="str">
        <f t="shared" ref="BF11:BF74" si="109">IF(AND(F11="乳児",G11="短時間",I11="",AE11="○",Q11="○"),"○","")</f>
        <v/>
      </c>
      <c r="BG11" s="111" t="str">
        <f t="shared" ref="BG11:BG74" si="110">IF(AND(F11="５歳",G11="短時間",I11="",O11&gt;0),"○","")</f>
        <v/>
      </c>
      <c r="BH11" s="111" t="str">
        <f t="shared" ref="BH11:BH74" si="111">IF(AND(F11="４歳",G11="短時間",I11="",O11&gt;0),"○","")</f>
        <v/>
      </c>
      <c r="BI11" s="111" t="str">
        <f t="shared" ref="BI11:BI74" si="112">IF(AND(F11="３歳",G11="短時間",I11="",O11&gt;0),"○","")</f>
        <v/>
      </c>
      <c r="BJ11" s="111" t="str">
        <f t="shared" ref="BJ11:BJ74" si="113">IF(AND(F11="２歳",G11="短時間",I11="",O11&gt;0),"○","")</f>
        <v/>
      </c>
      <c r="BK11" s="111" t="str">
        <f t="shared" ref="BK11:BK74" si="114">IF(AND(F11="１歳",G11="短時間",I11="",O11&gt;0),"○","")</f>
        <v/>
      </c>
      <c r="BL11" s="111" t="str">
        <f t="shared" ref="BL11:BL74" si="115">IF(AND(F11="乳児",G11="短時間",I11="",O11&gt;0),"○","")</f>
        <v/>
      </c>
      <c r="BM11" s="111" t="str">
        <f t="shared" ref="BM11:BM74" si="116">IF(AND(F11="５歳",I11="",AE11="○",Q11="",),"○","")</f>
        <v/>
      </c>
      <c r="BN11" s="111" t="str">
        <f t="shared" ref="BN11:BN74" si="117">IF(AND(F11="４歳",I11="",AE11="○",Q11="",),"○","")</f>
        <v/>
      </c>
      <c r="BO11" s="111" t="str">
        <f t="shared" ref="BO11:BO74" si="118">IF(AND(F11="３歳",I11="",AE11="○",Q11="",),"○","")</f>
        <v/>
      </c>
      <c r="BP11" s="111" t="str">
        <f t="shared" ref="BP11:BP74" si="119">IF(AND(F11="２歳",I11="",AE11="○",Q11="",),"○","")</f>
        <v/>
      </c>
      <c r="BQ11" s="111" t="str">
        <f t="shared" ref="BQ11:BQ74" si="120">IF(AND(F11="５歳",I11="",AE11="○",Q11="○",),"○","")</f>
        <v/>
      </c>
      <c r="BR11" s="111" t="str">
        <f t="shared" ref="BR11:BR74" si="121">IF(AND(F11="４歳",I11="",AE11="○",Q11="○",),"○","")</f>
        <v/>
      </c>
      <c r="BS11" s="111" t="str">
        <f t="shared" ref="BS11:BS74" si="122">IF(AND(F11="３歳",I11="",AE11="○",Q11="○",),"○","")</f>
        <v/>
      </c>
      <c r="BT11" s="111" t="str">
        <f t="shared" ref="BT11:BT74" si="123">IF(AND(F11="２歳",I11="",AE11="○",Q11="○",),"○","")</f>
        <v/>
      </c>
      <c r="BU11" s="111" t="str">
        <f t="shared" ref="BU11:BU74" si="124">IF(AND(F11="５歳",G11="教育",O11&gt;0),"○","")</f>
        <v/>
      </c>
      <c r="BV11" s="111" t="str">
        <f t="shared" ref="BV11:BV74" si="125">IF(AND(F11="４歳",G11="教育",O11&gt;0),"○","")</f>
        <v/>
      </c>
      <c r="BW11" s="111" t="str">
        <f t="shared" ref="BW11:BW74" si="126">IF(AND(F11="３歳",G11="教育",O11&gt;0),"○","")</f>
        <v/>
      </c>
      <c r="BX11" s="111" t="str">
        <f t="shared" ref="BX11:BX74" si="127">IF(AND(F11="２歳",G11="教育",O11&gt;0),"○","")</f>
        <v/>
      </c>
      <c r="BY11" s="111" t="str">
        <f t="shared" ref="BY11:BY74" si="128">IF(AND(F11="５歳",G11="標準",I11="分園",AE11="○",Q11=""),"○","")</f>
        <v/>
      </c>
      <c r="BZ11" s="111" t="str">
        <f t="shared" ref="BZ11:BZ74" si="129">IF(AND(F11="４歳",G11="標準",I11="分園",AE11="○",Q11=""),"○","")</f>
        <v/>
      </c>
      <c r="CA11" s="111" t="str">
        <f t="shared" ref="CA11:CA74" si="130">IF(AND(F11="３歳",G11="標準",I11="分園",AE11="○",Q11=""),"○","")</f>
        <v/>
      </c>
      <c r="CB11" s="111" t="str">
        <f t="shared" ref="CB11:CB74" si="131">IF(AND(F11="２歳",G11="標準",I11="分園",AE11="○",Q11=""),"○","")</f>
        <v/>
      </c>
      <c r="CC11" s="111" t="str">
        <f t="shared" ref="CC11:CC74" si="132">IF(AND(F11="１歳",G11="標準",I11="分園",AE11="○",Q11=""),"○","")</f>
        <v/>
      </c>
      <c r="CD11" s="111" t="str">
        <f t="shared" ref="CD11:CD74" si="133">IF(AND(F11="乳児",G11="標準",I11="分園",AE11="○",Q11=""),"○","")</f>
        <v/>
      </c>
      <c r="CE11" s="111" t="str">
        <f t="shared" ref="CE11:CE74" si="134">IF(AND(F11="５歳",G11="標準",I11="分園",AE11="○",Q11="○"),"○","")</f>
        <v/>
      </c>
      <c r="CF11" s="111" t="str">
        <f t="shared" ref="CF11:CF74" si="135">IF(AND(F11="４歳",G11="標準",I11="分園",AE11="○",Q11="○"),"○","")</f>
        <v/>
      </c>
      <c r="CG11" s="111" t="str">
        <f t="shared" ref="CG11:CG74" si="136">IF(AND(F11="３歳",G11="標準",I11="分園",AE11="○",Q11="○"),"○","")</f>
        <v/>
      </c>
      <c r="CH11" s="111" t="str">
        <f t="shared" ref="CH11:CH74" si="137">IF(AND(F1377="５歳",G11="教育",I11="分園",O11&gt;0),"○","")</f>
        <v/>
      </c>
      <c r="CI11" s="111" t="str">
        <f t="shared" ref="CI11:CI74" si="138">IF(AND(F1377="４歳",G11="教育",I11="分園",O11&gt;0),"○","")</f>
        <v/>
      </c>
      <c r="CJ11" s="111" t="str">
        <f t="shared" ref="CJ11:CJ74" si="139">IF(AND(F1377="３歳",G11="教育",I11="分園",O11&gt;0),"○","")</f>
        <v/>
      </c>
      <c r="CK11" s="111" t="str">
        <f t="shared" ref="CK11:CK74" si="140">IF(AND(F1377="２歳",G11="教育",I11="分園",O11&gt;0),"○","")</f>
        <v/>
      </c>
      <c r="CL11" s="111" t="str">
        <f t="shared" ref="CL11:CL74" si="141">IF(AND(F1377="１歳",G11="教育",I11="分園",O11&gt;0),"○","")</f>
        <v/>
      </c>
      <c r="CM11" s="111" t="str">
        <f t="shared" ref="CM11:CM74" si="142">IF(AND(F1377="乳児",G11="教育",I11="分園",O11&gt;0),"○","")</f>
        <v/>
      </c>
      <c r="CN11" s="111" t="str">
        <f t="shared" ref="CN11:CN74" si="143">IF(AND(F11="５歳",G11="短時間",I11="分園",AE11="○",Q11=""),"○","")</f>
        <v/>
      </c>
      <c r="CO11" s="111" t="str">
        <f t="shared" ref="CO11:CO74" si="144">IF(AND(F11="４歳",G11="短時間",I11="分園",AE11="○",Q11=""),"○","")</f>
        <v/>
      </c>
      <c r="CP11" s="111" t="str">
        <f t="shared" ref="CP11:CP74" si="145">IF(AND(F11="３歳",G11="短時間",I11="分園",AE11="○",Q11=""),"○","")</f>
        <v/>
      </c>
      <c r="CQ11" s="111" t="str">
        <f t="shared" ref="CQ11:CQ74" si="146">IF(AND(F11="２歳",G11="短時間",I11="分園",AE11="○",Q11=""),"○","")</f>
        <v/>
      </c>
      <c r="CR11" s="111" t="str">
        <f t="shared" ref="CR11:CR74" si="147">IF(AND(F11="１歳",G11="短時間",I11="分園",AE11="○",Q11=""),"○","")</f>
        <v/>
      </c>
      <c r="CS11" s="111" t="str">
        <f t="shared" ref="CS11:CS74" si="148">IF(AND(F11="乳児",G11="短時間",I11="分園",AE11="○",Q11=""),"○","")</f>
        <v/>
      </c>
      <c r="CT11" s="111" t="str">
        <f t="shared" ref="CT11:CT74" si="149">IF(AND(F11="５歳",G11="短時間",I11="分園",AE11="○",Q11="○"),"○","")</f>
        <v/>
      </c>
      <c r="CU11" s="111" t="str">
        <f t="shared" ref="CU11:CU74" si="150">IF(AND(F11="４歳",G11="短時間",I11="分園",AE11="○",Q11="○"),"○","")</f>
        <v/>
      </c>
      <c r="CV11" s="111" t="str">
        <f t="shared" ref="CV11:CV74" si="151">IF(AND(F11="３歳",G11="短時間",I11="分園",AE11="○",Q11="○"),"○","")</f>
        <v/>
      </c>
      <c r="CW11" s="111" t="str">
        <f t="shared" ref="CW11:CW74" si="152">IF(AND(F11="５歳",G11="短時間",I11="分園",O11&gt;0),"○","")</f>
        <v/>
      </c>
      <c r="CX11" s="111" t="str">
        <f t="shared" ref="CX11:CX74" si="153">IF(AND(F11="４歳",G11="短時間",I11="分園",O11&gt;0),"○","")</f>
        <v/>
      </c>
      <c r="CY11" s="111" t="str">
        <f t="shared" ref="CY11:CY74" si="154">IF(AND(F11="３歳",G11="短時間",I11="分園",O11&gt;0),"○","")</f>
        <v/>
      </c>
      <c r="CZ11" s="111" t="str">
        <f t="shared" ref="CZ11:CZ74" si="155">IF(AND(F11="２歳",G11="短時間",I11="分園",O11&gt;0),"○","")</f>
        <v/>
      </c>
      <c r="DA11" s="111" t="str">
        <f t="shared" ref="DA11:DA74" si="156">IF(AND(F11="１歳",G11="短時間",I11="分園",O11&gt;0),"○","")</f>
        <v/>
      </c>
      <c r="DB11" s="111" t="str">
        <f t="shared" ref="DB11:DB74" si="157">IF(AND(F11="乳児",G11="短時間",I11="分園",O11&gt;0),"○","")</f>
        <v/>
      </c>
      <c r="DC11" s="111" t="str">
        <f t="shared" ref="DC11:DC74" si="158">IF(AND(F11="５歳",G11="教育",I11="分園",AE11="○",Q11="",),"○","")</f>
        <v/>
      </c>
      <c r="DD11" s="111" t="str">
        <f t="shared" ref="DD11:DD74" si="159">IF(AND(F11="４歳",G11="教育",I11="分園",AE11="○",Q11="",),"○","")</f>
        <v/>
      </c>
      <c r="DE11" s="111" t="str">
        <f t="shared" ref="DE11:DE74" si="160">IF(AND(F11="３歳",G11="教育",I11="分園",AE11="○",Q11="",),"○","")</f>
        <v/>
      </c>
      <c r="DF11" s="111" t="str">
        <f t="shared" ref="DF11:DF74" si="161">IF(AND(F11="２歳",G11="教育",I11="分園",AE11="○",Q11="",),"○","")</f>
        <v/>
      </c>
      <c r="DG11" s="111" t="str">
        <f t="shared" ref="DG11:DG74" si="162">IF(AND(F11="５歳",G11="教育",I11="分園",AE11="○",Q11="○",),"○","")</f>
        <v/>
      </c>
      <c r="DH11" s="111" t="str">
        <f t="shared" ref="DH11:DH74" si="163">IF(AND(F11="４歳",G11="教育",I11="分園",AE11="○",Q11="○",),"○","")</f>
        <v/>
      </c>
      <c r="DI11" s="111" t="str">
        <f t="shared" ref="DI11:DI74" si="164">IF(AND(F11="３歳",G11="教育",I11="分園",AE11="○",Q11="○",),"○","")</f>
        <v/>
      </c>
      <c r="DJ11" s="111" t="str">
        <f t="shared" ref="DJ11:DJ74" si="165">IF(AND(F11="２歳",G11="教育",I11="分園",AE11="○",Q11="○",),"○","")</f>
        <v/>
      </c>
      <c r="DK11" s="111" t="str">
        <f t="shared" ref="DK11:DK74" si="166">IF(AND(F11="５歳",G11="教育",I11="分園",O11&gt;0),"○","")</f>
        <v/>
      </c>
      <c r="DL11" s="111" t="str">
        <f t="shared" ref="DL11:DL74" si="167">IF(AND(F11="４歳",G11="教育",I11="分園",O11&gt;0),"○","")</f>
        <v/>
      </c>
      <c r="DM11" s="111" t="str">
        <f t="shared" ref="DM11:DM74" si="168">IF(AND(F11="３歳",G11="教育",I11="分園",O11&gt;0),"○","")</f>
        <v/>
      </c>
      <c r="DN11" s="111" t="str">
        <f t="shared" ref="DN11:DN74" si="169">IF(AND(F11="２歳",G11="教育",I11="分園",O11&gt;0),"○","")</f>
        <v/>
      </c>
      <c r="DO11" s="99" t="s">
        <v>15</v>
      </c>
      <c r="DP11" s="99" t="s">
        <v>52</v>
      </c>
      <c r="DQ11" s="99" t="s">
        <v>16</v>
      </c>
    </row>
    <row r="12" spans="1:144" ht="13.5" customHeight="1">
      <c r="A12" s="1052">
        <v>3</v>
      </c>
      <c r="B12" s="1053"/>
      <c r="C12" s="1039"/>
      <c r="D12" s="1040"/>
      <c r="E12" s="1041"/>
      <c r="F12" s="309"/>
      <c r="G12" s="1050"/>
      <c r="H12" s="1051"/>
      <c r="I12" s="1044"/>
      <c r="J12" s="1045"/>
      <c r="K12" s="1046"/>
      <c r="L12" s="1047"/>
      <c r="M12" s="1046"/>
      <c r="N12" s="1047"/>
      <c r="O12" s="1048"/>
      <c r="P12" s="1049"/>
      <c r="Q12" s="1039"/>
      <c r="R12" s="1041"/>
      <c r="S12" s="1042"/>
      <c r="T12" s="1043"/>
      <c r="U12" s="1068" t="str">
        <f t="shared" si="0"/>
        <v/>
      </c>
      <c r="V12" s="1069"/>
      <c r="W12" s="1069"/>
      <c r="X12" s="1069"/>
      <c r="Y12" s="1069"/>
      <c r="Z12" s="1069"/>
      <c r="AA12" s="111" t="str">
        <f t="shared" si="1"/>
        <v/>
      </c>
      <c r="AB12" s="98" t="str">
        <f t="shared" si="79"/>
        <v/>
      </c>
      <c r="AC12" s="98" t="str">
        <f t="shared" si="80"/>
        <v/>
      </c>
      <c r="AD12" s="98" t="str">
        <f t="shared" si="81"/>
        <v/>
      </c>
      <c r="AE12" s="111" t="str">
        <f t="shared" si="82"/>
        <v>○</v>
      </c>
      <c r="AF12" s="111" t="str">
        <f t="shared" si="83"/>
        <v/>
      </c>
      <c r="AG12" s="111" t="str">
        <f t="shared" si="84"/>
        <v/>
      </c>
      <c r="AH12" s="111" t="str">
        <f t="shared" si="85"/>
        <v/>
      </c>
      <c r="AI12" s="111" t="str">
        <f t="shared" si="86"/>
        <v/>
      </c>
      <c r="AJ12" s="111" t="str">
        <f t="shared" si="87"/>
        <v/>
      </c>
      <c r="AK12" s="111" t="str">
        <f t="shared" si="88"/>
        <v/>
      </c>
      <c r="AL12" s="111" t="str">
        <f t="shared" si="89"/>
        <v/>
      </c>
      <c r="AM12" s="111" t="str">
        <f t="shared" si="90"/>
        <v/>
      </c>
      <c r="AN12" s="111" t="str">
        <f t="shared" si="91"/>
        <v/>
      </c>
      <c r="AO12" s="111" t="str">
        <f t="shared" si="92"/>
        <v/>
      </c>
      <c r="AP12" s="111" t="str">
        <f t="shared" si="93"/>
        <v/>
      </c>
      <c r="AQ12" s="111" t="str">
        <f t="shared" si="94"/>
        <v/>
      </c>
      <c r="AR12" s="111" t="str">
        <f t="shared" si="95"/>
        <v/>
      </c>
      <c r="AS12" s="111" t="str">
        <f t="shared" si="96"/>
        <v/>
      </c>
      <c r="AT12" s="111" t="str">
        <f t="shared" si="97"/>
        <v/>
      </c>
      <c r="AU12" s="111" t="str">
        <f t="shared" si="98"/>
        <v/>
      </c>
      <c r="AV12" s="111" t="str">
        <f t="shared" si="99"/>
        <v/>
      </c>
      <c r="AW12" s="111" t="str">
        <f t="shared" si="100"/>
        <v/>
      </c>
      <c r="AX12" s="111" t="str">
        <f t="shared" si="101"/>
        <v/>
      </c>
      <c r="AY12" s="111" t="str">
        <f t="shared" si="102"/>
        <v/>
      </c>
      <c r="AZ12" s="111" t="str">
        <f t="shared" si="103"/>
        <v/>
      </c>
      <c r="BA12" s="111" t="str">
        <f t="shared" si="104"/>
        <v/>
      </c>
      <c r="BB12" s="111" t="str">
        <f t="shared" si="105"/>
        <v/>
      </c>
      <c r="BC12" s="111" t="str">
        <f t="shared" si="106"/>
        <v/>
      </c>
      <c r="BD12" s="111" t="str">
        <f t="shared" si="107"/>
        <v/>
      </c>
      <c r="BE12" s="111" t="str">
        <f t="shared" si="108"/>
        <v/>
      </c>
      <c r="BF12" s="111" t="str">
        <f t="shared" si="109"/>
        <v/>
      </c>
      <c r="BG12" s="111" t="str">
        <f t="shared" si="110"/>
        <v/>
      </c>
      <c r="BH12" s="111" t="str">
        <f t="shared" si="111"/>
        <v/>
      </c>
      <c r="BI12" s="111" t="str">
        <f t="shared" si="112"/>
        <v/>
      </c>
      <c r="BJ12" s="111" t="str">
        <f t="shared" si="113"/>
        <v/>
      </c>
      <c r="BK12" s="111" t="str">
        <f t="shared" si="114"/>
        <v/>
      </c>
      <c r="BL12" s="111" t="str">
        <f t="shared" si="115"/>
        <v/>
      </c>
      <c r="BM12" s="111" t="str">
        <f t="shared" si="116"/>
        <v/>
      </c>
      <c r="BN12" s="111" t="str">
        <f t="shared" si="117"/>
        <v/>
      </c>
      <c r="BO12" s="111" t="str">
        <f t="shared" si="118"/>
        <v/>
      </c>
      <c r="BP12" s="111" t="str">
        <f t="shared" si="119"/>
        <v/>
      </c>
      <c r="BQ12" s="111" t="str">
        <f t="shared" si="120"/>
        <v/>
      </c>
      <c r="BR12" s="111" t="str">
        <f t="shared" si="121"/>
        <v/>
      </c>
      <c r="BS12" s="111" t="str">
        <f t="shared" si="122"/>
        <v/>
      </c>
      <c r="BT12" s="111" t="str">
        <f t="shared" si="123"/>
        <v/>
      </c>
      <c r="BU12" s="111" t="str">
        <f t="shared" si="124"/>
        <v/>
      </c>
      <c r="BV12" s="111" t="str">
        <f t="shared" si="125"/>
        <v/>
      </c>
      <c r="BW12" s="111" t="str">
        <f t="shared" si="126"/>
        <v/>
      </c>
      <c r="BX12" s="111" t="str">
        <f t="shared" si="127"/>
        <v/>
      </c>
      <c r="BY12" s="111" t="str">
        <f t="shared" si="128"/>
        <v/>
      </c>
      <c r="BZ12" s="111" t="str">
        <f t="shared" si="129"/>
        <v/>
      </c>
      <c r="CA12" s="111" t="str">
        <f t="shared" si="130"/>
        <v/>
      </c>
      <c r="CB12" s="111" t="str">
        <f t="shared" si="131"/>
        <v/>
      </c>
      <c r="CC12" s="111" t="str">
        <f t="shared" si="132"/>
        <v/>
      </c>
      <c r="CD12" s="111" t="str">
        <f t="shared" si="133"/>
        <v/>
      </c>
      <c r="CE12" s="111" t="str">
        <f t="shared" si="134"/>
        <v/>
      </c>
      <c r="CF12" s="111" t="str">
        <f t="shared" si="135"/>
        <v/>
      </c>
      <c r="CG12" s="111" t="str">
        <f t="shared" si="136"/>
        <v/>
      </c>
      <c r="CH12" s="111" t="str">
        <f t="shared" si="137"/>
        <v/>
      </c>
      <c r="CI12" s="111" t="str">
        <f t="shared" si="138"/>
        <v/>
      </c>
      <c r="CJ12" s="111" t="str">
        <f t="shared" si="139"/>
        <v/>
      </c>
      <c r="CK12" s="111" t="str">
        <f t="shared" si="140"/>
        <v/>
      </c>
      <c r="CL12" s="111" t="str">
        <f t="shared" si="141"/>
        <v/>
      </c>
      <c r="CM12" s="111" t="str">
        <f t="shared" si="142"/>
        <v/>
      </c>
      <c r="CN12" s="111" t="str">
        <f t="shared" si="143"/>
        <v/>
      </c>
      <c r="CO12" s="111" t="str">
        <f t="shared" si="144"/>
        <v/>
      </c>
      <c r="CP12" s="111" t="str">
        <f t="shared" si="145"/>
        <v/>
      </c>
      <c r="CQ12" s="111" t="str">
        <f t="shared" si="146"/>
        <v/>
      </c>
      <c r="CR12" s="111" t="str">
        <f t="shared" si="147"/>
        <v/>
      </c>
      <c r="CS12" s="111" t="str">
        <f t="shared" si="148"/>
        <v/>
      </c>
      <c r="CT12" s="111" t="str">
        <f t="shared" si="149"/>
        <v/>
      </c>
      <c r="CU12" s="111" t="str">
        <f t="shared" si="150"/>
        <v/>
      </c>
      <c r="CV12" s="111" t="str">
        <f t="shared" si="151"/>
        <v/>
      </c>
      <c r="CW12" s="111" t="str">
        <f t="shared" si="152"/>
        <v/>
      </c>
      <c r="CX12" s="111" t="str">
        <f t="shared" si="153"/>
        <v/>
      </c>
      <c r="CY12" s="111" t="str">
        <f t="shared" si="154"/>
        <v/>
      </c>
      <c r="CZ12" s="111" t="str">
        <f t="shared" si="155"/>
        <v/>
      </c>
      <c r="DA12" s="111" t="str">
        <f t="shared" si="156"/>
        <v/>
      </c>
      <c r="DB12" s="111" t="str">
        <f t="shared" si="157"/>
        <v/>
      </c>
      <c r="DC12" s="111" t="str">
        <f t="shared" si="158"/>
        <v/>
      </c>
      <c r="DD12" s="111" t="str">
        <f t="shared" si="159"/>
        <v/>
      </c>
      <c r="DE12" s="111" t="str">
        <f t="shared" si="160"/>
        <v/>
      </c>
      <c r="DF12" s="111" t="str">
        <f t="shared" si="161"/>
        <v/>
      </c>
      <c r="DG12" s="111" t="str">
        <f t="shared" si="162"/>
        <v/>
      </c>
      <c r="DH12" s="111" t="str">
        <f t="shared" si="163"/>
        <v/>
      </c>
      <c r="DI12" s="111" t="str">
        <f t="shared" si="164"/>
        <v/>
      </c>
      <c r="DJ12" s="111" t="str">
        <f t="shared" si="165"/>
        <v/>
      </c>
      <c r="DK12" s="111" t="str">
        <f t="shared" si="166"/>
        <v/>
      </c>
      <c r="DL12" s="111" t="str">
        <f t="shared" si="167"/>
        <v/>
      </c>
      <c r="DM12" s="111" t="str">
        <f t="shared" si="168"/>
        <v/>
      </c>
      <c r="DN12" s="111" t="str">
        <f t="shared" si="169"/>
        <v/>
      </c>
      <c r="DO12" s="113" t="s">
        <v>50</v>
      </c>
      <c r="DP12" s="99" t="s">
        <v>51</v>
      </c>
      <c r="DQ12" s="99" t="s">
        <v>401</v>
      </c>
    </row>
    <row r="13" spans="1:144" ht="13.5" customHeight="1">
      <c r="A13" s="1052">
        <v>4</v>
      </c>
      <c r="B13" s="1053"/>
      <c r="C13" s="1039"/>
      <c r="D13" s="1040"/>
      <c r="E13" s="1041"/>
      <c r="F13" s="309"/>
      <c r="G13" s="1050"/>
      <c r="H13" s="1051"/>
      <c r="I13" s="1044"/>
      <c r="J13" s="1045"/>
      <c r="K13" s="1046"/>
      <c r="L13" s="1047"/>
      <c r="M13" s="1046"/>
      <c r="N13" s="1047"/>
      <c r="O13" s="1048"/>
      <c r="P13" s="1049"/>
      <c r="Q13" s="1039"/>
      <c r="R13" s="1041"/>
      <c r="S13" s="1042"/>
      <c r="T13" s="1043"/>
      <c r="U13" s="1068" t="str">
        <f t="shared" si="0"/>
        <v/>
      </c>
      <c r="V13" s="1069"/>
      <c r="W13" s="1069"/>
      <c r="X13" s="1069"/>
      <c r="Y13" s="1069"/>
      <c r="Z13" s="1069"/>
      <c r="AA13" s="111" t="str">
        <f t="shared" si="1"/>
        <v/>
      </c>
      <c r="AB13" s="98" t="str">
        <f t="shared" si="79"/>
        <v/>
      </c>
      <c r="AC13" s="98" t="str">
        <f t="shared" si="80"/>
        <v/>
      </c>
      <c r="AD13" s="98" t="str">
        <f t="shared" si="81"/>
        <v/>
      </c>
      <c r="AE13" s="111" t="str">
        <f t="shared" si="82"/>
        <v>○</v>
      </c>
      <c r="AF13" s="111" t="str">
        <f t="shared" si="83"/>
        <v/>
      </c>
      <c r="AG13" s="111" t="str">
        <f t="shared" si="84"/>
        <v/>
      </c>
      <c r="AH13" s="111" t="str">
        <f t="shared" si="85"/>
        <v/>
      </c>
      <c r="AI13" s="111" t="str">
        <f t="shared" si="86"/>
        <v/>
      </c>
      <c r="AJ13" s="111" t="str">
        <f t="shared" si="87"/>
        <v/>
      </c>
      <c r="AK13" s="111" t="str">
        <f t="shared" si="88"/>
        <v/>
      </c>
      <c r="AL13" s="111" t="str">
        <f t="shared" si="89"/>
        <v/>
      </c>
      <c r="AM13" s="111" t="str">
        <f t="shared" si="90"/>
        <v/>
      </c>
      <c r="AN13" s="111" t="str">
        <f t="shared" si="91"/>
        <v/>
      </c>
      <c r="AO13" s="111" t="str">
        <f t="shared" si="92"/>
        <v/>
      </c>
      <c r="AP13" s="111" t="str">
        <f t="shared" si="93"/>
        <v/>
      </c>
      <c r="AQ13" s="111" t="str">
        <f t="shared" si="94"/>
        <v/>
      </c>
      <c r="AR13" s="111" t="str">
        <f t="shared" si="95"/>
        <v/>
      </c>
      <c r="AS13" s="111" t="str">
        <f t="shared" si="96"/>
        <v/>
      </c>
      <c r="AT13" s="111" t="str">
        <f t="shared" si="97"/>
        <v/>
      </c>
      <c r="AU13" s="111" t="str">
        <f t="shared" si="98"/>
        <v/>
      </c>
      <c r="AV13" s="111" t="str">
        <f t="shared" si="99"/>
        <v/>
      </c>
      <c r="AW13" s="111" t="str">
        <f t="shared" si="100"/>
        <v/>
      </c>
      <c r="AX13" s="111" t="str">
        <f t="shared" si="101"/>
        <v/>
      </c>
      <c r="AY13" s="111" t="str">
        <f t="shared" si="102"/>
        <v/>
      </c>
      <c r="AZ13" s="111" t="str">
        <f t="shared" si="103"/>
        <v/>
      </c>
      <c r="BA13" s="111" t="str">
        <f t="shared" si="104"/>
        <v/>
      </c>
      <c r="BB13" s="111" t="str">
        <f t="shared" si="105"/>
        <v/>
      </c>
      <c r="BC13" s="111" t="str">
        <f t="shared" si="106"/>
        <v/>
      </c>
      <c r="BD13" s="111" t="str">
        <f t="shared" si="107"/>
        <v/>
      </c>
      <c r="BE13" s="111" t="str">
        <f t="shared" si="108"/>
        <v/>
      </c>
      <c r="BF13" s="111" t="str">
        <f t="shared" si="109"/>
        <v/>
      </c>
      <c r="BG13" s="111" t="str">
        <f t="shared" si="110"/>
        <v/>
      </c>
      <c r="BH13" s="111" t="str">
        <f t="shared" si="111"/>
        <v/>
      </c>
      <c r="BI13" s="111" t="str">
        <f t="shared" si="112"/>
        <v/>
      </c>
      <c r="BJ13" s="111" t="str">
        <f t="shared" si="113"/>
        <v/>
      </c>
      <c r="BK13" s="111" t="str">
        <f t="shared" si="114"/>
        <v/>
      </c>
      <c r="BL13" s="111" t="str">
        <f t="shared" si="115"/>
        <v/>
      </c>
      <c r="BM13" s="111" t="str">
        <f t="shared" si="116"/>
        <v/>
      </c>
      <c r="BN13" s="111" t="str">
        <f t="shared" si="117"/>
        <v/>
      </c>
      <c r="BO13" s="111" t="str">
        <f t="shared" si="118"/>
        <v/>
      </c>
      <c r="BP13" s="111" t="str">
        <f t="shared" si="119"/>
        <v/>
      </c>
      <c r="BQ13" s="111" t="str">
        <f t="shared" si="120"/>
        <v/>
      </c>
      <c r="BR13" s="111" t="str">
        <f t="shared" si="121"/>
        <v/>
      </c>
      <c r="BS13" s="111" t="str">
        <f t="shared" si="122"/>
        <v/>
      </c>
      <c r="BT13" s="111" t="str">
        <f t="shared" si="123"/>
        <v/>
      </c>
      <c r="BU13" s="111" t="str">
        <f t="shared" si="124"/>
        <v/>
      </c>
      <c r="BV13" s="111" t="str">
        <f t="shared" si="125"/>
        <v/>
      </c>
      <c r="BW13" s="111" t="str">
        <f t="shared" si="126"/>
        <v/>
      </c>
      <c r="BX13" s="111" t="str">
        <f t="shared" si="127"/>
        <v/>
      </c>
      <c r="BY13" s="111" t="str">
        <f t="shared" si="128"/>
        <v/>
      </c>
      <c r="BZ13" s="111" t="str">
        <f t="shared" si="129"/>
        <v/>
      </c>
      <c r="CA13" s="111" t="str">
        <f t="shared" si="130"/>
        <v/>
      </c>
      <c r="CB13" s="111" t="str">
        <f t="shared" si="131"/>
        <v/>
      </c>
      <c r="CC13" s="111" t="str">
        <f t="shared" si="132"/>
        <v/>
      </c>
      <c r="CD13" s="111" t="str">
        <f t="shared" si="133"/>
        <v/>
      </c>
      <c r="CE13" s="111" t="str">
        <f t="shared" si="134"/>
        <v/>
      </c>
      <c r="CF13" s="111" t="str">
        <f t="shared" si="135"/>
        <v/>
      </c>
      <c r="CG13" s="111" t="str">
        <f t="shared" si="136"/>
        <v/>
      </c>
      <c r="CH13" s="111" t="str">
        <f t="shared" si="137"/>
        <v/>
      </c>
      <c r="CI13" s="111" t="str">
        <f t="shared" si="138"/>
        <v/>
      </c>
      <c r="CJ13" s="111" t="str">
        <f t="shared" si="139"/>
        <v/>
      </c>
      <c r="CK13" s="111" t="str">
        <f t="shared" si="140"/>
        <v/>
      </c>
      <c r="CL13" s="111" t="str">
        <f t="shared" si="141"/>
        <v/>
      </c>
      <c r="CM13" s="111" t="str">
        <f t="shared" si="142"/>
        <v/>
      </c>
      <c r="CN13" s="111" t="str">
        <f t="shared" si="143"/>
        <v/>
      </c>
      <c r="CO13" s="111" t="str">
        <f t="shared" si="144"/>
        <v/>
      </c>
      <c r="CP13" s="111" t="str">
        <f t="shared" si="145"/>
        <v/>
      </c>
      <c r="CQ13" s="111" t="str">
        <f t="shared" si="146"/>
        <v/>
      </c>
      <c r="CR13" s="111" t="str">
        <f t="shared" si="147"/>
        <v/>
      </c>
      <c r="CS13" s="111" t="str">
        <f t="shared" si="148"/>
        <v/>
      </c>
      <c r="CT13" s="111" t="str">
        <f t="shared" si="149"/>
        <v/>
      </c>
      <c r="CU13" s="111" t="str">
        <f t="shared" si="150"/>
        <v/>
      </c>
      <c r="CV13" s="111" t="str">
        <f t="shared" si="151"/>
        <v/>
      </c>
      <c r="CW13" s="111" t="str">
        <f t="shared" si="152"/>
        <v/>
      </c>
      <c r="CX13" s="111" t="str">
        <f t="shared" si="153"/>
        <v/>
      </c>
      <c r="CY13" s="111" t="str">
        <f t="shared" si="154"/>
        <v/>
      </c>
      <c r="CZ13" s="111" t="str">
        <f t="shared" si="155"/>
        <v/>
      </c>
      <c r="DA13" s="111" t="str">
        <f t="shared" si="156"/>
        <v/>
      </c>
      <c r="DB13" s="111" t="str">
        <f t="shared" si="157"/>
        <v/>
      </c>
      <c r="DC13" s="111" t="str">
        <f t="shared" si="158"/>
        <v/>
      </c>
      <c r="DD13" s="111" t="str">
        <f t="shared" si="159"/>
        <v/>
      </c>
      <c r="DE13" s="111" t="str">
        <f t="shared" si="160"/>
        <v/>
      </c>
      <c r="DF13" s="111" t="str">
        <f t="shared" si="161"/>
        <v/>
      </c>
      <c r="DG13" s="111" t="str">
        <f t="shared" si="162"/>
        <v/>
      </c>
      <c r="DH13" s="111" t="str">
        <f t="shared" si="163"/>
        <v/>
      </c>
      <c r="DI13" s="111" t="str">
        <f t="shared" si="164"/>
        <v/>
      </c>
      <c r="DJ13" s="111" t="str">
        <f t="shared" si="165"/>
        <v/>
      </c>
      <c r="DK13" s="111" t="str">
        <f t="shared" si="166"/>
        <v/>
      </c>
      <c r="DL13" s="111" t="str">
        <f t="shared" si="167"/>
        <v/>
      </c>
      <c r="DM13" s="111" t="str">
        <f t="shared" si="168"/>
        <v/>
      </c>
      <c r="DN13" s="111" t="str">
        <f t="shared" si="169"/>
        <v/>
      </c>
      <c r="DO13" s="113"/>
      <c r="DP13" s="99" t="s">
        <v>63</v>
      </c>
    </row>
    <row r="14" spans="1:144" ht="13.5" customHeight="1">
      <c r="A14" s="1052">
        <v>5</v>
      </c>
      <c r="B14" s="1053"/>
      <c r="C14" s="1039"/>
      <c r="D14" s="1040"/>
      <c r="E14" s="1041"/>
      <c r="F14" s="309"/>
      <c r="G14" s="1050"/>
      <c r="H14" s="1051"/>
      <c r="I14" s="1044"/>
      <c r="J14" s="1045"/>
      <c r="K14" s="1046"/>
      <c r="L14" s="1047"/>
      <c r="M14" s="1046"/>
      <c r="N14" s="1047"/>
      <c r="O14" s="1048"/>
      <c r="P14" s="1049"/>
      <c r="Q14" s="1039"/>
      <c r="R14" s="1041"/>
      <c r="S14" s="1042"/>
      <c r="T14" s="1043"/>
      <c r="U14" s="1068" t="str">
        <f t="shared" si="0"/>
        <v/>
      </c>
      <c r="V14" s="1069"/>
      <c r="W14" s="1069"/>
      <c r="X14" s="1069"/>
      <c r="Y14" s="1069"/>
      <c r="Z14" s="1069"/>
      <c r="AA14" s="111" t="str">
        <f t="shared" si="1"/>
        <v/>
      </c>
      <c r="AB14" s="98" t="str">
        <f t="shared" si="79"/>
        <v/>
      </c>
      <c r="AC14" s="98" t="str">
        <f t="shared" si="80"/>
        <v/>
      </c>
      <c r="AD14" s="98" t="str">
        <f t="shared" si="81"/>
        <v/>
      </c>
      <c r="AE14" s="111" t="str">
        <f t="shared" si="82"/>
        <v>○</v>
      </c>
      <c r="AF14" s="111" t="str">
        <f t="shared" si="83"/>
        <v/>
      </c>
      <c r="AG14" s="111" t="str">
        <f t="shared" si="84"/>
        <v/>
      </c>
      <c r="AH14" s="111" t="str">
        <f t="shared" si="85"/>
        <v/>
      </c>
      <c r="AI14" s="111" t="str">
        <f t="shared" si="86"/>
        <v/>
      </c>
      <c r="AJ14" s="111" t="str">
        <f t="shared" si="87"/>
        <v/>
      </c>
      <c r="AK14" s="111" t="str">
        <f t="shared" si="88"/>
        <v/>
      </c>
      <c r="AL14" s="111" t="str">
        <f t="shared" si="89"/>
        <v/>
      </c>
      <c r="AM14" s="111" t="str">
        <f t="shared" si="90"/>
        <v/>
      </c>
      <c r="AN14" s="111" t="str">
        <f t="shared" si="91"/>
        <v/>
      </c>
      <c r="AO14" s="111" t="str">
        <f t="shared" si="92"/>
        <v/>
      </c>
      <c r="AP14" s="111" t="str">
        <f t="shared" si="93"/>
        <v/>
      </c>
      <c r="AQ14" s="111" t="str">
        <f t="shared" si="94"/>
        <v/>
      </c>
      <c r="AR14" s="111" t="str">
        <f t="shared" si="95"/>
        <v/>
      </c>
      <c r="AS14" s="111" t="str">
        <f t="shared" si="96"/>
        <v/>
      </c>
      <c r="AT14" s="111" t="str">
        <f t="shared" si="97"/>
        <v/>
      </c>
      <c r="AU14" s="111" t="str">
        <f t="shared" si="98"/>
        <v/>
      </c>
      <c r="AV14" s="111" t="str">
        <f t="shared" si="99"/>
        <v/>
      </c>
      <c r="AW14" s="111" t="str">
        <f t="shared" si="100"/>
        <v/>
      </c>
      <c r="AX14" s="111" t="str">
        <f t="shared" si="101"/>
        <v/>
      </c>
      <c r="AY14" s="111" t="str">
        <f t="shared" si="102"/>
        <v/>
      </c>
      <c r="AZ14" s="111" t="str">
        <f t="shared" si="103"/>
        <v/>
      </c>
      <c r="BA14" s="111" t="str">
        <f t="shared" si="104"/>
        <v/>
      </c>
      <c r="BB14" s="111" t="str">
        <f t="shared" si="105"/>
        <v/>
      </c>
      <c r="BC14" s="111" t="str">
        <f t="shared" si="106"/>
        <v/>
      </c>
      <c r="BD14" s="111" t="str">
        <f t="shared" si="107"/>
        <v/>
      </c>
      <c r="BE14" s="111" t="str">
        <f t="shared" si="108"/>
        <v/>
      </c>
      <c r="BF14" s="111" t="str">
        <f t="shared" si="109"/>
        <v/>
      </c>
      <c r="BG14" s="111" t="str">
        <f t="shared" si="110"/>
        <v/>
      </c>
      <c r="BH14" s="111" t="str">
        <f t="shared" si="111"/>
        <v/>
      </c>
      <c r="BI14" s="111" t="str">
        <f t="shared" si="112"/>
        <v/>
      </c>
      <c r="BJ14" s="111" t="str">
        <f t="shared" si="113"/>
        <v/>
      </c>
      <c r="BK14" s="111" t="str">
        <f t="shared" si="114"/>
        <v/>
      </c>
      <c r="BL14" s="111" t="str">
        <f t="shared" si="115"/>
        <v/>
      </c>
      <c r="BM14" s="111" t="str">
        <f t="shared" si="116"/>
        <v/>
      </c>
      <c r="BN14" s="111" t="str">
        <f t="shared" si="117"/>
        <v/>
      </c>
      <c r="BO14" s="111" t="str">
        <f t="shared" si="118"/>
        <v/>
      </c>
      <c r="BP14" s="111" t="str">
        <f t="shared" si="119"/>
        <v/>
      </c>
      <c r="BQ14" s="111" t="str">
        <f t="shared" si="120"/>
        <v/>
      </c>
      <c r="BR14" s="111" t="str">
        <f t="shared" si="121"/>
        <v/>
      </c>
      <c r="BS14" s="111" t="str">
        <f t="shared" si="122"/>
        <v/>
      </c>
      <c r="BT14" s="111" t="str">
        <f t="shared" si="123"/>
        <v/>
      </c>
      <c r="BU14" s="111" t="str">
        <f t="shared" si="124"/>
        <v/>
      </c>
      <c r="BV14" s="111" t="str">
        <f t="shared" si="125"/>
        <v/>
      </c>
      <c r="BW14" s="111" t="str">
        <f t="shared" si="126"/>
        <v/>
      </c>
      <c r="BX14" s="111" t="str">
        <f t="shared" si="127"/>
        <v/>
      </c>
      <c r="BY14" s="111" t="str">
        <f t="shared" si="128"/>
        <v/>
      </c>
      <c r="BZ14" s="111" t="str">
        <f t="shared" si="129"/>
        <v/>
      </c>
      <c r="CA14" s="111" t="str">
        <f t="shared" si="130"/>
        <v/>
      </c>
      <c r="CB14" s="111" t="str">
        <f t="shared" si="131"/>
        <v/>
      </c>
      <c r="CC14" s="111" t="str">
        <f t="shared" si="132"/>
        <v/>
      </c>
      <c r="CD14" s="111" t="str">
        <f t="shared" si="133"/>
        <v/>
      </c>
      <c r="CE14" s="111" t="str">
        <f t="shared" si="134"/>
        <v/>
      </c>
      <c r="CF14" s="111" t="str">
        <f t="shared" si="135"/>
        <v/>
      </c>
      <c r="CG14" s="111" t="str">
        <f t="shared" si="136"/>
        <v/>
      </c>
      <c r="CH14" s="111" t="str">
        <f t="shared" si="137"/>
        <v/>
      </c>
      <c r="CI14" s="111" t="str">
        <f t="shared" si="138"/>
        <v/>
      </c>
      <c r="CJ14" s="111" t="str">
        <f t="shared" si="139"/>
        <v/>
      </c>
      <c r="CK14" s="111" t="str">
        <f t="shared" si="140"/>
        <v/>
      </c>
      <c r="CL14" s="111" t="str">
        <f t="shared" si="141"/>
        <v/>
      </c>
      <c r="CM14" s="111" t="str">
        <f t="shared" si="142"/>
        <v/>
      </c>
      <c r="CN14" s="111" t="str">
        <f t="shared" si="143"/>
        <v/>
      </c>
      <c r="CO14" s="111" t="str">
        <f t="shared" si="144"/>
        <v/>
      </c>
      <c r="CP14" s="111" t="str">
        <f t="shared" si="145"/>
        <v/>
      </c>
      <c r="CQ14" s="111" t="str">
        <f t="shared" si="146"/>
        <v/>
      </c>
      <c r="CR14" s="111" t="str">
        <f t="shared" si="147"/>
        <v/>
      </c>
      <c r="CS14" s="111" t="str">
        <f t="shared" si="148"/>
        <v/>
      </c>
      <c r="CT14" s="111" t="str">
        <f t="shared" si="149"/>
        <v/>
      </c>
      <c r="CU14" s="111" t="str">
        <f t="shared" si="150"/>
        <v/>
      </c>
      <c r="CV14" s="111" t="str">
        <f t="shared" si="151"/>
        <v/>
      </c>
      <c r="CW14" s="111" t="str">
        <f t="shared" si="152"/>
        <v/>
      </c>
      <c r="CX14" s="111" t="str">
        <f t="shared" si="153"/>
        <v/>
      </c>
      <c r="CY14" s="111" t="str">
        <f t="shared" si="154"/>
        <v/>
      </c>
      <c r="CZ14" s="111" t="str">
        <f t="shared" si="155"/>
        <v/>
      </c>
      <c r="DA14" s="111" t="str">
        <f t="shared" si="156"/>
        <v/>
      </c>
      <c r="DB14" s="111" t="str">
        <f t="shared" si="157"/>
        <v/>
      </c>
      <c r="DC14" s="111" t="str">
        <f t="shared" si="158"/>
        <v/>
      </c>
      <c r="DD14" s="111" t="str">
        <f t="shared" si="159"/>
        <v/>
      </c>
      <c r="DE14" s="111" t="str">
        <f t="shared" si="160"/>
        <v/>
      </c>
      <c r="DF14" s="111" t="str">
        <f t="shared" si="161"/>
        <v/>
      </c>
      <c r="DG14" s="111" t="str">
        <f t="shared" si="162"/>
        <v/>
      </c>
      <c r="DH14" s="111" t="str">
        <f t="shared" si="163"/>
        <v/>
      </c>
      <c r="DI14" s="111" t="str">
        <f t="shared" si="164"/>
        <v/>
      </c>
      <c r="DJ14" s="111" t="str">
        <f t="shared" si="165"/>
        <v/>
      </c>
      <c r="DK14" s="111" t="str">
        <f t="shared" si="166"/>
        <v/>
      </c>
      <c r="DL14" s="111" t="str">
        <f t="shared" si="167"/>
        <v/>
      </c>
      <c r="DM14" s="111" t="str">
        <f t="shared" si="168"/>
        <v/>
      </c>
      <c r="DN14" s="111" t="str">
        <f t="shared" si="169"/>
        <v/>
      </c>
      <c r="DO14" s="113"/>
      <c r="DP14" s="99" t="s">
        <v>48</v>
      </c>
    </row>
    <row r="15" spans="1:144" ht="13.5" customHeight="1">
      <c r="A15" s="1052">
        <v>6</v>
      </c>
      <c r="B15" s="1053"/>
      <c r="C15" s="1039"/>
      <c r="D15" s="1040"/>
      <c r="E15" s="1041"/>
      <c r="F15" s="309"/>
      <c r="G15" s="1050"/>
      <c r="H15" s="1051"/>
      <c r="I15" s="1044"/>
      <c r="J15" s="1045"/>
      <c r="K15" s="1046"/>
      <c r="L15" s="1047"/>
      <c r="M15" s="1046"/>
      <c r="N15" s="1047"/>
      <c r="O15" s="1048"/>
      <c r="P15" s="1049"/>
      <c r="Q15" s="1039"/>
      <c r="R15" s="1041"/>
      <c r="S15" s="1042"/>
      <c r="T15" s="1043"/>
      <c r="U15" s="1068" t="str">
        <f t="shared" si="0"/>
        <v/>
      </c>
      <c r="V15" s="1069"/>
      <c r="W15" s="1069"/>
      <c r="X15" s="1069"/>
      <c r="Y15" s="1069"/>
      <c r="Z15" s="1069"/>
      <c r="AA15" s="111" t="str">
        <f t="shared" si="1"/>
        <v/>
      </c>
      <c r="AB15" s="98" t="str">
        <f t="shared" si="79"/>
        <v/>
      </c>
      <c r="AC15" s="98" t="str">
        <f t="shared" si="80"/>
        <v/>
      </c>
      <c r="AD15" s="98" t="str">
        <f t="shared" si="81"/>
        <v/>
      </c>
      <c r="AE15" s="111" t="str">
        <f t="shared" si="82"/>
        <v>○</v>
      </c>
      <c r="AF15" s="111" t="str">
        <f t="shared" si="83"/>
        <v/>
      </c>
      <c r="AG15" s="111" t="str">
        <f t="shared" si="84"/>
        <v/>
      </c>
      <c r="AH15" s="111" t="str">
        <f t="shared" si="85"/>
        <v/>
      </c>
      <c r="AI15" s="111" t="str">
        <f t="shared" si="86"/>
        <v/>
      </c>
      <c r="AJ15" s="111" t="str">
        <f t="shared" si="87"/>
        <v/>
      </c>
      <c r="AK15" s="111" t="str">
        <f t="shared" si="88"/>
        <v/>
      </c>
      <c r="AL15" s="111" t="str">
        <f t="shared" si="89"/>
        <v/>
      </c>
      <c r="AM15" s="111" t="str">
        <f t="shared" si="90"/>
        <v/>
      </c>
      <c r="AN15" s="111" t="str">
        <f t="shared" si="91"/>
        <v/>
      </c>
      <c r="AO15" s="111" t="str">
        <f t="shared" si="92"/>
        <v/>
      </c>
      <c r="AP15" s="111" t="str">
        <f t="shared" si="93"/>
        <v/>
      </c>
      <c r="AQ15" s="111" t="str">
        <f t="shared" si="94"/>
        <v/>
      </c>
      <c r="AR15" s="111" t="str">
        <f t="shared" si="95"/>
        <v/>
      </c>
      <c r="AS15" s="111" t="str">
        <f t="shared" si="96"/>
        <v/>
      </c>
      <c r="AT15" s="111" t="str">
        <f t="shared" si="97"/>
        <v/>
      </c>
      <c r="AU15" s="111" t="str">
        <f t="shared" si="98"/>
        <v/>
      </c>
      <c r="AV15" s="111" t="str">
        <f t="shared" si="99"/>
        <v/>
      </c>
      <c r="AW15" s="111" t="str">
        <f t="shared" si="100"/>
        <v/>
      </c>
      <c r="AX15" s="111" t="str">
        <f t="shared" si="101"/>
        <v/>
      </c>
      <c r="AY15" s="111" t="str">
        <f t="shared" si="102"/>
        <v/>
      </c>
      <c r="AZ15" s="111" t="str">
        <f t="shared" si="103"/>
        <v/>
      </c>
      <c r="BA15" s="111" t="str">
        <f t="shared" si="104"/>
        <v/>
      </c>
      <c r="BB15" s="111" t="str">
        <f t="shared" si="105"/>
        <v/>
      </c>
      <c r="BC15" s="111" t="str">
        <f t="shared" si="106"/>
        <v/>
      </c>
      <c r="BD15" s="111" t="str">
        <f t="shared" si="107"/>
        <v/>
      </c>
      <c r="BE15" s="111" t="str">
        <f t="shared" si="108"/>
        <v/>
      </c>
      <c r="BF15" s="111" t="str">
        <f t="shared" si="109"/>
        <v/>
      </c>
      <c r="BG15" s="111" t="str">
        <f t="shared" si="110"/>
        <v/>
      </c>
      <c r="BH15" s="111" t="str">
        <f t="shared" si="111"/>
        <v/>
      </c>
      <c r="BI15" s="111" t="str">
        <f t="shared" si="112"/>
        <v/>
      </c>
      <c r="BJ15" s="111" t="str">
        <f t="shared" si="113"/>
        <v/>
      </c>
      <c r="BK15" s="111" t="str">
        <f t="shared" si="114"/>
        <v/>
      </c>
      <c r="BL15" s="111" t="str">
        <f t="shared" si="115"/>
        <v/>
      </c>
      <c r="BM15" s="111" t="str">
        <f t="shared" si="116"/>
        <v/>
      </c>
      <c r="BN15" s="111" t="str">
        <f t="shared" si="117"/>
        <v/>
      </c>
      <c r="BO15" s="111" t="str">
        <f t="shared" si="118"/>
        <v/>
      </c>
      <c r="BP15" s="111" t="str">
        <f t="shared" si="119"/>
        <v/>
      </c>
      <c r="BQ15" s="111" t="str">
        <f t="shared" si="120"/>
        <v/>
      </c>
      <c r="BR15" s="111" t="str">
        <f t="shared" si="121"/>
        <v/>
      </c>
      <c r="BS15" s="111" t="str">
        <f t="shared" si="122"/>
        <v/>
      </c>
      <c r="BT15" s="111" t="str">
        <f t="shared" si="123"/>
        <v/>
      </c>
      <c r="BU15" s="111" t="str">
        <f t="shared" si="124"/>
        <v/>
      </c>
      <c r="BV15" s="111" t="str">
        <f t="shared" si="125"/>
        <v/>
      </c>
      <c r="BW15" s="111" t="str">
        <f t="shared" si="126"/>
        <v/>
      </c>
      <c r="BX15" s="111" t="str">
        <f t="shared" si="127"/>
        <v/>
      </c>
      <c r="BY15" s="111" t="str">
        <f t="shared" si="128"/>
        <v/>
      </c>
      <c r="BZ15" s="111" t="str">
        <f t="shared" si="129"/>
        <v/>
      </c>
      <c r="CA15" s="111" t="str">
        <f t="shared" si="130"/>
        <v/>
      </c>
      <c r="CB15" s="111" t="str">
        <f t="shared" si="131"/>
        <v/>
      </c>
      <c r="CC15" s="111" t="str">
        <f t="shared" si="132"/>
        <v/>
      </c>
      <c r="CD15" s="111" t="str">
        <f t="shared" si="133"/>
        <v/>
      </c>
      <c r="CE15" s="111" t="str">
        <f t="shared" si="134"/>
        <v/>
      </c>
      <c r="CF15" s="111" t="str">
        <f t="shared" si="135"/>
        <v/>
      </c>
      <c r="CG15" s="111" t="str">
        <f t="shared" si="136"/>
        <v/>
      </c>
      <c r="CH15" s="111" t="str">
        <f t="shared" si="137"/>
        <v/>
      </c>
      <c r="CI15" s="111" t="str">
        <f t="shared" si="138"/>
        <v/>
      </c>
      <c r="CJ15" s="111" t="str">
        <f t="shared" si="139"/>
        <v/>
      </c>
      <c r="CK15" s="111" t="str">
        <f t="shared" si="140"/>
        <v/>
      </c>
      <c r="CL15" s="111" t="str">
        <f t="shared" si="141"/>
        <v/>
      </c>
      <c r="CM15" s="111" t="str">
        <f t="shared" si="142"/>
        <v/>
      </c>
      <c r="CN15" s="111" t="str">
        <f t="shared" si="143"/>
        <v/>
      </c>
      <c r="CO15" s="111" t="str">
        <f t="shared" si="144"/>
        <v/>
      </c>
      <c r="CP15" s="111" t="str">
        <f t="shared" si="145"/>
        <v/>
      </c>
      <c r="CQ15" s="111" t="str">
        <f t="shared" si="146"/>
        <v/>
      </c>
      <c r="CR15" s="111" t="str">
        <f t="shared" si="147"/>
        <v/>
      </c>
      <c r="CS15" s="111" t="str">
        <f t="shared" si="148"/>
        <v/>
      </c>
      <c r="CT15" s="111" t="str">
        <f t="shared" si="149"/>
        <v/>
      </c>
      <c r="CU15" s="111" t="str">
        <f t="shared" si="150"/>
        <v/>
      </c>
      <c r="CV15" s="111" t="str">
        <f t="shared" si="151"/>
        <v/>
      </c>
      <c r="CW15" s="111" t="str">
        <f t="shared" si="152"/>
        <v/>
      </c>
      <c r="CX15" s="111" t="str">
        <f t="shared" si="153"/>
        <v/>
      </c>
      <c r="CY15" s="111" t="str">
        <f t="shared" si="154"/>
        <v/>
      </c>
      <c r="CZ15" s="111" t="str">
        <f t="shared" si="155"/>
        <v/>
      </c>
      <c r="DA15" s="111" t="str">
        <f t="shared" si="156"/>
        <v/>
      </c>
      <c r="DB15" s="111" t="str">
        <f t="shared" si="157"/>
        <v/>
      </c>
      <c r="DC15" s="111" t="str">
        <f t="shared" si="158"/>
        <v/>
      </c>
      <c r="DD15" s="111" t="str">
        <f t="shared" si="159"/>
        <v/>
      </c>
      <c r="DE15" s="111" t="str">
        <f t="shared" si="160"/>
        <v/>
      </c>
      <c r="DF15" s="111" t="str">
        <f t="shared" si="161"/>
        <v/>
      </c>
      <c r="DG15" s="111" t="str">
        <f t="shared" si="162"/>
        <v/>
      </c>
      <c r="DH15" s="111" t="str">
        <f t="shared" si="163"/>
        <v/>
      </c>
      <c r="DI15" s="111" t="str">
        <f t="shared" si="164"/>
        <v/>
      </c>
      <c r="DJ15" s="111" t="str">
        <f t="shared" si="165"/>
        <v/>
      </c>
      <c r="DK15" s="111" t="str">
        <f t="shared" si="166"/>
        <v/>
      </c>
      <c r="DL15" s="111" t="str">
        <f t="shared" si="167"/>
        <v/>
      </c>
      <c r="DM15" s="111" t="str">
        <f t="shared" si="168"/>
        <v/>
      </c>
      <c r="DN15" s="111" t="str">
        <f t="shared" si="169"/>
        <v/>
      </c>
      <c r="DO15" s="113"/>
      <c r="DP15" s="99">
        <v>1</v>
      </c>
      <c r="DQ15" s="99">
        <v>2</v>
      </c>
      <c r="DR15" s="99">
        <v>3</v>
      </c>
      <c r="DS15" s="99">
        <v>4</v>
      </c>
      <c r="DT15" s="99">
        <v>5</v>
      </c>
      <c r="DU15" s="99">
        <v>6</v>
      </c>
      <c r="DV15" s="99">
        <v>7</v>
      </c>
      <c r="DW15" s="99">
        <v>8</v>
      </c>
      <c r="DX15" s="99">
        <v>9</v>
      </c>
      <c r="DY15" s="99">
        <v>10</v>
      </c>
      <c r="DZ15" s="99">
        <v>11</v>
      </c>
      <c r="EA15" s="99">
        <v>12</v>
      </c>
      <c r="EB15" s="99">
        <v>13</v>
      </c>
      <c r="EC15" s="99">
        <v>14</v>
      </c>
      <c r="ED15" s="99">
        <v>15</v>
      </c>
      <c r="EE15" s="99">
        <v>16</v>
      </c>
      <c r="EF15" s="99">
        <v>17</v>
      </c>
      <c r="EG15" s="99">
        <v>18</v>
      </c>
      <c r="EH15" s="99">
        <v>19</v>
      </c>
      <c r="EI15" s="99">
        <v>20</v>
      </c>
      <c r="EJ15" s="99">
        <v>21</v>
      </c>
      <c r="EK15" s="99">
        <v>22</v>
      </c>
      <c r="EL15" s="99">
        <v>23</v>
      </c>
      <c r="EM15" s="99">
        <v>24</v>
      </c>
      <c r="EN15" s="99">
        <v>25</v>
      </c>
    </row>
    <row r="16" spans="1:144" ht="13.5" customHeight="1">
      <c r="A16" s="1052">
        <v>7</v>
      </c>
      <c r="B16" s="1053"/>
      <c r="C16" s="1039"/>
      <c r="D16" s="1040"/>
      <c r="E16" s="1041"/>
      <c r="F16" s="309"/>
      <c r="G16" s="1050"/>
      <c r="H16" s="1051"/>
      <c r="I16" s="1044"/>
      <c r="J16" s="1045"/>
      <c r="K16" s="1046"/>
      <c r="L16" s="1047"/>
      <c r="M16" s="1046"/>
      <c r="N16" s="1047"/>
      <c r="O16" s="1048"/>
      <c r="P16" s="1049"/>
      <c r="Q16" s="1039"/>
      <c r="R16" s="1041"/>
      <c r="S16" s="1042"/>
      <c r="T16" s="1043"/>
      <c r="U16" s="1068" t="str">
        <f t="shared" si="0"/>
        <v/>
      </c>
      <c r="V16" s="1069"/>
      <c r="W16" s="1069"/>
      <c r="X16" s="1069"/>
      <c r="Y16" s="1069"/>
      <c r="Z16" s="1069"/>
      <c r="AA16" s="111" t="str">
        <f t="shared" si="1"/>
        <v/>
      </c>
      <c r="AB16" s="98" t="str">
        <f t="shared" si="79"/>
        <v/>
      </c>
      <c r="AC16" s="98" t="str">
        <f t="shared" si="80"/>
        <v/>
      </c>
      <c r="AD16" s="98" t="str">
        <f t="shared" si="81"/>
        <v/>
      </c>
      <c r="AE16" s="111" t="str">
        <f t="shared" si="82"/>
        <v>○</v>
      </c>
      <c r="AF16" s="111" t="str">
        <f t="shared" si="83"/>
        <v/>
      </c>
      <c r="AG16" s="111" t="str">
        <f t="shared" si="84"/>
        <v/>
      </c>
      <c r="AH16" s="111" t="str">
        <f t="shared" si="85"/>
        <v/>
      </c>
      <c r="AI16" s="111" t="str">
        <f t="shared" si="86"/>
        <v/>
      </c>
      <c r="AJ16" s="111" t="str">
        <f t="shared" si="87"/>
        <v/>
      </c>
      <c r="AK16" s="111" t="str">
        <f t="shared" si="88"/>
        <v/>
      </c>
      <c r="AL16" s="111" t="str">
        <f t="shared" si="89"/>
        <v/>
      </c>
      <c r="AM16" s="111" t="str">
        <f t="shared" si="90"/>
        <v/>
      </c>
      <c r="AN16" s="111" t="str">
        <f t="shared" si="91"/>
        <v/>
      </c>
      <c r="AO16" s="111" t="str">
        <f t="shared" si="92"/>
        <v/>
      </c>
      <c r="AP16" s="111" t="str">
        <f t="shared" si="93"/>
        <v/>
      </c>
      <c r="AQ16" s="111" t="str">
        <f t="shared" si="94"/>
        <v/>
      </c>
      <c r="AR16" s="111" t="str">
        <f t="shared" si="95"/>
        <v/>
      </c>
      <c r="AS16" s="111" t="str">
        <f t="shared" si="96"/>
        <v/>
      </c>
      <c r="AT16" s="111" t="str">
        <f t="shared" si="97"/>
        <v/>
      </c>
      <c r="AU16" s="111" t="str">
        <f t="shared" si="98"/>
        <v/>
      </c>
      <c r="AV16" s="111" t="str">
        <f t="shared" si="99"/>
        <v/>
      </c>
      <c r="AW16" s="111" t="str">
        <f t="shared" si="100"/>
        <v/>
      </c>
      <c r="AX16" s="111" t="str">
        <f t="shared" si="101"/>
        <v/>
      </c>
      <c r="AY16" s="111" t="str">
        <f t="shared" si="102"/>
        <v/>
      </c>
      <c r="AZ16" s="111" t="str">
        <f t="shared" si="103"/>
        <v/>
      </c>
      <c r="BA16" s="111" t="str">
        <f t="shared" si="104"/>
        <v/>
      </c>
      <c r="BB16" s="111" t="str">
        <f t="shared" si="105"/>
        <v/>
      </c>
      <c r="BC16" s="111" t="str">
        <f t="shared" si="106"/>
        <v/>
      </c>
      <c r="BD16" s="111" t="str">
        <f t="shared" si="107"/>
        <v/>
      </c>
      <c r="BE16" s="111" t="str">
        <f t="shared" si="108"/>
        <v/>
      </c>
      <c r="BF16" s="111" t="str">
        <f t="shared" si="109"/>
        <v/>
      </c>
      <c r="BG16" s="111" t="str">
        <f t="shared" si="110"/>
        <v/>
      </c>
      <c r="BH16" s="111" t="str">
        <f t="shared" si="111"/>
        <v/>
      </c>
      <c r="BI16" s="111" t="str">
        <f t="shared" si="112"/>
        <v/>
      </c>
      <c r="BJ16" s="111" t="str">
        <f t="shared" si="113"/>
        <v/>
      </c>
      <c r="BK16" s="111" t="str">
        <f t="shared" si="114"/>
        <v/>
      </c>
      <c r="BL16" s="111" t="str">
        <f t="shared" si="115"/>
        <v/>
      </c>
      <c r="BM16" s="111" t="str">
        <f t="shared" si="116"/>
        <v/>
      </c>
      <c r="BN16" s="111" t="str">
        <f t="shared" si="117"/>
        <v/>
      </c>
      <c r="BO16" s="111" t="str">
        <f t="shared" si="118"/>
        <v/>
      </c>
      <c r="BP16" s="111" t="str">
        <f t="shared" si="119"/>
        <v/>
      </c>
      <c r="BQ16" s="111" t="str">
        <f t="shared" si="120"/>
        <v/>
      </c>
      <c r="BR16" s="111" t="str">
        <f t="shared" si="121"/>
        <v/>
      </c>
      <c r="BS16" s="111" t="str">
        <f t="shared" si="122"/>
        <v/>
      </c>
      <c r="BT16" s="111" t="str">
        <f t="shared" si="123"/>
        <v/>
      </c>
      <c r="BU16" s="111" t="str">
        <f t="shared" si="124"/>
        <v/>
      </c>
      <c r="BV16" s="111" t="str">
        <f t="shared" si="125"/>
        <v/>
      </c>
      <c r="BW16" s="111" t="str">
        <f t="shared" si="126"/>
        <v/>
      </c>
      <c r="BX16" s="111" t="str">
        <f t="shared" si="127"/>
        <v/>
      </c>
      <c r="BY16" s="111" t="str">
        <f t="shared" si="128"/>
        <v/>
      </c>
      <c r="BZ16" s="111" t="str">
        <f t="shared" si="129"/>
        <v/>
      </c>
      <c r="CA16" s="111" t="str">
        <f t="shared" si="130"/>
        <v/>
      </c>
      <c r="CB16" s="111" t="str">
        <f t="shared" si="131"/>
        <v/>
      </c>
      <c r="CC16" s="111" t="str">
        <f t="shared" si="132"/>
        <v/>
      </c>
      <c r="CD16" s="111" t="str">
        <f t="shared" si="133"/>
        <v/>
      </c>
      <c r="CE16" s="111" t="str">
        <f t="shared" si="134"/>
        <v/>
      </c>
      <c r="CF16" s="111" t="str">
        <f t="shared" si="135"/>
        <v/>
      </c>
      <c r="CG16" s="111" t="str">
        <f t="shared" si="136"/>
        <v/>
      </c>
      <c r="CH16" s="111" t="str">
        <f t="shared" si="137"/>
        <v/>
      </c>
      <c r="CI16" s="111" t="str">
        <f t="shared" si="138"/>
        <v/>
      </c>
      <c r="CJ16" s="111" t="str">
        <f t="shared" si="139"/>
        <v/>
      </c>
      <c r="CK16" s="111" t="str">
        <f t="shared" si="140"/>
        <v/>
      </c>
      <c r="CL16" s="111" t="str">
        <f t="shared" si="141"/>
        <v/>
      </c>
      <c r="CM16" s="111" t="str">
        <f t="shared" si="142"/>
        <v/>
      </c>
      <c r="CN16" s="111" t="str">
        <f t="shared" si="143"/>
        <v/>
      </c>
      <c r="CO16" s="111" t="str">
        <f t="shared" si="144"/>
        <v/>
      </c>
      <c r="CP16" s="111" t="str">
        <f t="shared" si="145"/>
        <v/>
      </c>
      <c r="CQ16" s="111" t="str">
        <f t="shared" si="146"/>
        <v/>
      </c>
      <c r="CR16" s="111" t="str">
        <f t="shared" si="147"/>
        <v/>
      </c>
      <c r="CS16" s="111" t="str">
        <f t="shared" si="148"/>
        <v/>
      </c>
      <c r="CT16" s="111" t="str">
        <f t="shared" si="149"/>
        <v/>
      </c>
      <c r="CU16" s="111" t="str">
        <f t="shared" si="150"/>
        <v/>
      </c>
      <c r="CV16" s="111" t="str">
        <f t="shared" si="151"/>
        <v/>
      </c>
      <c r="CW16" s="111" t="str">
        <f t="shared" si="152"/>
        <v/>
      </c>
      <c r="CX16" s="111" t="str">
        <f t="shared" si="153"/>
        <v/>
      </c>
      <c r="CY16" s="111" t="str">
        <f t="shared" si="154"/>
        <v/>
      </c>
      <c r="CZ16" s="111" t="str">
        <f t="shared" si="155"/>
        <v/>
      </c>
      <c r="DA16" s="111" t="str">
        <f t="shared" si="156"/>
        <v/>
      </c>
      <c r="DB16" s="111" t="str">
        <f t="shared" si="157"/>
        <v/>
      </c>
      <c r="DC16" s="111" t="str">
        <f t="shared" si="158"/>
        <v/>
      </c>
      <c r="DD16" s="111" t="str">
        <f t="shared" si="159"/>
        <v/>
      </c>
      <c r="DE16" s="111" t="str">
        <f t="shared" si="160"/>
        <v/>
      </c>
      <c r="DF16" s="111" t="str">
        <f t="shared" si="161"/>
        <v/>
      </c>
      <c r="DG16" s="111" t="str">
        <f t="shared" si="162"/>
        <v/>
      </c>
      <c r="DH16" s="111" t="str">
        <f t="shared" si="163"/>
        <v/>
      </c>
      <c r="DI16" s="111" t="str">
        <f t="shared" si="164"/>
        <v/>
      </c>
      <c r="DJ16" s="111" t="str">
        <f t="shared" si="165"/>
        <v/>
      </c>
      <c r="DK16" s="111" t="str">
        <f t="shared" si="166"/>
        <v/>
      </c>
      <c r="DL16" s="111" t="str">
        <f t="shared" si="167"/>
        <v/>
      </c>
      <c r="DM16" s="111" t="str">
        <f t="shared" si="168"/>
        <v/>
      </c>
      <c r="DN16" s="111" t="str">
        <f t="shared" si="169"/>
        <v/>
      </c>
      <c r="DO16" s="114"/>
    </row>
    <row r="17" spans="1:118" ht="13.5" customHeight="1">
      <c r="A17" s="1052">
        <v>8</v>
      </c>
      <c r="B17" s="1053"/>
      <c r="C17" s="1039"/>
      <c r="D17" s="1040"/>
      <c r="E17" s="1041"/>
      <c r="F17" s="309"/>
      <c r="G17" s="1050"/>
      <c r="H17" s="1051"/>
      <c r="I17" s="1044"/>
      <c r="J17" s="1045"/>
      <c r="K17" s="1046"/>
      <c r="L17" s="1047"/>
      <c r="M17" s="1046"/>
      <c r="N17" s="1047"/>
      <c r="O17" s="1048"/>
      <c r="P17" s="1049"/>
      <c r="Q17" s="1039"/>
      <c r="R17" s="1041"/>
      <c r="S17" s="1042"/>
      <c r="T17" s="1043"/>
      <c r="U17" s="1068" t="str">
        <f t="shared" si="0"/>
        <v/>
      </c>
      <c r="V17" s="1069"/>
      <c r="W17" s="1069"/>
      <c r="X17" s="1069"/>
      <c r="Y17" s="1069"/>
      <c r="Z17" s="1069"/>
      <c r="AA17" s="111" t="str">
        <f t="shared" si="1"/>
        <v/>
      </c>
      <c r="AB17" s="98" t="str">
        <f t="shared" si="79"/>
        <v/>
      </c>
      <c r="AC17" s="98" t="str">
        <f t="shared" si="80"/>
        <v/>
      </c>
      <c r="AD17" s="98" t="str">
        <f t="shared" si="81"/>
        <v/>
      </c>
      <c r="AE17" s="111" t="str">
        <f t="shared" si="82"/>
        <v>○</v>
      </c>
      <c r="AF17" s="111" t="str">
        <f t="shared" si="83"/>
        <v/>
      </c>
      <c r="AG17" s="111" t="str">
        <f t="shared" si="84"/>
        <v/>
      </c>
      <c r="AH17" s="111" t="str">
        <f t="shared" si="85"/>
        <v/>
      </c>
      <c r="AI17" s="111" t="str">
        <f t="shared" si="86"/>
        <v/>
      </c>
      <c r="AJ17" s="111" t="str">
        <f t="shared" si="87"/>
        <v/>
      </c>
      <c r="AK17" s="111" t="str">
        <f t="shared" si="88"/>
        <v/>
      </c>
      <c r="AL17" s="111" t="str">
        <f t="shared" si="89"/>
        <v/>
      </c>
      <c r="AM17" s="111" t="str">
        <f t="shared" si="90"/>
        <v/>
      </c>
      <c r="AN17" s="111" t="str">
        <f t="shared" si="91"/>
        <v/>
      </c>
      <c r="AO17" s="111" t="str">
        <f t="shared" si="92"/>
        <v/>
      </c>
      <c r="AP17" s="111" t="str">
        <f t="shared" si="93"/>
        <v/>
      </c>
      <c r="AQ17" s="111" t="str">
        <f t="shared" si="94"/>
        <v/>
      </c>
      <c r="AR17" s="111" t="str">
        <f t="shared" si="95"/>
        <v/>
      </c>
      <c r="AS17" s="111" t="str">
        <f t="shared" si="96"/>
        <v/>
      </c>
      <c r="AT17" s="111" t="str">
        <f t="shared" si="97"/>
        <v/>
      </c>
      <c r="AU17" s="111" t="str">
        <f t="shared" si="98"/>
        <v/>
      </c>
      <c r="AV17" s="111" t="str">
        <f t="shared" si="99"/>
        <v/>
      </c>
      <c r="AW17" s="111" t="str">
        <f t="shared" si="100"/>
        <v/>
      </c>
      <c r="AX17" s="111" t="str">
        <f t="shared" si="101"/>
        <v/>
      </c>
      <c r="AY17" s="111" t="str">
        <f t="shared" si="102"/>
        <v/>
      </c>
      <c r="AZ17" s="111" t="str">
        <f t="shared" si="103"/>
        <v/>
      </c>
      <c r="BA17" s="111" t="str">
        <f t="shared" si="104"/>
        <v/>
      </c>
      <c r="BB17" s="111" t="str">
        <f t="shared" si="105"/>
        <v/>
      </c>
      <c r="BC17" s="111" t="str">
        <f t="shared" si="106"/>
        <v/>
      </c>
      <c r="BD17" s="111" t="str">
        <f t="shared" si="107"/>
        <v/>
      </c>
      <c r="BE17" s="111" t="str">
        <f t="shared" si="108"/>
        <v/>
      </c>
      <c r="BF17" s="111" t="str">
        <f t="shared" si="109"/>
        <v/>
      </c>
      <c r="BG17" s="111" t="str">
        <f t="shared" si="110"/>
        <v/>
      </c>
      <c r="BH17" s="111" t="str">
        <f t="shared" si="111"/>
        <v/>
      </c>
      <c r="BI17" s="111" t="str">
        <f t="shared" si="112"/>
        <v/>
      </c>
      <c r="BJ17" s="111" t="str">
        <f t="shared" si="113"/>
        <v/>
      </c>
      <c r="BK17" s="111" t="str">
        <f t="shared" si="114"/>
        <v/>
      </c>
      <c r="BL17" s="111" t="str">
        <f t="shared" si="115"/>
        <v/>
      </c>
      <c r="BM17" s="111" t="str">
        <f t="shared" si="116"/>
        <v/>
      </c>
      <c r="BN17" s="111" t="str">
        <f t="shared" si="117"/>
        <v/>
      </c>
      <c r="BO17" s="111" t="str">
        <f t="shared" si="118"/>
        <v/>
      </c>
      <c r="BP17" s="111" t="str">
        <f t="shared" si="119"/>
        <v/>
      </c>
      <c r="BQ17" s="111" t="str">
        <f t="shared" si="120"/>
        <v/>
      </c>
      <c r="BR17" s="111" t="str">
        <f t="shared" si="121"/>
        <v/>
      </c>
      <c r="BS17" s="111" t="str">
        <f t="shared" si="122"/>
        <v/>
      </c>
      <c r="BT17" s="111" t="str">
        <f t="shared" si="123"/>
        <v/>
      </c>
      <c r="BU17" s="111" t="str">
        <f t="shared" si="124"/>
        <v/>
      </c>
      <c r="BV17" s="111" t="str">
        <f t="shared" si="125"/>
        <v/>
      </c>
      <c r="BW17" s="111" t="str">
        <f t="shared" si="126"/>
        <v/>
      </c>
      <c r="BX17" s="111" t="str">
        <f t="shared" si="127"/>
        <v/>
      </c>
      <c r="BY17" s="111" t="str">
        <f t="shared" si="128"/>
        <v/>
      </c>
      <c r="BZ17" s="111" t="str">
        <f t="shared" si="129"/>
        <v/>
      </c>
      <c r="CA17" s="111" t="str">
        <f t="shared" si="130"/>
        <v/>
      </c>
      <c r="CB17" s="111" t="str">
        <f t="shared" si="131"/>
        <v/>
      </c>
      <c r="CC17" s="111" t="str">
        <f t="shared" si="132"/>
        <v/>
      </c>
      <c r="CD17" s="111" t="str">
        <f t="shared" si="133"/>
        <v/>
      </c>
      <c r="CE17" s="111" t="str">
        <f t="shared" si="134"/>
        <v/>
      </c>
      <c r="CF17" s="111" t="str">
        <f t="shared" si="135"/>
        <v/>
      </c>
      <c r="CG17" s="111" t="str">
        <f t="shared" si="136"/>
        <v/>
      </c>
      <c r="CH17" s="111" t="str">
        <f t="shared" si="137"/>
        <v/>
      </c>
      <c r="CI17" s="111" t="str">
        <f t="shared" si="138"/>
        <v/>
      </c>
      <c r="CJ17" s="111" t="str">
        <f t="shared" si="139"/>
        <v/>
      </c>
      <c r="CK17" s="111" t="str">
        <f t="shared" si="140"/>
        <v/>
      </c>
      <c r="CL17" s="111" t="str">
        <f t="shared" si="141"/>
        <v/>
      </c>
      <c r="CM17" s="111" t="str">
        <f t="shared" si="142"/>
        <v/>
      </c>
      <c r="CN17" s="111" t="str">
        <f t="shared" si="143"/>
        <v/>
      </c>
      <c r="CO17" s="111" t="str">
        <f t="shared" si="144"/>
        <v/>
      </c>
      <c r="CP17" s="111" t="str">
        <f t="shared" si="145"/>
        <v/>
      </c>
      <c r="CQ17" s="111" t="str">
        <f t="shared" si="146"/>
        <v/>
      </c>
      <c r="CR17" s="111" t="str">
        <f t="shared" si="147"/>
        <v/>
      </c>
      <c r="CS17" s="111" t="str">
        <f t="shared" si="148"/>
        <v/>
      </c>
      <c r="CT17" s="111" t="str">
        <f t="shared" si="149"/>
        <v/>
      </c>
      <c r="CU17" s="111" t="str">
        <f t="shared" si="150"/>
        <v/>
      </c>
      <c r="CV17" s="111" t="str">
        <f t="shared" si="151"/>
        <v/>
      </c>
      <c r="CW17" s="111" t="str">
        <f t="shared" si="152"/>
        <v/>
      </c>
      <c r="CX17" s="111" t="str">
        <f t="shared" si="153"/>
        <v/>
      </c>
      <c r="CY17" s="111" t="str">
        <f t="shared" si="154"/>
        <v/>
      </c>
      <c r="CZ17" s="111" t="str">
        <f t="shared" si="155"/>
        <v/>
      </c>
      <c r="DA17" s="111" t="str">
        <f t="shared" si="156"/>
        <v/>
      </c>
      <c r="DB17" s="111" t="str">
        <f t="shared" si="157"/>
        <v/>
      </c>
      <c r="DC17" s="111" t="str">
        <f t="shared" si="158"/>
        <v/>
      </c>
      <c r="DD17" s="111" t="str">
        <f t="shared" si="159"/>
        <v/>
      </c>
      <c r="DE17" s="111" t="str">
        <f t="shared" si="160"/>
        <v/>
      </c>
      <c r="DF17" s="111" t="str">
        <f t="shared" si="161"/>
        <v/>
      </c>
      <c r="DG17" s="111" t="str">
        <f t="shared" si="162"/>
        <v/>
      </c>
      <c r="DH17" s="111" t="str">
        <f t="shared" si="163"/>
        <v/>
      </c>
      <c r="DI17" s="111" t="str">
        <f t="shared" si="164"/>
        <v/>
      </c>
      <c r="DJ17" s="111" t="str">
        <f t="shared" si="165"/>
        <v/>
      </c>
      <c r="DK17" s="111" t="str">
        <f t="shared" si="166"/>
        <v/>
      </c>
      <c r="DL17" s="111" t="str">
        <f t="shared" si="167"/>
        <v/>
      </c>
      <c r="DM17" s="111" t="str">
        <f t="shared" si="168"/>
        <v/>
      </c>
      <c r="DN17" s="111" t="str">
        <f t="shared" si="169"/>
        <v/>
      </c>
    </row>
    <row r="18" spans="1:118" ht="13.5" customHeight="1">
      <c r="A18" s="1052">
        <v>9</v>
      </c>
      <c r="B18" s="1053"/>
      <c r="C18" s="1039"/>
      <c r="D18" s="1040"/>
      <c r="E18" s="1041"/>
      <c r="F18" s="309"/>
      <c r="G18" s="1050"/>
      <c r="H18" s="1051"/>
      <c r="I18" s="1044"/>
      <c r="J18" s="1045"/>
      <c r="K18" s="1046"/>
      <c r="L18" s="1047"/>
      <c r="M18" s="1046"/>
      <c r="N18" s="1047"/>
      <c r="O18" s="1048"/>
      <c r="P18" s="1049"/>
      <c r="Q18" s="1039"/>
      <c r="R18" s="1041"/>
      <c r="S18" s="1042"/>
      <c r="T18" s="1043"/>
      <c r="U18" s="1068" t="str">
        <f t="shared" si="0"/>
        <v/>
      </c>
      <c r="V18" s="1069"/>
      <c r="W18" s="1069"/>
      <c r="X18" s="1069"/>
      <c r="Y18" s="1069"/>
      <c r="Z18" s="1069"/>
      <c r="AA18" s="111" t="str">
        <f t="shared" si="1"/>
        <v/>
      </c>
      <c r="AB18" s="98" t="str">
        <f t="shared" si="79"/>
        <v/>
      </c>
      <c r="AC18" s="98" t="str">
        <f t="shared" si="80"/>
        <v/>
      </c>
      <c r="AD18" s="98" t="str">
        <f t="shared" si="81"/>
        <v/>
      </c>
      <c r="AE18" s="111" t="str">
        <f t="shared" si="82"/>
        <v>○</v>
      </c>
      <c r="AF18" s="111" t="str">
        <f t="shared" si="83"/>
        <v/>
      </c>
      <c r="AG18" s="111" t="str">
        <f t="shared" si="84"/>
        <v/>
      </c>
      <c r="AH18" s="111" t="str">
        <f t="shared" si="85"/>
        <v/>
      </c>
      <c r="AI18" s="111" t="str">
        <f t="shared" si="86"/>
        <v/>
      </c>
      <c r="AJ18" s="111" t="str">
        <f t="shared" si="87"/>
        <v/>
      </c>
      <c r="AK18" s="111" t="str">
        <f t="shared" si="88"/>
        <v/>
      </c>
      <c r="AL18" s="111" t="str">
        <f t="shared" si="89"/>
        <v/>
      </c>
      <c r="AM18" s="111" t="str">
        <f t="shared" si="90"/>
        <v/>
      </c>
      <c r="AN18" s="111" t="str">
        <f t="shared" si="91"/>
        <v/>
      </c>
      <c r="AO18" s="111" t="str">
        <f t="shared" si="92"/>
        <v/>
      </c>
      <c r="AP18" s="111" t="str">
        <f t="shared" si="93"/>
        <v/>
      </c>
      <c r="AQ18" s="111" t="str">
        <f t="shared" si="94"/>
        <v/>
      </c>
      <c r="AR18" s="111" t="str">
        <f t="shared" si="95"/>
        <v/>
      </c>
      <c r="AS18" s="111" t="str">
        <f t="shared" si="96"/>
        <v/>
      </c>
      <c r="AT18" s="111" t="str">
        <f t="shared" si="97"/>
        <v/>
      </c>
      <c r="AU18" s="111" t="str">
        <f t="shared" si="98"/>
        <v/>
      </c>
      <c r="AV18" s="111" t="str">
        <f t="shared" si="99"/>
        <v/>
      </c>
      <c r="AW18" s="111" t="str">
        <f t="shared" si="100"/>
        <v/>
      </c>
      <c r="AX18" s="111" t="str">
        <f t="shared" si="101"/>
        <v/>
      </c>
      <c r="AY18" s="111" t="str">
        <f t="shared" si="102"/>
        <v/>
      </c>
      <c r="AZ18" s="111" t="str">
        <f t="shared" si="103"/>
        <v/>
      </c>
      <c r="BA18" s="111" t="str">
        <f t="shared" si="104"/>
        <v/>
      </c>
      <c r="BB18" s="111" t="str">
        <f t="shared" si="105"/>
        <v/>
      </c>
      <c r="BC18" s="111" t="str">
        <f t="shared" si="106"/>
        <v/>
      </c>
      <c r="BD18" s="111" t="str">
        <f t="shared" si="107"/>
        <v/>
      </c>
      <c r="BE18" s="111" t="str">
        <f t="shared" si="108"/>
        <v/>
      </c>
      <c r="BF18" s="111" t="str">
        <f t="shared" si="109"/>
        <v/>
      </c>
      <c r="BG18" s="111" t="str">
        <f t="shared" si="110"/>
        <v/>
      </c>
      <c r="BH18" s="111" t="str">
        <f t="shared" si="111"/>
        <v/>
      </c>
      <c r="BI18" s="111" t="str">
        <f t="shared" si="112"/>
        <v/>
      </c>
      <c r="BJ18" s="111" t="str">
        <f t="shared" si="113"/>
        <v/>
      </c>
      <c r="BK18" s="111" t="str">
        <f t="shared" si="114"/>
        <v/>
      </c>
      <c r="BL18" s="111" t="str">
        <f t="shared" si="115"/>
        <v/>
      </c>
      <c r="BM18" s="111" t="str">
        <f t="shared" si="116"/>
        <v/>
      </c>
      <c r="BN18" s="111" t="str">
        <f t="shared" si="117"/>
        <v/>
      </c>
      <c r="BO18" s="111" t="str">
        <f t="shared" si="118"/>
        <v/>
      </c>
      <c r="BP18" s="111" t="str">
        <f t="shared" si="119"/>
        <v/>
      </c>
      <c r="BQ18" s="111" t="str">
        <f t="shared" si="120"/>
        <v/>
      </c>
      <c r="BR18" s="111" t="str">
        <f t="shared" si="121"/>
        <v/>
      </c>
      <c r="BS18" s="111" t="str">
        <f t="shared" si="122"/>
        <v/>
      </c>
      <c r="BT18" s="111" t="str">
        <f t="shared" si="123"/>
        <v/>
      </c>
      <c r="BU18" s="111" t="str">
        <f t="shared" si="124"/>
        <v/>
      </c>
      <c r="BV18" s="111" t="str">
        <f t="shared" si="125"/>
        <v/>
      </c>
      <c r="BW18" s="111" t="str">
        <f t="shared" si="126"/>
        <v/>
      </c>
      <c r="BX18" s="111" t="str">
        <f t="shared" si="127"/>
        <v/>
      </c>
      <c r="BY18" s="111" t="str">
        <f t="shared" si="128"/>
        <v/>
      </c>
      <c r="BZ18" s="111" t="str">
        <f t="shared" si="129"/>
        <v/>
      </c>
      <c r="CA18" s="111" t="str">
        <f t="shared" si="130"/>
        <v/>
      </c>
      <c r="CB18" s="111" t="str">
        <f t="shared" si="131"/>
        <v/>
      </c>
      <c r="CC18" s="111" t="str">
        <f t="shared" si="132"/>
        <v/>
      </c>
      <c r="CD18" s="111" t="str">
        <f t="shared" si="133"/>
        <v/>
      </c>
      <c r="CE18" s="111" t="str">
        <f t="shared" si="134"/>
        <v/>
      </c>
      <c r="CF18" s="111" t="str">
        <f t="shared" si="135"/>
        <v/>
      </c>
      <c r="CG18" s="111" t="str">
        <f t="shared" si="136"/>
        <v/>
      </c>
      <c r="CH18" s="111" t="str">
        <f t="shared" si="137"/>
        <v/>
      </c>
      <c r="CI18" s="111" t="str">
        <f t="shared" si="138"/>
        <v/>
      </c>
      <c r="CJ18" s="111" t="str">
        <f t="shared" si="139"/>
        <v/>
      </c>
      <c r="CK18" s="111" t="str">
        <f t="shared" si="140"/>
        <v/>
      </c>
      <c r="CL18" s="111" t="str">
        <f t="shared" si="141"/>
        <v/>
      </c>
      <c r="CM18" s="111" t="str">
        <f t="shared" si="142"/>
        <v/>
      </c>
      <c r="CN18" s="111" t="str">
        <f t="shared" si="143"/>
        <v/>
      </c>
      <c r="CO18" s="111" t="str">
        <f t="shared" si="144"/>
        <v/>
      </c>
      <c r="CP18" s="111" t="str">
        <f t="shared" si="145"/>
        <v/>
      </c>
      <c r="CQ18" s="111" t="str">
        <f t="shared" si="146"/>
        <v/>
      </c>
      <c r="CR18" s="111" t="str">
        <f t="shared" si="147"/>
        <v/>
      </c>
      <c r="CS18" s="111" t="str">
        <f t="shared" si="148"/>
        <v/>
      </c>
      <c r="CT18" s="111" t="str">
        <f t="shared" si="149"/>
        <v/>
      </c>
      <c r="CU18" s="111" t="str">
        <f t="shared" si="150"/>
        <v/>
      </c>
      <c r="CV18" s="111" t="str">
        <f t="shared" si="151"/>
        <v/>
      </c>
      <c r="CW18" s="111" t="str">
        <f t="shared" si="152"/>
        <v/>
      </c>
      <c r="CX18" s="111" t="str">
        <f t="shared" si="153"/>
        <v/>
      </c>
      <c r="CY18" s="111" t="str">
        <f t="shared" si="154"/>
        <v/>
      </c>
      <c r="CZ18" s="111" t="str">
        <f t="shared" si="155"/>
        <v/>
      </c>
      <c r="DA18" s="111" t="str">
        <f t="shared" si="156"/>
        <v/>
      </c>
      <c r="DB18" s="111" t="str">
        <f t="shared" si="157"/>
        <v/>
      </c>
      <c r="DC18" s="111" t="str">
        <f t="shared" si="158"/>
        <v/>
      </c>
      <c r="DD18" s="111" t="str">
        <f t="shared" si="159"/>
        <v/>
      </c>
      <c r="DE18" s="111" t="str">
        <f t="shared" si="160"/>
        <v/>
      </c>
      <c r="DF18" s="111" t="str">
        <f t="shared" si="161"/>
        <v/>
      </c>
      <c r="DG18" s="111" t="str">
        <f t="shared" si="162"/>
        <v/>
      </c>
      <c r="DH18" s="111" t="str">
        <f t="shared" si="163"/>
        <v/>
      </c>
      <c r="DI18" s="111" t="str">
        <f t="shared" si="164"/>
        <v/>
      </c>
      <c r="DJ18" s="111" t="str">
        <f t="shared" si="165"/>
        <v/>
      </c>
      <c r="DK18" s="111" t="str">
        <f t="shared" si="166"/>
        <v/>
      </c>
      <c r="DL18" s="111" t="str">
        <f t="shared" si="167"/>
        <v/>
      </c>
      <c r="DM18" s="111" t="str">
        <f t="shared" si="168"/>
        <v/>
      </c>
      <c r="DN18" s="111" t="str">
        <f t="shared" si="169"/>
        <v/>
      </c>
    </row>
    <row r="19" spans="1:118" ht="13.5" customHeight="1">
      <c r="A19" s="1052">
        <v>10</v>
      </c>
      <c r="B19" s="1053"/>
      <c r="C19" s="1039"/>
      <c r="D19" s="1040"/>
      <c r="E19" s="1041"/>
      <c r="F19" s="309"/>
      <c r="G19" s="1050"/>
      <c r="H19" s="1051"/>
      <c r="I19" s="1044"/>
      <c r="J19" s="1045"/>
      <c r="K19" s="1046"/>
      <c r="L19" s="1047"/>
      <c r="M19" s="1046"/>
      <c r="N19" s="1047"/>
      <c r="O19" s="1048"/>
      <c r="P19" s="1049"/>
      <c r="Q19" s="1039"/>
      <c r="R19" s="1041"/>
      <c r="S19" s="1042"/>
      <c r="T19" s="1184"/>
      <c r="U19" s="1068" t="str">
        <f>IF(O19="","",IF(AND(G19="標準",M19="○",I19=""),"※下表に記載必要箇所あり(①)",IF(AND(G19="標準",M19="○",I19="分園"),"※下表に記載必要箇所あり(③)",IF(AND(G19="短時間",M19="○",I19=""),"※下表に記載必要箇所あり(②)","※下表に記載必要箇所あり(④)"))))</f>
        <v/>
      </c>
      <c r="V19" s="1069"/>
      <c r="W19" s="1069"/>
      <c r="X19" s="1069"/>
      <c r="Y19" s="1069"/>
      <c r="Z19" s="1069"/>
      <c r="AA19" s="111" t="str">
        <f t="shared" si="1"/>
        <v/>
      </c>
      <c r="AB19" s="98" t="str">
        <f t="shared" si="79"/>
        <v/>
      </c>
      <c r="AC19" s="98" t="str">
        <f t="shared" si="80"/>
        <v/>
      </c>
      <c r="AD19" s="98" t="str">
        <f t="shared" si="81"/>
        <v/>
      </c>
      <c r="AE19" s="111" t="str">
        <f t="shared" si="82"/>
        <v>○</v>
      </c>
      <c r="AF19" s="111" t="str">
        <f t="shared" si="83"/>
        <v/>
      </c>
      <c r="AG19" s="111" t="str">
        <f t="shared" si="84"/>
        <v/>
      </c>
      <c r="AH19" s="111" t="str">
        <f t="shared" si="85"/>
        <v/>
      </c>
      <c r="AI19" s="111" t="str">
        <f t="shared" si="86"/>
        <v/>
      </c>
      <c r="AJ19" s="111" t="str">
        <f t="shared" si="87"/>
        <v/>
      </c>
      <c r="AK19" s="111" t="str">
        <f t="shared" si="88"/>
        <v/>
      </c>
      <c r="AL19" s="111" t="str">
        <f t="shared" si="89"/>
        <v/>
      </c>
      <c r="AM19" s="111" t="str">
        <f t="shared" si="90"/>
        <v/>
      </c>
      <c r="AN19" s="111" t="str">
        <f t="shared" si="91"/>
        <v/>
      </c>
      <c r="AO19" s="111" t="str">
        <f t="shared" si="92"/>
        <v/>
      </c>
      <c r="AP19" s="111" t="str">
        <f t="shared" si="93"/>
        <v/>
      </c>
      <c r="AQ19" s="111" t="str">
        <f t="shared" si="94"/>
        <v/>
      </c>
      <c r="AR19" s="111" t="str">
        <f t="shared" si="95"/>
        <v/>
      </c>
      <c r="AS19" s="111" t="str">
        <f t="shared" si="96"/>
        <v/>
      </c>
      <c r="AT19" s="111" t="str">
        <f t="shared" si="97"/>
        <v/>
      </c>
      <c r="AU19" s="111" t="str">
        <f t="shared" si="98"/>
        <v/>
      </c>
      <c r="AV19" s="111" t="str">
        <f t="shared" si="99"/>
        <v/>
      </c>
      <c r="AW19" s="111" t="str">
        <f t="shared" si="100"/>
        <v/>
      </c>
      <c r="AX19" s="111" t="str">
        <f t="shared" si="101"/>
        <v/>
      </c>
      <c r="AY19" s="111" t="str">
        <f t="shared" si="102"/>
        <v/>
      </c>
      <c r="AZ19" s="111" t="str">
        <f t="shared" si="103"/>
        <v/>
      </c>
      <c r="BA19" s="111" t="str">
        <f t="shared" si="104"/>
        <v/>
      </c>
      <c r="BB19" s="111" t="str">
        <f t="shared" si="105"/>
        <v/>
      </c>
      <c r="BC19" s="111" t="str">
        <f t="shared" si="106"/>
        <v/>
      </c>
      <c r="BD19" s="111" t="str">
        <f t="shared" si="107"/>
        <v/>
      </c>
      <c r="BE19" s="111" t="str">
        <f t="shared" si="108"/>
        <v/>
      </c>
      <c r="BF19" s="111" t="str">
        <f t="shared" si="109"/>
        <v/>
      </c>
      <c r="BG19" s="111" t="str">
        <f t="shared" si="110"/>
        <v/>
      </c>
      <c r="BH19" s="111" t="str">
        <f t="shared" si="111"/>
        <v/>
      </c>
      <c r="BI19" s="111" t="str">
        <f t="shared" si="112"/>
        <v/>
      </c>
      <c r="BJ19" s="111" t="str">
        <f t="shared" si="113"/>
        <v/>
      </c>
      <c r="BK19" s="111" t="str">
        <f t="shared" si="114"/>
        <v/>
      </c>
      <c r="BL19" s="111" t="str">
        <f t="shared" si="115"/>
        <v/>
      </c>
      <c r="BM19" s="111" t="str">
        <f t="shared" si="116"/>
        <v/>
      </c>
      <c r="BN19" s="111" t="str">
        <f t="shared" si="117"/>
        <v/>
      </c>
      <c r="BO19" s="111" t="str">
        <f t="shared" si="118"/>
        <v/>
      </c>
      <c r="BP19" s="111" t="str">
        <f t="shared" si="119"/>
        <v/>
      </c>
      <c r="BQ19" s="111" t="str">
        <f t="shared" si="120"/>
        <v/>
      </c>
      <c r="BR19" s="111" t="str">
        <f t="shared" si="121"/>
        <v/>
      </c>
      <c r="BS19" s="111" t="str">
        <f t="shared" si="122"/>
        <v/>
      </c>
      <c r="BT19" s="111" t="str">
        <f t="shared" si="123"/>
        <v/>
      </c>
      <c r="BU19" s="111" t="str">
        <f t="shared" si="124"/>
        <v/>
      </c>
      <c r="BV19" s="111" t="str">
        <f t="shared" si="125"/>
        <v/>
      </c>
      <c r="BW19" s="111" t="str">
        <f t="shared" si="126"/>
        <v/>
      </c>
      <c r="BX19" s="111" t="str">
        <f t="shared" si="127"/>
        <v/>
      </c>
      <c r="BY19" s="111" t="str">
        <f t="shared" si="128"/>
        <v/>
      </c>
      <c r="BZ19" s="111" t="str">
        <f t="shared" si="129"/>
        <v/>
      </c>
      <c r="CA19" s="111" t="str">
        <f t="shared" si="130"/>
        <v/>
      </c>
      <c r="CB19" s="111" t="str">
        <f t="shared" si="131"/>
        <v/>
      </c>
      <c r="CC19" s="111" t="str">
        <f t="shared" si="132"/>
        <v/>
      </c>
      <c r="CD19" s="111" t="str">
        <f t="shared" si="133"/>
        <v/>
      </c>
      <c r="CE19" s="111" t="str">
        <f t="shared" si="134"/>
        <v/>
      </c>
      <c r="CF19" s="111" t="str">
        <f t="shared" si="135"/>
        <v/>
      </c>
      <c r="CG19" s="111" t="str">
        <f t="shared" si="136"/>
        <v/>
      </c>
      <c r="CH19" s="111" t="str">
        <f t="shared" si="137"/>
        <v/>
      </c>
      <c r="CI19" s="111" t="str">
        <f t="shared" si="138"/>
        <v/>
      </c>
      <c r="CJ19" s="111" t="str">
        <f t="shared" si="139"/>
        <v/>
      </c>
      <c r="CK19" s="111" t="str">
        <f t="shared" si="140"/>
        <v/>
      </c>
      <c r="CL19" s="111" t="str">
        <f t="shared" si="141"/>
        <v/>
      </c>
      <c r="CM19" s="111" t="str">
        <f t="shared" si="142"/>
        <v/>
      </c>
      <c r="CN19" s="111" t="str">
        <f t="shared" si="143"/>
        <v/>
      </c>
      <c r="CO19" s="111" t="str">
        <f t="shared" si="144"/>
        <v/>
      </c>
      <c r="CP19" s="111" t="str">
        <f t="shared" si="145"/>
        <v/>
      </c>
      <c r="CQ19" s="111" t="str">
        <f t="shared" si="146"/>
        <v/>
      </c>
      <c r="CR19" s="111" t="str">
        <f t="shared" si="147"/>
        <v/>
      </c>
      <c r="CS19" s="111" t="str">
        <f t="shared" si="148"/>
        <v/>
      </c>
      <c r="CT19" s="111" t="str">
        <f t="shared" si="149"/>
        <v/>
      </c>
      <c r="CU19" s="111" t="str">
        <f t="shared" si="150"/>
        <v/>
      </c>
      <c r="CV19" s="111" t="str">
        <f t="shared" si="151"/>
        <v/>
      </c>
      <c r="CW19" s="111" t="str">
        <f t="shared" si="152"/>
        <v/>
      </c>
      <c r="CX19" s="111" t="str">
        <f t="shared" si="153"/>
        <v/>
      </c>
      <c r="CY19" s="111" t="str">
        <f t="shared" si="154"/>
        <v/>
      </c>
      <c r="CZ19" s="111" t="str">
        <f t="shared" si="155"/>
        <v/>
      </c>
      <c r="DA19" s="111" t="str">
        <f t="shared" si="156"/>
        <v/>
      </c>
      <c r="DB19" s="111" t="str">
        <f t="shared" si="157"/>
        <v/>
      </c>
      <c r="DC19" s="111" t="str">
        <f t="shared" si="158"/>
        <v/>
      </c>
      <c r="DD19" s="111" t="str">
        <f t="shared" si="159"/>
        <v/>
      </c>
      <c r="DE19" s="111" t="str">
        <f t="shared" si="160"/>
        <v/>
      </c>
      <c r="DF19" s="111" t="str">
        <f t="shared" si="161"/>
        <v/>
      </c>
      <c r="DG19" s="111" t="str">
        <f t="shared" si="162"/>
        <v/>
      </c>
      <c r="DH19" s="111" t="str">
        <f t="shared" si="163"/>
        <v/>
      </c>
      <c r="DI19" s="111" t="str">
        <f t="shared" si="164"/>
        <v/>
      </c>
      <c r="DJ19" s="111" t="str">
        <f t="shared" si="165"/>
        <v/>
      </c>
      <c r="DK19" s="111" t="str">
        <f t="shared" si="166"/>
        <v/>
      </c>
      <c r="DL19" s="111" t="str">
        <f t="shared" si="167"/>
        <v/>
      </c>
      <c r="DM19" s="111" t="str">
        <f t="shared" si="168"/>
        <v/>
      </c>
      <c r="DN19" s="111" t="str">
        <f t="shared" si="169"/>
        <v/>
      </c>
    </row>
    <row r="20" spans="1:118" ht="13.5" customHeight="1">
      <c r="A20" s="1052">
        <v>11</v>
      </c>
      <c r="B20" s="1053"/>
      <c r="C20" s="1039"/>
      <c r="D20" s="1040"/>
      <c r="E20" s="1041"/>
      <c r="F20" s="309"/>
      <c r="G20" s="1050"/>
      <c r="H20" s="1051"/>
      <c r="I20" s="1044"/>
      <c r="J20" s="1045"/>
      <c r="K20" s="1046"/>
      <c r="L20" s="1047"/>
      <c r="M20" s="1046"/>
      <c r="N20" s="1047"/>
      <c r="O20" s="1048"/>
      <c r="P20" s="1049"/>
      <c r="Q20" s="1039"/>
      <c r="R20" s="1041"/>
      <c r="S20" s="1042"/>
      <c r="T20" s="1184"/>
      <c r="U20" s="1068" t="str">
        <f t="shared" ref="U20:U83" si="170">IF(O20="","",IF(AND(G20="標準",M20="○",I20=""),"※下表に記載必要箇所あり(①)",IF(AND(G20="標準",M20="○",I20="分園"),"※下表に記載必要箇所あり(③)",IF(AND(G20="短時間",M20="○",I20=""),"※下表に記載必要箇所あり(②)","※下表に記載必要箇所あり(④)"))))</f>
        <v/>
      </c>
      <c r="V20" s="1069"/>
      <c r="W20" s="1069"/>
      <c r="X20" s="1069"/>
      <c r="Y20" s="1069"/>
      <c r="Z20" s="1069"/>
      <c r="AA20" s="111" t="str">
        <f t="shared" si="1"/>
        <v/>
      </c>
      <c r="AB20" s="98" t="str">
        <f t="shared" si="79"/>
        <v/>
      </c>
      <c r="AC20" s="98" t="str">
        <f t="shared" si="80"/>
        <v/>
      </c>
      <c r="AD20" s="98" t="str">
        <f t="shared" si="81"/>
        <v/>
      </c>
      <c r="AE20" s="111" t="str">
        <f t="shared" si="82"/>
        <v>○</v>
      </c>
      <c r="AF20" s="111" t="str">
        <f t="shared" si="83"/>
        <v/>
      </c>
      <c r="AG20" s="111" t="str">
        <f t="shared" si="84"/>
        <v/>
      </c>
      <c r="AH20" s="111" t="str">
        <f t="shared" si="85"/>
        <v/>
      </c>
      <c r="AI20" s="111" t="str">
        <f t="shared" si="86"/>
        <v/>
      </c>
      <c r="AJ20" s="111" t="str">
        <f t="shared" si="87"/>
        <v/>
      </c>
      <c r="AK20" s="111" t="str">
        <f t="shared" si="88"/>
        <v/>
      </c>
      <c r="AL20" s="111" t="str">
        <f t="shared" si="89"/>
        <v/>
      </c>
      <c r="AM20" s="111" t="str">
        <f t="shared" si="90"/>
        <v/>
      </c>
      <c r="AN20" s="111" t="str">
        <f t="shared" si="91"/>
        <v/>
      </c>
      <c r="AO20" s="111" t="str">
        <f t="shared" si="92"/>
        <v/>
      </c>
      <c r="AP20" s="111" t="str">
        <f t="shared" si="93"/>
        <v/>
      </c>
      <c r="AQ20" s="111" t="str">
        <f t="shared" si="94"/>
        <v/>
      </c>
      <c r="AR20" s="111" t="str">
        <f t="shared" si="95"/>
        <v/>
      </c>
      <c r="AS20" s="111" t="str">
        <f t="shared" si="96"/>
        <v/>
      </c>
      <c r="AT20" s="111" t="str">
        <f t="shared" si="97"/>
        <v/>
      </c>
      <c r="AU20" s="111" t="str">
        <f t="shared" si="98"/>
        <v/>
      </c>
      <c r="AV20" s="111" t="str">
        <f t="shared" si="99"/>
        <v/>
      </c>
      <c r="AW20" s="111" t="str">
        <f t="shared" si="100"/>
        <v/>
      </c>
      <c r="AX20" s="111" t="str">
        <f t="shared" si="101"/>
        <v/>
      </c>
      <c r="AY20" s="111" t="str">
        <f t="shared" si="102"/>
        <v/>
      </c>
      <c r="AZ20" s="111" t="str">
        <f t="shared" si="103"/>
        <v/>
      </c>
      <c r="BA20" s="111" t="str">
        <f t="shared" si="104"/>
        <v/>
      </c>
      <c r="BB20" s="111" t="str">
        <f t="shared" si="105"/>
        <v/>
      </c>
      <c r="BC20" s="111" t="str">
        <f t="shared" si="106"/>
        <v/>
      </c>
      <c r="BD20" s="111" t="str">
        <f t="shared" si="107"/>
        <v/>
      </c>
      <c r="BE20" s="111" t="str">
        <f t="shared" si="108"/>
        <v/>
      </c>
      <c r="BF20" s="111" t="str">
        <f t="shared" si="109"/>
        <v/>
      </c>
      <c r="BG20" s="111" t="str">
        <f t="shared" si="110"/>
        <v/>
      </c>
      <c r="BH20" s="111" t="str">
        <f t="shared" si="111"/>
        <v/>
      </c>
      <c r="BI20" s="111" t="str">
        <f t="shared" si="112"/>
        <v/>
      </c>
      <c r="BJ20" s="111" t="str">
        <f t="shared" si="113"/>
        <v/>
      </c>
      <c r="BK20" s="111" t="str">
        <f t="shared" si="114"/>
        <v/>
      </c>
      <c r="BL20" s="111" t="str">
        <f t="shared" si="115"/>
        <v/>
      </c>
      <c r="BM20" s="111" t="str">
        <f t="shared" si="116"/>
        <v/>
      </c>
      <c r="BN20" s="111" t="str">
        <f t="shared" si="117"/>
        <v/>
      </c>
      <c r="BO20" s="111" t="str">
        <f t="shared" si="118"/>
        <v/>
      </c>
      <c r="BP20" s="111" t="str">
        <f t="shared" si="119"/>
        <v/>
      </c>
      <c r="BQ20" s="111" t="str">
        <f t="shared" si="120"/>
        <v/>
      </c>
      <c r="BR20" s="111" t="str">
        <f t="shared" si="121"/>
        <v/>
      </c>
      <c r="BS20" s="111" t="str">
        <f t="shared" si="122"/>
        <v/>
      </c>
      <c r="BT20" s="111" t="str">
        <f t="shared" si="123"/>
        <v/>
      </c>
      <c r="BU20" s="111" t="str">
        <f t="shared" si="124"/>
        <v/>
      </c>
      <c r="BV20" s="111" t="str">
        <f t="shared" si="125"/>
        <v/>
      </c>
      <c r="BW20" s="111" t="str">
        <f t="shared" si="126"/>
        <v/>
      </c>
      <c r="BX20" s="111" t="str">
        <f t="shared" si="127"/>
        <v/>
      </c>
      <c r="BY20" s="111" t="str">
        <f t="shared" si="128"/>
        <v/>
      </c>
      <c r="BZ20" s="111" t="str">
        <f t="shared" si="129"/>
        <v/>
      </c>
      <c r="CA20" s="111" t="str">
        <f t="shared" si="130"/>
        <v/>
      </c>
      <c r="CB20" s="111" t="str">
        <f t="shared" si="131"/>
        <v/>
      </c>
      <c r="CC20" s="111" t="str">
        <f t="shared" si="132"/>
        <v/>
      </c>
      <c r="CD20" s="111" t="str">
        <f t="shared" si="133"/>
        <v/>
      </c>
      <c r="CE20" s="111" t="str">
        <f t="shared" si="134"/>
        <v/>
      </c>
      <c r="CF20" s="111" t="str">
        <f t="shared" si="135"/>
        <v/>
      </c>
      <c r="CG20" s="111" t="str">
        <f t="shared" si="136"/>
        <v/>
      </c>
      <c r="CH20" s="111" t="str">
        <f t="shared" si="137"/>
        <v/>
      </c>
      <c r="CI20" s="111" t="str">
        <f t="shared" si="138"/>
        <v/>
      </c>
      <c r="CJ20" s="111" t="str">
        <f t="shared" si="139"/>
        <v/>
      </c>
      <c r="CK20" s="111" t="str">
        <f t="shared" si="140"/>
        <v/>
      </c>
      <c r="CL20" s="111" t="str">
        <f t="shared" si="141"/>
        <v/>
      </c>
      <c r="CM20" s="111" t="str">
        <f t="shared" si="142"/>
        <v/>
      </c>
      <c r="CN20" s="111" t="str">
        <f t="shared" si="143"/>
        <v/>
      </c>
      <c r="CO20" s="111" t="str">
        <f t="shared" si="144"/>
        <v/>
      </c>
      <c r="CP20" s="111" t="str">
        <f t="shared" si="145"/>
        <v/>
      </c>
      <c r="CQ20" s="111" t="str">
        <f t="shared" si="146"/>
        <v/>
      </c>
      <c r="CR20" s="111" t="str">
        <f t="shared" si="147"/>
        <v/>
      </c>
      <c r="CS20" s="111" t="str">
        <f t="shared" si="148"/>
        <v/>
      </c>
      <c r="CT20" s="111" t="str">
        <f t="shared" si="149"/>
        <v/>
      </c>
      <c r="CU20" s="111" t="str">
        <f t="shared" si="150"/>
        <v/>
      </c>
      <c r="CV20" s="111" t="str">
        <f t="shared" si="151"/>
        <v/>
      </c>
      <c r="CW20" s="111" t="str">
        <f t="shared" si="152"/>
        <v/>
      </c>
      <c r="CX20" s="111" t="str">
        <f t="shared" si="153"/>
        <v/>
      </c>
      <c r="CY20" s="111" t="str">
        <f t="shared" si="154"/>
        <v/>
      </c>
      <c r="CZ20" s="111" t="str">
        <f t="shared" si="155"/>
        <v/>
      </c>
      <c r="DA20" s="111" t="str">
        <f t="shared" si="156"/>
        <v/>
      </c>
      <c r="DB20" s="111" t="str">
        <f t="shared" si="157"/>
        <v/>
      </c>
      <c r="DC20" s="111" t="str">
        <f t="shared" si="158"/>
        <v/>
      </c>
      <c r="DD20" s="111" t="str">
        <f t="shared" si="159"/>
        <v/>
      </c>
      <c r="DE20" s="111" t="str">
        <f t="shared" si="160"/>
        <v/>
      </c>
      <c r="DF20" s="111" t="str">
        <f t="shared" si="161"/>
        <v/>
      </c>
      <c r="DG20" s="111" t="str">
        <f t="shared" si="162"/>
        <v/>
      </c>
      <c r="DH20" s="111" t="str">
        <f t="shared" si="163"/>
        <v/>
      </c>
      <c r="DI20" s="111" t="str">
        <f t="shared" si="164"/>
        <v/>
      </c>
      <c r="DJ20" s="111" t="str">
        <f t="shared" si="165"/>
        <v/>
      </c>
      <c r="DK20" s="111" t="str">
        <f t="shared" si="166"/>
        <v/>
      </c>
      <c r="DL20" s="111" t="str">
        <f t="shared" si="167"/>
        <v/>
      </c>
      <c r="DM20" s="111" t="str">
        <f t="shared" si="168"/>
        <v/>
      </c>
      <c r="DN20" s="111" t="str">
        <f t="shared" si="169"/>
        <v/>
      </c>
    </row>
    <row r="21" spans="1:118" ht="13.5" customHeight="1">
      <c r="A21" s="1052">
        <v>12</v>
      </c>
      <c r="B21" s="1053"/>
      <c r="C21" s="1039"/>
      <c r="D21" s="1040"/>
      <c r="E21" s="1041"/>
      <c r="F21" s="309"/>
      <c r="G21" s="1050"/>
      <c r="H21" s="1051"/>
      <c r="I21" s="1044"/>
      <c r="J21" s="1045"/>
      <c r="K21" s="1046"/>
      <c r="L21" s="1047"/>
      <c r="M21" s="1046"/>
      <c r="N21" s="1047"/>
      <c r="O21" s="1048"/>
      <c r="P21" s="1049"/>
      <c r="Q21" s="1039"/>
      <c r="R21" s="1041"/>
      <c r="S21" s="1042"/>
      <c r="T21" s="1184"/>
      <c r="U21" s="1068" t="str">
        <f t="shared" si="170"/>
        <v/>
      </c>
      <c r="V21" s="1069"/>
      <c r="W21" s="1069"/>
      <c r="X21" s="1069"/>
      <c r="Y21" s="1069"/>
      <c r="Z21" s="1069"/>
      <c r="AA21" s="111" t="str">
        <f t="shared" si="1"/>
        <v/>
      </c>
      <c r="AB21" s="98" t="str">
        <f t="shared" si="79"/>
        <v/>
      </c>
      <c r="AC21" s="98" t="str">
        <f t="shared" si="80"/>
        <v/>
      </c>
      <c r="AD21" s="98" t="str">
        <f t="shared" si="81"/>
        <v/>
      </c>
      <c r="AE21" s="111" t="str">
        <f t="shared" si="82"/>
        <v>○</v>
      </c>
      <c r="AF21" s="111" t="str">
        <f t="shared" si="83"/>
        <v/>
      </c>
      <c r="AG21" s="111" t="str">
        <f t="shared" si="84"/>
        <v/>
      </c>
      <c r="AH21" s="111" t="str">
        <f t="shared" si="85"/>
        <v/>
      </c>
      <c r="AI21" s="111" t="str">
        <f t="shared" si="86"/>
        <v/>
      </c>
      <c r="AJ21" s="111" t="str">
        <f t="shared" si="87"/>
        <v/>
      </c>
      <c r="AK21" s="111" t="str">
        <f t="shared" si="88"/>
        <v/>
      </c>
      <c r="AL21" s="111" t="str">
        <f t="shared" si="89"/>
        <v/>
      </c>
      <c r="AM21" s="111" t="str">
        <f t="shared" si="90"/>
        <v/>
      </c>
      <c r="AN21" s="111" t="str">
        <f t="shared" si="91"/>
        <v/>
      </c>
      <c r="AO21" s="111" t="str">
        <f t="shared" si="92"/>
        <v/>
      </c>
      <c r="AP21" s="111" t="str">
        <f t="shared" si="93"/>
        <v/>
      </c>
      <c r="AQ21" s="111" t="str">
        <f t="shared" si="94"/>
        <v/>
      </c>
      <c r="AR21" s="111" t="str">
        <f t="shared" si="95"/>
        <v/>
      </c>
      <c r="AS21" s="111" t="str">
        <f t="shared" si="96"/>
        <v/>
      </c>
      <c r="AT21" s="111" t="str">
        <f t="shared" si="97"/>
        <v/>
      </c>
      <c r="AU21" s="111" t="str">
        <f t="shared" si="98"/>
        <v/>
      </c>
      <c r="AV21" s="111" t="str">
        <f t="shared" si="99"/>
        <v/>
      </c>
      <c r="AW21" s="111" t="str">
        <f t="shared" si="100"/>
        <v/>
      </c>
      <c r="AX21" s="111" t="str">
        <f t="shared" si="101"/>
        <v/>
      </c>
      <c r="AY21" s="111" t="str">
        <f t="shared" si="102"/>
        <v/>
      </c>
      <c r="AZ21" s="111" t="str">
        <f t="shared" si="103"/>
        <v/>
      </c>
      <c r="BA21" s="111" t="str">
        <f t="shared" si="104"/>
        <v/>
      </c>
      <c r="BB21" s="111" t="str">
        <f t="shared" si="105"/>
        <v/>
      </c>
      <c r="BC21" s="111" t="str">
        <f t="shared" si="106"/>
        <v/>
      </c>
      <c r="BD21" s="111" t="str">
        <f t="shared" si="107"/>
        <v/>
      </c>
      <c r="BE21" s="111" t="str">
        <f t="shared" si="108"/>
        <v/>
      </c>
      <c r="BF21" s="111" t="str">
        <f t="shared" si="109"/>
        <v/>
      </c>
      <c r="BG21" s="111" t="str">
        <f t="shared" si="110"/>
        <v/>
      </c>
      <c r="BH21" s="111" t="str">
        <f t="shared" si="111"/>
        <v/>
      </c>
      <c r="BI21" s="111" t="str">
        <f t="shared" si="112"/>
        <v/>
      </c>
      <c r="BJ21" s="111" t="str">
        <f t="shared" si="113"/>
        <v/>
      </c>
      <c r="BK21" s="111" t="str">
        <f t="shared" si="114"/>
        <v/>
      </c>
      <c r="BL21" s="111" t="str">
        <f t="shared" si="115"/>
        <v/>
      </c>
      <c r="BM21" s="111" t="str">
        <f t="shared" si="116"/>
        <v/>
      </c>
      <c r="BN21" s="111" t="str">
        <f t="shared" si="117"/>
        <v/>
      </c>
      <c r="BO21" s="111" t="str">
        <f t="shared" si="118"/>
        <v/>
      </c>
      <c r="BP21" s="111" t="str">
        <f t="shared" si="119"/>
        <v/>
      </c>
      <c r="BQ21" s="111" t="str">
        <f t="shared" si="120"/>
        <v/>
      </c>
      <c r="BR21" s="111" t="str">
        <f t="shared" si="121"/>
        <v/>
      </c>
      <c r="BS21" s="111" t="str">
        <f t="shared" si="122"/>
        <v/>
      </c>
      <c r="BT21" s="111" t="str">
        <f t="shared" si="123"/>
        <v/>
      </c>
      <c r="BU21" s="111" t="str">
        <f t="shared" si="124"/>
        <v/>
      </c>
      <c r="BV21" s="111" t="str">
        <f t="shared" si="125"/>
        <v/>
      </c>
      <c r="BW21" s="111" t="str">
        <f t="shared" si="126"/>
        <v/>
      </c>
      <c r="BX21" s="111" t="str">
        <f t="shared" si="127"/>
        <v/>
      </c>
      <c r="BY21" s="111" t="str">
        <f t="shared" si="128"/>
        <v/>
      </c>
      <c r="BZ21" s="111" t="str">
        <f t="shared" si="129"/>
        <v/>
      </c>
      <c r="CA21" s="111" t="str">
        <f t="shared" si="130"/>
        <v/>
      </c>
      <c r="CB21" s="111" t="str">
        <f t="shared" si="131"/>
        <v/>
      </c>
      <c r="CC21" s="111" t="str">
        <f t="shared" si="132"/>
        <v/>
      </c>
      <c r="CD21" s="111" t="str">
        <f t="shared" si="133"/>
        <v/>
      </c>
      <c r="CE21" s="111" t="str">
        <f t="shared" si="134"/>
        <v/>
      </c>
      <c r="CF21" s="111" t="str">
        <f t="shared" si="135"/>
        <v/>
      </c>
      <c r="CG21" s="111" t="str">
        <f t="shared" si="136"/>
        <v/>
      </c>
      <c r="CH21" s="111" t="str">
        <f t="shared" si="137"/>
        <v/>
      </c>
      <c r="CI21" s="111" t="str">
        <f t="shared" si="138"/>
        <v/>
      </c>
      <c r="CJ21" s="111" t="str">
        <f t="shared" si="139"/>
        <v/>
      </c>
      <c r="CK21" s="111" t="str">
        <f t="shared" si="140"/>
        <v/>
      </c>
      <c r="CL21" s="111" t="str">
        <f t="shared" si="141"/>
        <v/>
      </c>
      <c r="CM21" s="111" t="str">
        <f t="shared" si="142"/>
        <v/>
      </c>
      <c r="CN21" s="111" t="str">
        <f t="shared" si="143"/>
        <v/>
      </c>
      <c r="CO21" s="111" t="str">
        <f t="shared" si="144"/>
        <v/>
      </c>
      <c r="CP21" s="111" t="str">
        <f t="shared" si="145"/>
        <v/>
      </c>
      <c r="CQ21" s="111" t="str">
        <f t="shared" si="146"/>
        <v/>
      </c>
      <c r="CR21" s="111" t="str">
        <f t="shared" si="147"/>
        <v/>
      </c>
      <c r="CS21" s="111" t="str">
        <f t="shared" si="148"/>
        <v/>
      </c>
      <c r="CT21" s="111" t="str">
        <f t="shared" si="149"/>
        <v/>
      </c>
      <c r="CU21" s="111" t="str">
        <f t="shared" si="150"/>
        <v/>
      </c>
      <c r="CV21" s="111" t="str">
        <f t="shared" si="151"/>
        <v/>
      </c>
      <c r="CW21" s="111" t="str">
        <f t="shared" si="152"/>
        <v/>
      </c>
      <c r="CX21" s="111" t="str">
        <f t="shared" si="153"/>
        <v/>
      </c>
      <c r="CY21" s="111" t="str">
        <f t="shared" si="154"/>
        <v/>
      </c>
      <c r="CZ21" s="111" t="str">
        <f t="shared" si="155"/>
        <v/>
      </c>
      <c r="DA21" s="111" t="str">
        <f t="shared" si="156"/>
        <v/>
      </c>
      <c r="DB21" s="111" t="str">
        <f t="shared" si="157"/>
        <v/>
      </c>
      <c r="DC21" s="111" t="str">
        <f t="shared" si="158"/>
        <v/>
      </c>
      <c r="DD21" s="111" t="str">
        <f t="shared" si="159"/>
        <v/>
      </c>
      <c r="DE21" s="111" t="str">
        <f t="shared" si="160"/>
        <v/>
      </c>
      <c r="DF21" s="111" t="str">
        <f t="shared" si="161"/>
        <v/>
      </c>
      <c r="DG21" s="111" t="str">
        <f t="shared" si="162"/>
        <v/>
      </c>
      <c r="DH21" s="111" t="str">
        <f t="shared" si="163"/>
        <v/>
      </c>
      <c r="DI21" s="111" t="str">
        <f t="shared" si="164"/>
        <v/>
      </c>
      <c r="DJ21" s="111" t="str">
        <f t="shared" si="165"/>
        <v/>
      </c>
      <c r="DK21" s="111" t="str">
        <f t="shared" si="166"/>
        <v/>
      </c>
      <c r="DL21" s="111" t="str">
        <f t="shared" si="167"/>
        <v/>
      </c>
      <c r="DM21" s="111" t="str">
        <f t="shared" si="168"/>
        <v/>
      </c>
      <c r="DN21" s="111" t="str">
        <f t="shared" si="169"/>
        <v/>
      </c>
    </row>
    <row r="22" spans="1:118" ht="13.5" customHeight="1">
      <c r="A22" s="1052">
        <v>13</v>
      </c>
      <c r="B22" s="1053"/>
      <c r="C22" s="1039"/>
      <c r="D22" s="1040"/>
      <c r="E22" s="1041"/>
      <c r="F22" s="309"/>
      <c r="G22" s="1050"/>
      <c r="H22" s="1051"/>
      <c r="I22" s="1044"/>
      <c r="J22" s="1045"/>
      <c r="K22" s="1046"/>
      <c r="L22" s="1047"/>
      <c r="M22" s="1046"/>
      <c r="N22" s="1047"/>
      <c r="O22" s="1048"/>
      <c r="P22" s="1049"/>
      <c r="Q22" s="1039"/>
      <c r="R22" s="1041"/>
      <c r="S22" s="1042"/>
      <c r="T22" s="1184"/>
      <c r="U22" s="1068" t="str">
        <f t="shared" si="170"/>
        <v/>
      </c>
      <c r="V22" s="1069"/>
      <c r="W22" s="1069"/>
      <c r="X22" s="1069"/>
      <c r="Y22" s="1069"/>
      <c r="Z22" s="1069"/>
      <c r="AA22" s="111" t="str">
        <f t="shared" si="1"/>
        <v/>
      </c>
      <c r="AB22" s="98" t="str">
        <f t="shared" si="79"/>
        <v/>
      </c>
      <c r="AC22" s="98" t="str">
        <f t="shared" si="80"/>
        <v/>
      </c>
      <c r="AD22" s="98" t="str">
        <f t="shared" si="81"/>
        <v/>
      </c>
      <c r="AE22" s="111" t="str">
        <f t="shared" si="82"/>
        <v>○</v>
      </c>
      <c r="AF22" s="111" t="str">
        <f t="shared" si="83"/>
        <v/>
      </c>
      <c r="AG22" s="111" t="str">
        <f t="shared" si="84"/>
        <v/>
      </c>
      <c r="AH22" s="111" t="str">
        <f t="shared" si="85"/>
        <v/>
      </c>
      <c r="AI22" s="111" t="str">
        <f t="shared" si="86"/>
        <v/>
      </c>
      <c r="AJ22" s="111" t="str">
        <f t="shared" si="87"/>
        <v/>
      </c>
      <c r="AK22" s="111" t="str">
        <f t="shared" si="88"/>
        <v/>
      </c>
      <c r="AL22" s="111" t="str">
        <f t="shared" si="89"/>
        <v/>
      </c>
      <c r="AM22" s="111" t="str">
        <f t="shared" si="90"/>
        <v/>
      </c>
      <c r="AN22" s="111" t="str">
        <f t="shared" si="91"/>
        <v/>
      </c>
      <c r="AO22" s="111" t="str">
        <f t="shared" si="92"/>
        <v/>
      </c>
      <c r="AP22" s="111" t="str">
        <f t="shared" si="93"/>
        <v/>
      </c>
      <c r="AQ22" s="111" t="str">
        <f t="shared" si="94"/>
        <v/>
      </c>
      <c r="AR22" s="111" t="str">
        <f t="shared" si="95"/>
        <v/>
      </c>
      <c r="AS22" s="111" t="str">
        <f t="shared" si="96"/>
        <v/>
      </c>
      <c r="AT22" s="111" t="str">
        <f t="shared" si="97"/>
        <v/>
      </c>
      <c r="AU22" s="111" t="str">
        <f t="shared" si="98"/>
        <v/>
      </c>
      <c r="AV22" s="111" t="str">
        <f t="shared" si="99"/>
        <v/>
      </c>
      <c r="AW22" s="111" t="str">
        <f t="shared" si="100"/>
        <v/>
      </c>
      <c r="AX22" s="111" t="str">
        <f t="shared" si="101"/>
        <v/>
      </c>
      <c r="AY22" s="111" t="str">
        <f t="shared" si="102"/>
        <v/>
      </c>
      <c r="AZ22" s="111" t="str">
        <f t="shared" si="103"/>
        <v/>
      </c>
      <c r="BA22" s="111" t="str">
        <f t="shared" si="104"/>
        <v/>
      </c>
      <c r="BB22" s="111" t="str">
        <f t="shared" si="105"/>
        <v/>
      </c>
      <c r="BC22" s="111" t="str">
        <f t="shared" si="106"/>
        <v/>
      </c>
      <c r="BD22" s="111" t="str">
        <f t="shared" si="107"/>
        <v/>
      </c>
      <c r="BE22" s="111" t="str">
        <f t="shared" si="108"/>
        <v/>
      </c>
      <c r="BF22" s="111" t="str">
        <f t="shared" si="109"/>
        <v/>
      </c>
      <c r="BG22" s="111" t="str">
        <f t="shared" si="110"/>
        <v/>
      </c>
      <c r="BH22" s="111" t="str">
        <f t="shared" si="111"/>
        <v/>
      </c>
      <c r="BI22" s="111" t="str">
        <f t="shared" si="112"/>
        <v/>
      </c>
      <c r="BJ22" s="111" t="str">
        <f t="shared" si="113"/>
        <v/>
      </c>
      <c r="BK22" s="111" t="str">
        <f t="shared" si="114"/>
        <v/>
      </c>
      <c r="BL22" s="111" t="str">
        <f t="shared" si="115"/>
        <v/>
      </c>
      <c r="BM22" s="111" t="str">
        <f t="shared" si="116"/>
        <v/>
      </c>
      <c r="BN22" s="111" t="str">
        <f t="shared" si="117"/>
        <v/>
      </c>
      <c r="BO22" s="111" t="str">
        <f t="shared" si="118"/>
        <v/>
      </c>
      <c r="BP22" s="111" t="str">
        <f t="shared" si="119"/>
        <v/>
      </c>
      <c r="BQ22" s="111" t="str">
        <f t="shared" si="120"/>
        <v/>
      </c>
      <c r="BR22" s="111" t="str">
        <f t="shared" si="121"/>
        <v/>
      </c>
      <c r="BS22" s="111" t="str">
        <f t="shared" si="122"/>
        <v/>
      </c>
      <c r="BT22" s="111" t="str">
        <f t="shared" si="123"/>
        <v/>
      </c>
      <c r="BU22" s="111" t="str">
        <f t="shared" si="124"/>
        <v/>
      </c>
      <c r="BV22" s="111" t="str">
        <f t="shared" si="125"/>
        <v/>
      </c>
      <c r="BW22" s="111" t="str">
        <f t="shared" si="126"/>
        <v/>
      </c>
      <c r="BX22" s="111" t="str">
        <f t="shared" si="127"/>
        <v/>
      </c>
      <c r="BY22" s="111" t="str">
        <f t="shared" si="128"/>
        <v/>
      </c>
      <c r="BZ22" s="111" t="str">
        <f t="shared" si="129"/>
        <v/>
      </c>
      <c r="CA22" s="111" t="str">
        <f t="shared" si="130"/>
        <v/>
      </c>
      <c r="CB22" s="111" t="str">
        <f t="shared" si="131"/>
        <v/>
      </c>
      <c r="CC22" s="111" t="str">
        <f t="shared" si="132"/>
        <v/>
      </c>
      <c r="CD22" s="111" t="str">
        <f t="shared" si="133"/>
        <v/>
      </c>
      <c r="CE22" s="111" t="str">
        <f t="shared" si="134"/>
        <v/>
      </c>
      <c r="CF22" s="111" t="str">
        <f t="shared" si="135"/>
        <v/>
      </c>
      <c r="CG22" s="111" t="str">
        <f t="shared" si="136"/>
        <v/>
      </c>
      <c r="CH22" s="111" t="str">
        <f t="shared" si="137"/>
        <v/>
      </c>
      <c r="CI22" s="111" t="str">
        <f t="shared" si="138"/>
        <v/>
      </c>
      <c r="CJ22" s="111" t="str">
        <f t="shared" si="139"/>
        <v/>
      </c>
      <c r="CK22" s="111" t="str">
        <f t="shared" si="140"/>
        <v/>
      </c>
      <c r="CL22" s="111" t="str">
        <f t="shared" si="141"/>
        <v/>
      </c>
      <c r="CM22" s="111" t="str">
        <f t="shared" si="142"/>
        <v/>
      </c>
      <c r="CN22" s="111" t="str">
        <f t="shared" si="143"/>
        <v/>
      </c>
      <c r="CO22" s="111" t="str">
        <f t="shared" si="144"/>
        <v/>
      </c>
      <c r="CP22" s="111" t="str">
        <f t="shared" si="145"/>
        <v/>
      </c>
      <c r="CQ22" s="111" t="str">
        <f t="shared" si="146"/>
        <v/>
      </c>
      <c r="CR22" s="111" t="str">
        <f t="shared" si="147"/>
        <v/>
      </c>
      <c r="CS22" s="111" t="str">
        <f t="shared" si="148"/>
        <v/>
      </c>
      <c r="CT22" s="111" t="str">
        <f t="shared" si="149"/>
        <v/>
      </c>
      <c r="CU22" s="111" t="str">
        <f t="shared" si="150"/>
        <v/>
      </c>
      <c r="CV22" s="111" t="str">
        <f t="shared" si="151"/>
        <v/>
      </c>
      <c r="CW22" s="111" t="str">
        <f t="shared" si="152"/>
        <v/>
      </c>
      <c r="CX22" s="111" t="str">
        <f t="shared" si="153"/>
        <v/>
      </c>
      <c r="CY22" s="111" t="str">
        <f t="shared" si="154"/>
        <v/>
      </c>
      <c r="CZ22" s="111" t="str">
        <f t="shared" si="155"/>
        <v/>
      </c>
      <c r="DA22" s="111" t="str">
        <f t="shared" si="156"/>
        <v/>
      </c>
      <c r="DB22" s="111" t="str">
        <f t="shared" si="157"/>
        <v/>
      </c>
      <c r="DC22" s="111" t="str">
        <f t="shared" si="158"/>
        <v/>
      </c>
      <c r="DD22" s="111" t="str">
        <f t="shared" si="159"/>
        <v/>
      </c>
      <c r="DE22" s="111" t="str">
        <f t="shared" si="160"/>
        <v/>
      </c>
      <c r="DF22" s="111" t="str">
        <f t="shared" si="161"/>
        <v/>
      </c>
      <c r="DG22" s="111" t="str">
        <f t="shared" si="162"/>
        <v/>
      </c>
      <c r="DH22" s="111" t="str">
        <f t="shared" si="163"/>
        <v/>
      </c>
      <c r="DI22" s="111" t="str">
        <f t="shared" si="164"/>
        <v/>
      </c>
      <c r="DJ22" s="111" t="str">
        <f t="shared" si="165"/>
        <v/>
      </c>
      <c r="DK22" s="111" t="str">
        <f t="shared" si="166"/>
        <v/>
      </c>
      <c r="DL22" s="111" t="str">
        <f t="shared" si="167"/>
        <v/>
      </c>
      <c r="DM22" s="111" t="str">
        <f t="shared" si="168"/>
        <v/>
      </c>
      <c r="DN22" s="111" t="str">
        <f t="shared" si="169"/>
        <v/>
      </c>
    </row>
    <row r="23" spans="1:118" ht="13.5" customHeight="1">
      <c r="A23" s="1052">
        <v>14</v>
      </c>
      <c r="B23" s="1053"/>
      <c r="C23" s="1039"/>
      <c r="D23" s="1040"/>
      <c r="E23" s="1041"/>
      <c r="F23" s="309"/>
      <c r="G23" s="1050"/>
      <c r="H23" s="1051"/>
      <c r="I23" s="1044"/>
      <c r="J23" s="1045"/>
      <c r="K23" s="1046"/>
      <c r="L23" s="1047"/>
      <c r="M23" s="1046"/>
      <c r="N23" s="1047"/>
      <c r="O23" s="1048"/>
      <c r="P23" s="1049"/>
      <c r="Q23" s="1039"/>
      <c r="R23" s="1041"/>
      <c r="S23" s="1042"/>
      <c r="T23" s="1184"/>
      <c r="U23" s="1068" t="str">
        <f t="shared" si="170"/>
        <v/>
      </c>
      <c r="V23" s="1069"/>
      <c r="W23" s="1069"/>
      <c r="X23" s="1069"/>
      <c r="Y23" s="1069"/>
      <c r="Z23" s="1069"/>
      <c r="AA23" s="111" t="str">
        <f t="shared" si="1"/>
        <v/>
      </c>
      <c r="AB23" s="98" t="str">
        <f t="shared" si="79"/>
        <v/>
      </c>
      <c r="AC23" s="98" t="str">
        <f t="shared" si="80"/>
        <v/>
      </c>
      <c r="AD23" s="98" t="str">
        <f t="shared" si="81"/>
        <v/>
      </c>
      <c r="AE23" s="111" t="str">
        <f t="shared" si="82"/>
        <v>○</v>
      </c>
      <c r="AF23" s="111" t="str">
        <f t="shared" si="83"/>
        <v/>
      </c>
      <c r="AG23" s="111" t="str">
        <f t="shared" si="84"/>
        <v/>
      </c>
      <c r="AH23" s="111" t="str">
        <f t="shared" si="85"/>
        <v/>
      </c>
      <c r="AI23" s="111" t="str">
        <f t="shared" si="86"/>
        <v/>
      </c>
      <c r="AJ23" s="111" t="str">
        <f t="shared" si="87"/>
        <v/>
      </c>
      <c r="AK23" s="111" t="str">
        <f t="shared" si="88"/>
        <v/>
      </c>
      <c r="AL23" s="111" t="str">
        <f t="shared" si="89"/>
        <v/>
      </c>
      <c r="AM23" s="111" t="str">
        <f t="shared" si="90"/>
        <v/>
      </c>
      <c r="AN23" s="111" t="str">
        <f t="shared" si="91"/>
        <v/>
      </c>
      <c r="AO23" s="111" t="str">
        <f t="shared" si="92"/>
        <v/>
      </c>
      <c r="AP23" s="111" t="str">
        <f t="shared" si="93"/>
        <v/>
      </c>
      <c r="AQ23" s="111" t="str">
        <f t="shared" si="94"/>
        <v/>
      </c>
      <c r="AR23" s="111" t="str">
        <f t="shared" si="95"/>
        <v/>
      </c>
      <c r="AS23" s="111" t="str">
        <f t="shared" si="96"/>
        <v/>
      </c>
      <c r="AT23" s="111" t="str">
        <f t="shared" si="97"/>
        <v/>
      </c>
      <c r="AU23" s="111" t="str">
        <f t="shared" si="98"/>
        <v/>
      </c>
      <c r="AV23" s="111" t="str">
        <f t="shared" si="99"/>
        <v/>
      </c>
      <c r="AW23" s="111" t="str">
        <f t="shared" si="100"/>
        <v/>
      </c>
      <c r="AX23" s="111" t="str">
        <f t="shared" si="101"/>
        <v/>
      </c>
      <c r="AY23" s="111" t="str">
        <f t="shared" si="102"/>
        <v/>
      </c>
      <c r="AZ23" s="111" t="str">
        <f t="shared" si="103"/>
        <v/>
      </c>
      <c r="BA23" s="111" t="str">
        <f t="shared" si="104"/>
        <v/>
      </c>
      <c r="BB23" s="111" t="str">
        <f t="shared" si="105"/>
        <v/>
      </c>
      <c r="BC23" s="111" t="str">
        <f t="shared" si="106"/>
        <v/>
      </c>
      <c r="BD23" s="111" t="str">
        <f t="shared" si="107"/>
        <v/>
      </c>
      <c r="BE23" s="111" t="str">
        <f t="shared" si="108"/>
        <v/>
      </c>
      <c r="BF23" s="111" t="str">
        <f t="shared" si="109"/>
        <v/>
      </c>
      <c r="BG23" s="111" t="str">
        <f t="shared" si="110"/>
        <v/>
      </c>
      <c r="BH23" s="111" t="str">
        <f t="shared" si="111"/>
        <v/>
      </c>
      <c r="BI23" s="111" t="str">
        <f t="shared" si="112"/>
        <v/>
      </c>
      <c r="BJ23" s="111" t="str">
        <f t="shared" si="113"/>
        <v/>
      </c>
      <c r="BK23" s="111" t="str">
        <f t="shared" si="114"/>
        <v/>
      </c>
      <c r="BL23" s="111" t="str">
        <f t="shared" si="115"/>
        <v/>
      </c>
      <c r="BM23" s="111" t="str">
        <f t="shared" si="116"/>
        <v/>
      </c>
      <c r="BN23" s="111" t="str">
        <f t="shared" si="117"/>
        <v/>
      </c>
      <c r="BO23" s="111" t="str">
        <f t="shared" si="118"/>
        <v/>
      </c>
      <c r="BP23" s="111" t="str">
        <f t="shared" si="119"/>
        <v/>
      </c>
      <c r="BQ23" s="111" t="str">
        <f t="shared" si="120"/>
        <v/>
      </c>
      <c r="BR23" s="111" t="str">
        <f t="shared" si="121"/>
        <v/>
      </c>
      <c r="BS23" s="111" t="str">
        <f t="shared" si="122"/>
        <v/>
      </c>
      <c r="BT23" s="111" t="str">
        <f t="shared" si="123"/>
        <v/>
      </c>
      <c r="BU23" s="111" t="str">
        <f t="shared" si="124"/>
        <v/>
      </c>
      <c r="BV23" s="111" t="str">
        <f t="shared" si="125"/>
        <v/>
      </c>
      <c r="BW23" s="111" t="str">
        <f t="shared" si="126"/>
        <v/>
      </c>
      <c r="BX23" s="111" t="str">
        <f t="shared" si="127"/>
        <v/>
      </c>
      <c r="BY23" s="111" t="str">
        <f t="shared" si="128"/>
        <v/>
      </c>
      <c r="BZ23" s="111" t="str">
        <f t="shared" si="129"/>
        <v/>
      </c>
      <c r="CA23" s="111" t="str">
        <f t="shared" si="130"/>
        <v/>
      </c>
      <c r="CB23" s="111" t="str">
        <f t="shared" si="131"/>
        <v/>
      </c>
      <c r="CC23" s="111" t="str">
        <f t="shared" si="132"/>
        <v/>
      </c>
      <c r="CD23" s="111" t="str">
        <f t="shared" si="133"/>
        <v/>
      </c>
      <c r="CE23" s="111" t="str">
        <f t="shared" si="134"/>
        <v/>
      </c>
      <c r="CF23" s="111" t="str">
        <f t="shared" si="135"/>
        <v/>
      </c>
      <c r="CG23" s="111" t="str">
        <f t="shared" si="136"/>
        <v/>
      </c>
      <c r="CH23" s="111" t="str">
        <f t="shared" si="137"/>
        <v/>
      </c>
      <c r="CI23" s="111" t="str">
        <f t="shared" si="138"/>
        <v/>
      </c>
      <c r="CJ23" s="111" t="str">
        <f t="shared" si="139"/>
        <v/>
      </c>
      <c r="CK23" s="111" t="str">
        <f t="shared" si="140"/>
        <v/>
      </c>
      <c r="CL23" s="111" t="str">
        <f t="shared" si="141"/>
        <v/>
      </c>
      <c r="CM23" s="111" t="str">
        <f t="shared" si="142"/>
        <v/>
      </c>
      <c r="CN23" s="111" t="str">
        <f t="shared" si="143"/>
        <v/>
      </c>
      <c r="CO23" s="111" t="str">
        <f t="shared" si="144"/>
        <v/>
      </c>
      <c r="CP23" s="111" t="str">
        <f t="shared" si="145"/>
        <v/>
      </c>
      <c r="CQ23" s="111" t="str">
        <f t="shared" si="146"/>
        <v/>
      </c>
      <c r="CR23" s="111" t="str">
        <f t="shared" si="147"/>
        <v/>
      </c>
      <c r="CS23" s="111" t="str">
        <f t="shared" si="148"/>
        <v/>
      </c>
      <c r="CT23" s="111" t="str">
        <f t="shared" si="149"/>
        <v/>
      </c>
      <c r="CU23" s="111" t="str">
        <f t="shared" si="150"/>
        <v/>
      </c>
      <c r="CV23" s="111" t="str">
        <f t="shared" si="151"/>
        <v/>
      </c>
      <c r="CW23" s="111" t="str">
        <f t="shared" si="152"/>
        <v/>
      </c>
      <c r="CX23" s="111" t="str">
        <f t="shared" si="153"/>
        <v/>
      </c>
      <c r="CY23" s="111" t="str">
        <f t="shared" si="154"/>
        <v/>
      </c>
      <c r="CZ23" s="111" t="str">
        <f t="shared" si="155"/>
        <v/>
      </c>
      <c r="DA23" s="111" t="str">
        <f t="shared" si="156"/>
        <v/>
      </c>
      <c r="DB23" s="111" t="str">
        <f t="shared" si="157"/>
        <v/>
      </c>
      <c r="DC23" s="111" t="str">
        <f t="shared" si="158"/>
        <v/>
      </c>
      <c r="DD23" s="111" t="str">
        <f t="shared" si="159"/>
        <v/>
      </c>
      <c r="DE23" s="111" t="str">
        <f t="shared" si="160"/>
        <v/>
      </c>
      <c r="DF23" s="111" t="str">
        <f t="shared" si="161"/>
        <v/>
      </c>
      <c r="DG23" s="111" t="str">
        <f t="shared" si="162"/>
        <v/>
      </c>
      <c r="DH23" s="111" t="str">
        <f t="shared" si="163"/>
        <v/>
      </c>
      <c r="DI23" s="111" t="str">
        <f t="shared" si="164"/>
        <v/>
      </c>
      <c r="DJ23" s="111" t="str">
        <f t="shared" si="165"/>
        <v/>
      </c>
      <c r="DK23" s="111" t="str">
        <f t="shared" si="166"/>
        <v/>
      </c>
      <c r="DL23" s="111" t="str">
        <f t="shared" si="167"/>
        <v/>
      </c>
      <c r="DM23" s="111" t="str">
        <f t="shared" si="168"/>
        <v/>
      </c>
      <c r="DN23" s="111" t="str">
        <f t="shared" si="169"/>
        <v/>
      </c>
    </row>
    <row r="24" spans="1:118" ht="13.5" customHeight="1">
      <c r="A24" s="1052">
        <v>15</v>
      </c>
      <c r="B24" s="1053"/>
      <c r="C24" s="1039"/>
      <c r="D24" s="1040"/>
      <c r="E24" s="1041"/>
      <c r="F24" s="309"/>
      <c r="G24" s="1050"/>
      <c r="H24" s="1051"/>
      <c r="I24" s="1044"/>
      <c r="J24" s="1045"/>
      <c r="K24" s="1046"/>
      <c r="L24" s="1047"/>
      <c r="M24" s="1046"/>
      <c r="N24" s="1047"/>
      <c r="O24" s="1048"/>
      <c r="P24" s="1049"/>
      <c r="Q24" s="1039"/>
      <c r="R24" s="1041"/>
      <c r="S24" s="1042"/>
      <c r="T24" s="1184"/>
      <c r="U24" s="1068" t="str">
        <f t="shared" si="170"/>
        <v/>
      </c>
      <c r="V24" s="1069"/>
      <c r="W24" s="1069"/>
      <c r="X24" s="1069"/>
      <c r="Y24" s="1069"/>
      <c r="Z24" s="1069"/>
      <c r="AA24" s="111" t="str">
        <f t="shared" si="1"/>
        <v/>
      </c>
      <c r="AB24" s="98" t="str">
        <f t="shared" si="79"/>
        <v/>
      </c>
      <c r="AC24" s="98" t="str">
        <f t="shared" si="80"/>
        <v/>
      </c>
      <c r="AD24" s="98" t="str">
        <f t="shared" si="81"/>
        <v/>
      </c>
      <c r="AE24" s="111" t="str">
        <f t="shared" si="82"/>
        <v>○</v>
      </c>
      <c r="AF24" s="111" t="str">
        <f t="shared" si="83"/>
        <v/>
      </c>
      <c r="AG24" s="111" t="str">
        <f t="shared" si="84"/>
        <v/>
      </c>
      <c r="AH24" s="111" t="str">
        <f t="shared" si="85"/>
        <v/>
      </c>
      <c r="AI24" s="111" t="str">
        <f t="shared" si="86"/>
        <v/>
      </c>
      <c r="AJ24" s="111" t="str">
        <f t="shared" si="87"/>
        <v/>
      </c>
      <c r="AK24" s="111" t="str">
        <f t="shared" si="88"/>
        <v/>
      </c>
      <c r="AL24" s="111" t="str">
        <f t="shared" si="89"/>
        <v/>
      </c>
      <c r="AM24" s="111" t="str">
        <f t="shared" si="90"/>
        <v/>
      </c>
      <c r="AN24" s="111" t="str">
        <f t="shared" si="91"/>
        <v/>
      </c>
      <c r="AO24" s="111" t="str">
        <f t="shared" si="92"/>
        <v/>
      </c>
      <c r="AP24" s="111" t="str">
        <f t="shared" si="93"/>
        <v/>
      </c>
      <c r="AQ24" s="111" t="str">
        <f t="shared" si="94"/>
        <v/>
      </c>
      <c r="AR24" s="111" t="str">
        <f t="shared" si="95"/>
        <v/>
      </c>
      <c r="AS24" s="111" t="str">
        <f t="shared" si="96"/>
        <v/>
      </c>
      <c r="AT24" s="111" t="str">
        <f t="shared" si="97"/>
        <v/>
      </c>
      <c r="AU24" s="111" t="str">
        <f t="shared" si="98"/>
        <v/>
      </c>
      <c r="AV24" s="111" t="str">
        <f t="shared" si="99"/>
        <v/>
      </c>
      <c r="AW24" s="111" t="str">
        <f t="shared" si="100"/>
        <v/>
      </c>
      <c r="AX24" s="111" t="str">
        <f t="shared" si="101"/>
        <v/>
      </c>
      <c r="AY24" s="111" t="str">
        <f t="shared" si="102"/>
        <v/>
      </c>
      <c r="AZ24" s="111" t="str">
        <f t="shared" si="103"/>
        <v/>
      </c>
      <c r="BA24" s="111" t="str">
        <f t="shared" si="104"/>
        <v/>
      </c>
      <c r="BB24" s="111" t="str">
        <f t="shared" si="105"/>
        <v/>
      </c>
      <c r="BC24" s="111" t="str">
        <f t="shared" si="106"/>
        <v/>
      </c>
      <c r="BD24" s="111" t="str">
        <f t="shared" si="107"/>
        <v/>
      </c>
      <c r="BE24" s="111" t="str">
        <f t="shared" si="108"/>
        <v/>
      </c>
      <c r="BF24" s="111" t="str">
        <f t="shared" si="109"/>
        <v/>
      </c>
      <c r="BG24" s="111" t="str">
        <f t="shared" si="110"/>
        <v/>
      </c>
      <c r="BH24" s="111" t="str">
        <f t="shared" si="111"/>
        <v/>
      </c>
      <c r="BI24" s="111" t="str">
        <f t="shared" si="112"/>
        <v/>
      </c>
      <c r="BJ24" s="111" t="str">
        <f t="shared" si="113"/>
        <v/>
      </c>
      <c r="BK24" s="111" t="str">
        <f t="shared" si="114"/>
        <v/>
      </c>
      <c r="BL24" s="111" t="str">
        <f t="shared" si="115"/>
        <v/>
      </c>
      <c r="BM24" s="111" t="str">
        <f t="shared" si="116"/>
        <v/>
      </c>
      <c r="BN24" s="111" t="str">
        <f t="shared" si="117"/>
        <v/>
      </c>
      <c r="BO24" s="111" t="str">
        <f t="shared" si="118"/>
        <v/>
      </c>
      <c r="BP24" s="111" t="str">
        <f t="shared" si="119"/>
        <v/>
      </c>
      <c r="BQ24" s="111" t="str">
        <f t="shared" si="120"/>
        <v/>
      </c>
      <c r="BR24" s="111" t="str">
        <f t="shared" si="121"/>
        <v/>
      </c>
      <c r="BS24" s="111" t="str">
        <f t="shared" si="122"/>
        <v/>
      </c>
      <c r="BT24" s="111" t="str">
        <f t="shared" si="123"/>
        <v/>
      </c>
      <c r="BU24" s="111" t="str">
        <f t="shared" si="124"/>
        <v/>
      </c>
      <c r="BV24" s="111" t="str">
        <f t="shared" si="125"/>
        <v/>
      </c>
      <c r="BW24" s="111" t="str">
        <f t="shared" si="126"/>
        <v/>
      </c>
      <c r="BX24" s="111" t="str">
        <f t="shared" si="127"/>
        <v/>
      </c>
      <c r="BY24" s="111" t="str">
        <f t="shared" si="128"/>
        <v/>
      </c>
      <c r="BZ24" s="111" t="str">
        <f t="shared" si="129"/>
        <v/>
      </c>
      <c r="CA24" s="111" t="str">
        <f t="shared" si="130"/>
        <v/>
      </c>
      <c r="CB24" s="111" t="str">
        <f t="shared" si="131"/>
        <v/>
      </c>
      <c r="CC24" s="111" t="str">
        <f t="shared" si="132"/>
        <v/>
      </c>
      <c r="CD24" s="111" t="str">
        <f t="shared" si="133"/>
        <v/>
      </c>
      <c r="CE24" s="111" t="str">
        <f t="shared" si="134"/>
        <v/>
      </c>
      <c r="CF24" s="111" t="str">
        <f t="shared" si="135"/>
        <v/>
      </c>
      <c r="CG24" s="111" t="str">
        <f t="shared" si="136"/>
        <v/>
      </c>
      <c r="CH24" s="111" t="str">
        <f t="shared" si="137"/>
        <v/>
      </c>
      <c r="CI24" s="111" t="str">
        <f t="shared" si="138"/>
        <v/>
      </c>
      <c r="CJ24" s="111" t="str">
        <f t="shared" si="139"/>
        <v/>
      </c>
      <c r="CK24" s="111" t="str">
        <f t="shared" si="140"/>
        <v/>
      </c>
      <c r="CL24" s="111" t="str">
        <f t="shared" si="141"/>
        <v/>
      </c>
      <c r="CM24" s="111" t="str">
        <f t="shared" si="142"/>
        <v/>
      </c>
      <c r="CN24" s="111" t="str">
        <f t="shared" si="143"/>
        <v/>
      </c>
      <c r="CO24" s="111" t="str">
        <f t="shared" si="144"/>
        <v/>
      </c>
      <c r="CP24" s="111" t="str">
        <f t="shared" si="145"/>
        <v/>
      </c>
      <c r="CQ24" s="111" t="str">
        <f t="shared" si="146"/>
        <v/>
      </c>
      <c r="CR24" s="111" t="str">
        <f t="shared" si="147"/>
        <v/>
      </c>
      <c r="CS24" s="111" t="str">
        <f t="shared" si="148"/>
        <v/>
      </c>
      <c r="CT24" s="111" t="str">
        <f t="shared" si="149"/>
        <v/>
      </c>
      <c r="CU24" s="111" t="str">
        <f t="shared" si="150"/>
        <v/>
      </c>
      <c r="CV24" s="111" t="str">
        <f t="shared" si="151"/>
        <v/>
      </c>
      <c r="CW24" s="111" t="str">
        <f t="shared" si="152"/>
        <v/>
      </c>
      <c r="CX24" s="111" t="str">
        <f t="shared" si="153"/>
        <v/>
      </c>
      <c r="CY24" s="111" t="str">
        <f t="shared" si="154"/>
        <v/>
      </c>
      <c r="CZ24" s="111" t="str">
        <f t="shared" si="155"/>
        <v/>
      </c>
      <c r="DA24" s="111" t="str">
        <f t="shared" si="156"/>
        <v/>
      </c>
      <c r="DB24" s="111" t="str">
        <f t="shared" si="157"/>
        <v/>
      </c>
      <c r="DC24" s="111" t="str">
        <f t="shared" si="158"/>
        <v/>
      </c>
      <c r="DD24" s="111" t="str">
        <f t="shared" si="159"/>
        <v/>
      </c>
      <c r="DE24" s="111" t="str">
        <f t="shared" si="160"/>
        <v/>
      </c>
      <c r="DF24" s="111" t="str">
        <f t="shared" si="161"/>
        <v/>
      </c>
      <c r="DG24" s="111" t="str">
        <f t="shared" si="162"/>
        <v/>
      </c>
      <c r="DH24" s="111" t="str">
        <f t="shared" si="163"/>
        <v/>
      </c>
      <c r="DI24" s="111" t="str">
        <f t="shared" si="164"/>
        <v/>
      </c>
      <c r="DJ24" s="111" t="str">
        <f t="shared" si="165"/>
        <v/>
      </c>
      <c r="DK24" s="111" t="str">
        <f t="shared" si="166"/>
        <v/>
      </c>
      <c r="DL24" s="111" t="str">
        <f t="shared" si="167"/>
        <v/>
      </c>
      <c r="DM24" s="111" t="str">
        <f t="shared" si="168"/>
        <v/>
      </c>
      <c r="DN24" s="111" t="str">
        <f t="shared" si="169"/>
        <v/>
      </c>
    </row>
    <row r="25" spans="1:118" ht="13.5" customHeight="1">
      <c r="A25" s="1052">
        <v>16</v>
      </c>
      <c r="B25" s="1053"/>
      <c r="C25" s="1039"/>
      <c r="D25" s="1040"/>
      <c r="E25" s="1041"/>
      <c r="F25" s="309"/>
      <c r="G25" s="1050"/>
      <c r="H25" s="1051"/>
      <c r="I25" s="1044"/>
      <c r="J25" s="1045"/>
      <c r="K25" s="1046"/>
      <c r="L25" s="1047"/>
      <c r="M25" s="1046"/>
      <c r="N25" s="1047"/>
      <c r="O25" s="1048"/>
      <c r="P25" s="1049"/>
      <c r="Q25" s="1039"/>
      <c r="R25" s="1041"/>
      <c r="S25" s="1042"/>
      <c r="T25" s="1184"/>
      <c r="U25" s="1068" t="str">
        <f t="shared" si="170"/>
        <v/>
      </c>
      <c r="V25" s="1069"/>
      <c r="W25" s="1069"/>
      <c r="X25" s="1069"/>
      <c r="Y25" s="1069"/>
      <c r="Z25" s="1069"/>
      <c r="AA25" s="111" t="str">
        <f t="shared" si="1"/>
        <v/>
      </c>
      <c r="AB25" s="98" t="str">
        <f t="shared" si="79"/>
        <v/>
      </c>
      <c r="AC25" s="98" t="str">
        <f t="shared" si="80"/>
        <v/>
      </c>
      <c r="AD25" s="98" t="str">
        <f t="shared" si="81"/>
        <v/>
      </c>
      <c r="AE25" s="111" t="str">
        <f t="shared" si="82"/>
        <v>○</v>
      </c>
      <c r="AF25" s="111" t="str">
        <f t="shared" si="83"/>
        <v/>
      </c>
      <c r="AG25" s="111" t="str">
        <f t="shared" si="84"/>
        <v/>
      </c>
      <c r="AH25" s="111" t="str">
        <f t="shared" si="85"/>
        <v/>
      </c>
      <c r="AI25" s="111" t="str">
        <f t="shared" si="86"/>
        <v/>
      </c>
      <c r="AJ25" s="111" t="str">
        <f t="shared" si="87"/>
        <v/>
      </c>
      <c r="AK25" s="111" t="str">
        <f t="shared" si="88"/>
        <v/>
      </c>
      <c r="AL25" s="111" t="str">
        <f t="shared" si="89"/>
        <v/>
      </c>
      <c r="AM25" s="111" t="str">
        <f t="shared" si="90"/>
        <v/>
      </c>
      <c r="AN25" s="111" t="str">
        <f t="shared" si="91"/>
        <v/>
      </c>
      <c r="AO25" s="111" t="str">
        <f t="shared" si="92"/>
        <v/>
      </c>
      <c r="AP25" s="111" t="str">
        <f t="shared" si="93"/>
        <v/>
      </c>
      <c r="AQ25" s="111" t="str">
        <f t="shared" si="94"/>
        <v/>
      </c>
      <c r="AR25" s="111" t="str">
        <f t="shared" si="95"/>
        <v/>
      </c>
      <c r="AS25" s="111" t="str">
        <f t="shared" si="96"/>
        <v/>
      </c>
      <c r="AT25" s="111" t="str">
        <f t="shared" si="97"/>
        <v/>
      </c>
      <c r="AU25" s="111" t="str">
        <f t="shared" si="98"/>
        <v/>
      </c>
      <c r="AV25" s="111" t="str">
        <f t="shared" si="99"/>
        <v/>
      </c>
      <c r="AW25" s="111" t="str">
        <f t="shared" si="100"/>
        <v/>
      </c>
      <c r="AX25" s="111" t="str">
        <f t="shared" si="101"/>
        <v/>
      </c>
      <c r="AY25" s="111" t="str">
        <f t="shared" si="102"/>
        <v/>
      </c>
      <c r="AZ25" s="111" t="str">
        <f t="shared" si="103"/>
        <v/>
      </c>
      <c r="BA25" s="111" t="str">
        <f t="shared" si="104"/>
        <v/>
      </c>
      <c r="BB25" s="111" t="str">
        <f t="shared" si="105"/>
        <v/>
      </c>
      <c r="BC25" s="111" t="str">
        <f t="shared" si="106"/>
        <v/>
      </c>
      <c r="BD25" s="111" t="str">
        <f t="shared" si="107"/>
        <v/>
      </c>
      <c r="BE25" s="111" t="str">
        <f t="shared" si="108"/>
        <v/>
      </c>
      <c r="BF25" s="111" t="str">
        <f t="shared" si="109"/>
        <v/>
      </c>
      <c r="BG25" s="111" t="str">
        <f t="shared" si="110"/>
        <v/>
      </c>
      <c r="BH25" s="111" t="str">
        <f t="shared" si="111"/>
        <v/>
      </c>
      <c r="BI25" s="111" t="str">
        <f t="shared" si="112"/>
        <v/>
      </c>
      <c r="BJ25" s="111" t="str">
        <f t="shared" si="113"/>
        <v/>
      </c>
      <c r="BK25" s="111" t="str">
        <f t="shared" si="114"/>
        <v/>
      </c>
      <c r="BL25" s="111" t="str">
        <f t="shared" si="115"/>
        <v/>
      </c>
      <c r="BM25" s="111" t="str">
        <f t="shared" si="116"/>
        <v/>
      </c>
      <c r="BN25" s="111" t="str">
        <f t="shared" si="117"/>
        <v/>
      </c>
      <c r="BO25" s="111" t="str">
        <f t="shared" si="118"/>
        <v/>
      </c>
      <c r="BP25" s="111" t="str">
        <f t="shared" si="119"/>
        <v/>
      </c>
      <c r="BQ25" s="111" t="str">
        <f t="shared" si="120"/>
        <v/>
      </c>
      <c r="BR25" s="111" t="str">
        <f t="shared" si="121"/>
        <v/>
      </c>
      <c r="BS25" s="111" t="str">
        <f t="shared" si="122"/>
        <v/>
      </c>
      <c r="BT25" s="111" t="str">
        <f t="shared" si="123"/>
        <v/>
      </c>
      <c r="BU25" s="111" t="str">
        <f t="shared" si="124"/>
        <v/>
      </c>
      <c r="BV25" s="111" t="str">
        <f t="shared" si="125"/>
        <v/>
      </c>
      <c r="BW25" s="111" t="str">
        <f t="shared" si="126"/>
        <v/>
      </c>
      <c r="BX25" s="111" t="str">
        <f t="shared" si="127"/>
        <v/>
      </c>
      <c r="BY25" s="111" t="str">
        <f t="shared" si="128"/>
        <v/>
      </c>
      <c r="BZ25" s="111" t="str">
        <f t="shared" si="129"/>
        <v/>
      </c>
      <c r="CA25" s="111" t="str">
        <f t="shared" si="130"/>
        <v/>
      </c>
      <c r="CB25" s="111" t="str">
        <f t="shared" si="131"/>
        <v/>
      </c>
      <c r="CC25" s="111" t="str">
        <f t="shared" si="132"/>
        <v/>
      </c>
      <c r="CD25" s="111" t="str">
        <f t="shared" si="133"/>
        <v/>
      </c>
      <c r="CE25" s="111" t="str">
        <f t="shared" si="134"/>
        <v/>
      </c>
      <c r="CF25" s="111" t="str">
        <f t="shared" si="135"/>
        <v/>
      </c>
      <c r="CG25" s="111" t="str">
        <f t="shared" si="136"/>
        <v/>
      </c>
      <c r="CH25" s="111" t="str">
        <f t="shared" si="137"/>
        <v/>
      </c>
      <c r="CI25" s="111" t="str">
        <f t="shared" si="138"/>
        <v/>
      </c>
      <c r="CJ25" s="111" t="str">
        <f t="shared" si="139"/>
        <v/>
      </c>
      <c r="CK25" s="111" t="str">
        <f t="shared" si="140"/>
        <v/>
      </c>
      <c r="CL25" s="111" t="str">
        <f t="shared" si="141"/>
        <v/>
      </c>
      <c r="CM25" s="111" t="str">
        <f t="shared" si="142"/>
        <v/>
      </c>
      <c r="CN25" s="111" t="str">
        <f t="shared" si="143"/>
        <v/>
      </c>
      <c r="CO25" s="111" t="str">
        <f t="shared" si="144"/>
        <v/>
      </c>
      <c r="CP25" s="111" t="str">
        <f t="shared" si="145"/>
        <v/>
      </c>
      <c r="CQ25" s="111" t="str">
        <f t="shared" si="146"/>
        <v/>
      </c>
      <c r="CR25" s="111" t="str">
        <f t="shared" si="147"/>
        <v/>
      </c>
      <c r="CS25" s="111" t="str">
        <f t="shared" si="148"/>
        <v/>
      </c>
      <c r="CT25" s="111" t="str">
        <f t="shared" si="149"/>
        <v/>
      </c>
      <c r="CU25" s="111" t="str">
        <f t="shared" si="150"/>
        <v/>
      </c>
      <c r="CV25" s="111" t="str">
        <f t="shared" si="151"/>
        <v/>
      </c>
      <c r="CW25" s="111" t="str">
        <f t="shared" si="152"/>
        <v/>
      </c>
      <c r="CX25" s="111" t="str">
        <f t="shared" si="153"/>
        <v/>
      </c>
      <c r="CY25" s="111" t="str">
        <f t="shared" si="154"/>
        <v/>
      </c>
      <c r="CZ25" s="111" t="str">
        <f t="shared" si="155"/>
        <v/>
      </c>
      <c r="DA25" s="111" t="str">
        <f t="shared" si="156"/>
        <v/>
      </c>
      <c r="DB25" s="111" t="str">
        <f t="shared" si="157"/>
        <v/>
      </c>
      <c r="DC25" s="111" t="str">
        <f t="shared" si="158"/>
        <v/>
      </c>
      <c r="DD25" s="111" t="str">
        <f t="shared" si="159"/>
        <v/>
      </c>
      <c r="DE25" s="111" t="str">
        <f t="shared" si="160"/>
        <v/>
      </c>
      <c r="DF25" s="111" t="str">
        <f t="shared" si="161"/>
        <v/>
      </c>
      <c r="DG25" s="111" t="str">
        <f t="shared" si="162"/>
        <v/>
      </c>
      <c r="DH25" s="111" t="str">
        <f t="shared" si="163"/>
        <v/>
      </c>
      <c r="DI25" s="111" t="str">
        <f t="shared" si="164"/>
        <v/>
      </c>
      <c r="DJ25" s="111" t="str">
        <f t="shared" si="165"/>
        <v/>
      </c>
      <c r="DK25" s="111" t="str">
        <f t="shared" si="166"/>
        <v/>
      </c>
      <c r="DL25" s="111" t="str">
        <f t="shared" si="167"/>
        <v/>
      </c>
      <c r="DM25" s="111" t="str">
        <f t="shared" si="168"/>
        <v/>
      </c>
      <c r="DN25" s="111" t="str">
        <f t="shared" si="169"/>
        <v/>
      </c>
    </row>
    <row r="26" spans="1:118" ht="13.5" customHeight="1">
      <c r="A26" s="1052">
        <v>17</v>
      </c>
      <c r="B26" s="1053"/>
      <c r="C26" s="1039"/>
      <c r="D26" s="1040"/>
      <c r="E26" s="1041"/>
      <c r="F26" s="309"/>
      <c r="G26" s="1050"/>
      <c r="H26" s="1051"/>
      <c r="I26" s="1044"/>
      <c r="J26" s="1045"/>
      <c r="K26" s="1046"/>
      <c r="L26" s="1047"/>
      <c r="M26" s="1046"/>
      <c r="N26" s="1047"/>
      <c r="O26" s="1048"/>
      <c r="P26" s="1049"/>
      <c r="Q26" s="1039"/>
      <c r="R26" s="1041"/>
      <c r="S26" s="1042"/>
      <c r="T26" s="1184"/>
      <c r="U26" s="1068" t="str">
        <f t="shared" si="170"/>
        <v/>
      </c>
      <c r="V26" s="1069"/>
      <c r="W26" s="1069"/>
      <c r="X26" s="1069"/>
      <c r="Y26" s="1069"/>
      <c r="Z26" s="1069"/>
      <c r="AA26" s="111" t="str">
        <f t="shared" si="1"/>
        <v/>
      </c>
      <c r="AB26" s="98" t="str">
        <f t="shared" si="79"/>
        <v/>
      </c>
      <c r="AC26" s="98" t="str">
        <f t="shared" si="80"/>
        <v/>
      </c>
      <c r="AD26" s="98" t="str">
        <f t="shared" si="81"/>
        <v/>
      </c>
      <c r="AE26" s="111" t="str">
        <f t="shared" si="82"/>
        <v>○</v>
      </c>
      <c r="AF26" s="111" t="str">
        <f t="shared" si="83"/>
        <v/>
      </c>
      <c r="AG26" s="111" t="str">
        <f t="shared" si="84"/>
        <v/>
      </c>
      <c r="AH26" s="111" t="str">
        <f t="shared" si="85"/>
        <v/>
      </c>
      <c r="AI26" s="111" t="str">
        <f t="shared" si="86"/>
        <v/>
      </c>
      <c r="AJ26" s="111" t="str">
        <f t="shared" si="87"/>
        <v/>
      </c>
      <c r="AK26" s="111" t="str">
        <f t="shared" si="88"/>
        <v/>
      </c>
      <c r="AL26" s="111" t="str">
        <f t="shared" si="89"/>
        <v/>
      </c>
      <c r="AM26" s="111" t="str">
        <f t="shared" si="90"/>
        <v/>
      </c>
      <c r="AN26" s="111" t="str">
        <f t="shared" si="91"/>
        <v/>
      </c>
      <c r="AO26" s="111" t="str">
        <f t="shared" si="92"/>
        <v/>
      </c>
      <c r="AP26" s="111" t="str">
        <f t="shared" si="93"/>
        <v/>
      </c>
      <c r="AQ26" s="111" t="str">
        <f t="shared" si="94"/>
        <v/>
      </c>
      <c r="AR26" s="111" t="str">
        <f t="shared" si="95"/>
        <v/>
      </c>
      <c r="AS26" s="111" t="str">
        <f t="shared" si="96"/>
        <v/>
      </c>
      <c r="AT26" s="111" t="str">
        <f t="shared" si="97"/>
        <v/>
      </c>
      <c r="AU26" s="111" t="str">
        <f t="shared" si="98"/>
        <v/>
      </c>
      <c r="AV26" s="111" t="str">
        <f t="shared" si="99"/>
        <v/>
      </c>
      <c r="AW26" s="111" t="str">
        <f t="shared" si="100"/>
        <v/>
      </c>
      <c r="AX26" s="111" t="str">
        <f t="shared" si="101"/>
        <v/>
      </c>
      <c r="AY26" s="111" t="str">
        <f t="shared" si="102"/>
        <v/>
      </c>
      <c r="AZ26" s="111" t="str">
        <f t="shared" si="103"/>
        <v/>
      </c>
      <c r="BA26" s="111" t="str">
        <f t="shared" si="104"/>
        <v/>
      </c>
      <c r="BB26" s="111" t="str">
        <f t="shared" si="105"/>
        <v/>
      </c>
      <c r="BC26" s="111" t="str">
        <f t="shared" si="106"/>
        <v/>
      </c>
      <c r="BD26" s="111" t="str">
        <f t="shared" si="107"/>
        <v/>
      </c>
      <c r="BE26" s="111" t="str">
        <f t="shared" si="108"/>
        <v/>
      </c>
      <c r="BF26" s="111" t="str">
        <f t="shared" si="109"/>
        <v/>
      </c>
      <c r="BG26" s="111" t="str">
        <f t="shared" si="110"/>
        <v/>
      </c>
      <c r="BH26" s="111" t="str">
        <f t="shared" si="111"/>
        <v/>
      </c>
      <c r="BI26" s="111" t="str">
        <f t="shared" si="112"/>
        <v/>
      </c>
      <c r="BJ26" s="111" t="str">
        <f t="shared" si="113"/>
        <v/>
      </c>
      <c r="BK26" s="111" t="str">
        <f t="shared" si="114"/>
        <v/>
      </c>
      <c r="BL26" s="111" t="str">
        <f t="shared" si="115"/>
        <v/>
      </c>
      <c r="BM26" s="111" t="str">
        <f t="shared" si="116"/>
        <v/>
      </c>
      <c r="BN26" s="111" t="str">
        <f t="shared" si="117"/>
        <v/>
      </c>
      <c r="BO26" s="111" t="str">
        <f t="shared" si="118"/>
        <v/>
      </c>
      <c r="BP26" s="111" t="str">
        <f t="shared" si="119"/>
        <v/>
      </c>
      <c r="BQ26" s="111" t="str">
        <f t="shared" si="120"/>
        <v/>
      </c>
      <c r="BR26" s="111" t="str">
        <f t="shared" si="121"/>
        <v/>
      </c>
      <c r="BS26" s="111" t="str">
        <f t="shared" si="122"/>
        <v/>
      </c>
      <c r="BT26" s="111" t="str">
        <f t="shared" si="123"/>
        <v/>
      </c>
      <c r="BU26" s="111" t="str">
        <f t="shared" si="124"/>
        <v/>
      </c>
      <c r="BV26" s="111" t="str">
        <f t="shared" si="125"/>
        <v/>
      </c>
      <c r="BW26" s="111" t="str">
        <f t="shared" si="126"/>
        <v/>
      </c>
      <c r="BX26" s="111" t="str">
        <f t="shared" si="127"/>
        <v/>
      </c>
      <c r="BY26" s="111" t="str">
        <f t="shared" si="128"/>
        <v/>
      </c>
      <c r="BZ26" s="111" t="str">
        <f t="shared" si="129"/>
        <v/>
      </c>
      <c r="CA26" s="111" t="str">
        <f t="shared" si="130"/>
        <v/>
      </c>
      <c r="CB26" s="111" t="str">
        <f t="shared" si="131"/>
        <v/>
      </c>
      <c r="CC26" s="111" t="str">
        <f t="shared" si="132"/>
        <v/>
      </c>
      <c r="CD26" s="111" t="str">
        <f t="shared" si="133"/>
        <v/>
      </c>
      <c r="CE26" s="111" t="str">
        <f t="shared" si="134"/>
        <v/>
      </c>
      <c r="CF26" s="111" t="str">
        <f t="shared" si="135"/>
        <v/>
      </c>
      <c r="CG26" s="111" t="str">
        <f t="shared" si="136"/>
        <v/>
      </c>
      <c r="CH26" s="111" t="str">
        <f t="shared" si="137"/>
        <v/>
      </c>
      <c r="CI26" s="111" t="str">
        <f t="shared" si="138"/>
        <v/>
      </c>
      <c r="CJ26" s="111" t="str">
        <f t="shared" si="139"/>
        <v/>
      </c>
      <c r="CK26" s="111" t="str">
        <f t="shared" si="140"/>
        <v/>
      </c>
      <c r="CL26" s="111" t="str">
        <f t="shared" si="141"/>
        <v/>
      </c>
      <c r="CM26" s="111" t="str">
        <f t="shared" si="142"/>
        <v/>
      </c>
      <c r="CN26" s="111" t="str">
        <f t="shared" si="143"/>
        <v/>
      </c>
      <c r="CO26" s="111" t="str">
        <f t="shared" si="144"/>
        <v/>
      </c>
      <c r="CP26" s="111" t="str">
        <f t="shared" si="145"/>
        <v/>
      </c>
      <c r="CQ26" s="111" t="str">
        <f t="shared" si="146"/>
        <v/>
      </c>
      <c r="CR26" s="111" t="str">
        <f t="shared" si="147"/>
        <v/>
      </c>
      <c r="CS26" s="111" t="str">
        <f t="shared" si="148"/>
        <v/>
      </c>
      <c r="CT26" s="111" t="str">
        <f t="shared" si="149"/>
        <v/>
      </c>
      <c r="CU26" s="111" t="str">
        <f t="shared" si="150"/>
        <v/>
      </c>
      <c r="CV26" s="111" t="str">
        <f t="shared" si="151"/>
        <v/>
      </c>
      <c r="CW26" s="111" t="str">
        <f t="shared" si="152"/>
        <v/>
      </c>
      <c r="CX26" s="111" t="str">
        <f t="shared" si="153"/>
        <v/>
      </c>
      <c r="CY26" s="111" t="str">
        <f t="shared" si="154"/>
        <v/>
      </c>
      <c r="CZ26" s="111" t="str">
        <f t="shared" si="155"/>
        <v/>
      </c>
      <c r="DA26" s="111" t="str">
        <f t="shared" si="156"/>
        <v/>
      </c>
      <c r="DB26" s="111" t="str">
        <f t="shared" si="157"/>
        <v/>
      </c>
      <c r="DC26" s="111" t="str">
        <f t="shared" si="158"/>
        <v/>
      </c>
      <c r="DD26" s="111" t="str">
        <f t="shared" si="159"/>
        <v/>
      </c>
      <c r="DE26" s="111" t="str">
        <f t="shared" si="160"/>
        <v/>
      </c>
      <c r="DF26" s="111" t="str">
        <f t="shared" si="161"/>
        <v/>
      </c>
      <c r="DG26" s="111" t="str">
        <f t="shared" si="162"/>
        <v/>
      </c>
      <c r="DH26" s="111" t="str">
        <f t="shared" si="163"/>
        <v/>
      </c>
      <c r="DI26" s="111" t="str">
        <f t="shared" si="164"/>
        <v/>
      </c>
      <c r="DJ26" s="111" t="str">
        <f t="shared" si="165"/>
        <v/>
      </c>
      <c r="DK26" s="111" t="str">
        <f t="shared" si="166"/>
        <v/>
      </c>
      <c r="DL26" s="111" t="str">
        <f t="shared" si="167"/>
        <v/>
      </c>
      <c r="DM26" s="111" t="str">
        <f t="shared" si="168"/>
        <v/>
      </c>
      <c r="DN26" s="111" t="str">
        <f t="shared" si="169"/>
        <v/>
      </c>
    </row>
    <row r="27" spans="1:118" ht="13.5" customHeight="1">
      <c r="A27" s="1052">
        <v>18</v>
      </c>
      <c r="B27" s="1053"/>
      <c r="C27" s="1039"/>
      <c r="D27" s="1040"/>
      <c r="E27" s="1041"/>
      <c r="F27" s="309"/>
      <c r="G27" s="1050"/>
      <c r="H27" s="1051"/>
      <c r="I27" s="1044"/>
      <c r="J27" s="1045"/>
      <c r="K27" s="1046"/>
      <c r="L27" s="1047"/>
      <c r="M27" s="1046"/>
      <c r="N27" s="1047"/>
      <c r="O27" s="1048"/>
      <c r="P27" s="1049"/>
      <c r="Q27" s="1039"/>
      <c r="R27" s="1041"/>
      <c r="S27" s="1042"/>
      <c r="T27" s="1184"/>
      <c r="U27" s="1068" t="str">
        <f t="shared" si="170"/>
        <v/>
      </c>
      <c r="V27" s="1069"/>
      <c r="W27" s="1069"/>
      <c r="X27" s="1069"/>
      <c r="Y27" s="1069"/>
      <c r="Z27" s="1069"/>
      <c r="AA27" s="111" t="str">
        <f t="shared" si="1"/>
        <v/>
      </c>
      <c r="AB27" s="98" t="str">
        <f t="shared" si="79"/>
        <v/>
      </c>
      <c r="AC27" s="98" t="str">
        <f t="shared" si="80"/>
        <v/>
      </c>
      <c r="AD27" s="98" t="str">
        <f t="shared" si="81"/>
        <v/>
      </c>
      <c r="AE27" s="111" t="str">
        <f t="shared" si="82"/>
        <v>○</v>
      </c>
      <c r="AF27" s="111" t="str">
        <f t="shared" si="83"/>
        <v/>
      </c>
      <c r="AG27" s="111" t="str">
        <f t="shared" si="84"/>
        <v/>
      </c>
      <c r="AH27" s="111" t="str">
        <f t="shared" si="85"/>
        <v/>
      </c>
      <c r="AI27" s="111" t="str">
        <f t="shared" si="86"/>
        <v/>
      </c>
      <c r="AJ27" s="111" t="str">
        <f t="shared" si="87"/>
        <v/>
      </c>
      <c r="AK27" s="111" t="str">
        <f t="shared" si="88"/>
        <v/>
      </c>
      <c r="AL27" s="111" t="str">
        <f t="shared" si="89"/>
        <v/>
      </c>
      <c r="AM27" s="111" t="str">
        <f t="shared" si="90"/>
        <v/>
      </c>
      <c r="AN27" s="111" t="str">
        <f t="shared" si="91"/>
        <v/>
      </c>
      <c r="AO27" s="111" t="str">
        <f t="shared" si="92"/>
        <v/>
      </c>
      <c r="AP27" s="111" t="str">
        <f t="shared" si="93"/>
        <v/>
      </c>
      <c r="AQ27" s="111" t="str">
        <f t="shared" si="94"/>
        <v/>
      </c>
      <c r="AR27" s="111" t="str">
        <f t="shared" si="95"/>
        <v/>
      </c>
      <c r="AS27" s="111" t="str">
        <f t="shared" si="96"/>
        <v/>
      </c>
      <c r="AT27" s="111" t="str">
        <f t="shared" si="97"/>
        <v/>
      </c>
      <c r="AU27" s="111" t="str">
        <f t="shared" si="98"/>
        <v/>
      </c>
      <c r="AV27" s="111" t="str">
        <f t="shared" si="99"/>
        <v/>
      </c>
      <c r="AW27" s="111" t="str">
        <f t="shared" si="100"/>
        <v/>
      </c>
      <c r="AX27" s="111" t="str">
        <f t="shared" si="101"/>
        <v/>
      </c>
      <c r="AY27" s="111" t="str">
        <f t="shared" si="102"/>
        <v/>
      </c>
      <c r="AZ27" s="111" t="str">
        <f t="shared" si="103"/>
        <v/>
      </c>
      <c r="BA27" s="111" t="str">
        <f t="shared" si="104"/>
        <v/>
      </c>
      <c r="BB27" s="111" t="str">
        <f t="shared" si="105"/>
        <v/>
      </c>
      <c r="BC27" s="111" t="str">
        <f t="shared" si="106"/>
        <v/>
      </c>
      <c r="BD27" s="111" t="str">
        <f t="shared" si="107"/>
        <v/>
      </c>
      <c r="BE27" s="111" t="str">
        <f t="shared" si="108"/>
        <v/>
      </c>
      <c r="BF27" s="111" t="str">
        <f t="shared" si="109"/>
        <v/>
      </c>
      <c r="BG27" s="111" t="str">
        <f t="shared" si="110"/>
        <v/>
      </c>
      <c r="BH27" s="111" t="str">
        <f t="shared" si="111"/>
        <v/>
      </c>
      <c r="BI27" s="111" t="str">
        <f t="shared" si="112"/>
        <v/>
      </c>
      <c r="BJ27" s="111" t="str">
        <f t="shared" si="113"/>
        <v/>
      </c>
      <c r="BK27" s="111" t="str">
        <f t="shared" si="114"/>
        <v/>
      </c>
      <c r="BL27" s="111" t="str">
        <f t="shared" si="115"/>
        <v/>
      </c>
      <c r="BM27" s="111" t="str">
        <f t="shared" si="116"/>
        <v/>
      </c>
      <c r="BN27" s="111" t="str">
        <f t="shared" si="117"/>
        <v/>
      </c>
      <c r="BO27" s="111" t="str">
        <f t="shared" si="118"/>
        <v/>
      </c>
      <c r="BP27" s="111" t="str">
        <f t="shared" si="119"/>
        <v/>
      </c>
      <c r="BQ27" s="111" t="str">
        <f t="shared" si="120"/>
        <v/>
      </c>
      <c r="BR27" s="111" t="str">
        <f t="shared" si="121"/>
        <v/>
      </c>
      <c r="BS27" s="111" t="str">
        <f t="shared" si="122"/>
        <v/>
      </c>
      <c r="BT27" s="111" t="str">
        <f t="shared" si="123"/>
        <v/>
      </c>
      <c r="BU27" s="111" t="str">
        <f t="shared" si="124"/>
        <v/>
      </c>
      <c r="BV27" s="111" t="str">
        <f t="shared" si="125"/>
        <v/>
      </c>
      <c r="BW27" s="111" t="str">
        <f t="shared" si="126"/>
        <v/>
      </c>
      <c r="BX27" s="111" t="str">
        <f t="shared" si="127"/>
        <v/>
      </c>
      <c r="BY27" s="111" t="str">
        <f t="shared" si="128"/>
        <v/>
      </c>
      <c r="BZ27" s="111" t="str">
        <f t="shared" si="129"/>
        <v/>
      </c>
      <c r="CA27" s="111" t="str">
        <f t="shared" si="130"/>
        <v/>
      </c>
      <c r="CB27" s="111" t="str">
        <f t="shared" si="131"/>
        <v/>
      </c>
      <c r="CC27" s="111" t="str">
        <f t="shared" si="132"/>
        <v/>
      </c>
      <c r="CD27" s="111" t="str">
        <f t="shared" si="133"/>
        <v/>
      </c>
      <c r="CE27" s="111" t="str">
        <f t="shared" si="134"/>
        <v/>
      </c>
      <c r="CF27" s="111" t="str">
        <f t="shared" si="135"/>
        <v/>
      </c>
      <c r="CG27" s="111" t="str">
        <f t="shared" si="136"/>
        <v/>
      </c>
      <c r="CH27" s="111" t="str">
        <f t="shared" si="137"/>
        <v/>
      </c>
      <c r="CI27" s="111" t="str">
        <f t="shared" si="138"/>
        <v/>
      </c>
      <c r="CJ27" s="111" t="str">
        <f t="shared" si="139"/>
        <v/>
      </c>
      <c r="CK27" s="111" t="str">
        <f t="shared" si="140"/>
        <v/>
      </c>
      <c r="CL27" s="111" t="str">
        <f t="shared" si="141"/>
        <v/>
      </c>
      <c r="CM27" s="111" t="str">
        <f t="shared" si="142"/>
        <v/>
      </c>
      <c r="CN27" s="111" t="str">
        <f t="shared" si="143"/>
        <v/>
      </c>
      <c r="CO27" s="111" t="str">
        <f t="shared" si="144"/>
        <v/>
      </c>
      <c r="CP27" s="111" t="str">
        <f t="shared" si="145"/>
        <v/>
      </c>
      <c r="CQ27" s="111" t="str">
        <f t="shared" si="146"/>
        <v/>
      </c>
      <c r="CR27" s="111" t="str">
        <f t="shared" si="147"/>
        <v/>
      </c>
      <c r="CS27" s="111" t="str">
        <f t="shared" si="148"/>
        <v/>
      </c>
      <c r="CT27" s="111" t="str">
        <f t="shared" si="149"/>
        <v/>
      </c>
      <c r="CU27" s="111" t="str">
        <f t="shared" si="150"/>
        <v/>
      </c>
      <c r="CV27" s="111" t="str">
        <f t="shared" si="151"/>
        <v/>
      </c>
      <c r="CW27" s="111" t="str">
        <f t="shared" si="152"/>
        <v/>
      </c>
      <c r="CX27" s="111" t="str">
        <f t="shared" si="153"/>
        <v/>
      </c>
      <c r="CY27" s="111" t="str">
        <f t="shared" si="154"/>
        <v/>
      </c>
      <c r="CZ27" s="111" t="str">
        <f t="shared" si="155"/>
        <v/>
      </c>
      <c r="DA27" s="111" t="str">
        <f t="shared" si="156"/>
        <v/>
      </c>
      <c r="DB27" s="111" t="str">
        <f t="shared" si="157"/>
        <v/>
      </c>
      <c r="DC27" s="111" t="str">
        <f t="shared" si="158"/>
        <v/>
      </c>
      <c r="DD27" s="111" t="str">
        <f t="shared" si="159"/>
        <v/>
      </c>
      <c r="DE27" s="111" t="str">
        <f t="shared" si="160"/>
        <v/>
      </c>
      <c r="DF27" s="111" t="str">
        <f t="shared" si="161"/>
        <v/>
      </c>
      <c r="DG27" s="111" t="str">
        <f t="shared" si="162"/>
        <v/>
      </c>
      <c r="DH27" s="111" t="str">
        <f t="shared" si="163"/>
        <v/>
      </c>
      <c r="DI27" s="111" t="str">
        <f t="shared" si="164"/>
        <v/>
      </c>
      <c r="DJ27" s="111" t="str">
        <f t="shared" si="165"/>
        <v/>
      </c>
      <c r="DK27" s="111" t="str">
        <f t="shared" si="166"/>
        <v/>
      </c>
      <c r="DL27" s="111" t="str">
        <f t="shared" si="167"/>
        <v/>
      </c>
      <c r="DM27" s="111" t="str">
        <f t="shared" si="168"/>
        <v/>
      </c>
      <c r="DN27" s="111" t="str">
        <f t="shared" si="169"/>
        <v/>
      </c>
    </row>
    <row r="28" spans="1:118" ht="13.5" customHeight="1">
      <c r="A28" s="1052">
        <v>19</v>
      </c>
      <c r="B28" s="1053"/>
      <c r="C28" s="1039"/>
      <c r="D28" s="1040"/>
      <c r="E28" s="1041"/>
      <c r="F28" s="309"/>
      <c r="G28" s="1050"/>
      <c r="H28" s="1051"/>
      <c r="I28" s="1044"/>
      <c r="J28" s="1045"/>
      <c r="K28" s="1046"/>
      <c r="L28" s="1047"/>
      <c r="M28" s="1046"/>
      <c r="N28" s="1047"/>
      <c r="O28" s="1048"/>
      <c r="P28" s="1049"/>
      <c r="Q28" s="1039"/>
      <c r="R28" s="1041"/>
      <c r="S28" s="1042"/>
      <c r="T28" s="1184"/>
      <c r="U28" s="1068" t="str">
        <f t="shared" si="170"/>
        <v/>
      </c>
      <c r="V28" s="1069"/>
      <c r="W28" s="1069"/>
      <c r="X28" s="1069"/>
      <c r="Y28" s="1069"/>
      <c r="Z28" s="1069"/>
      <c r="AA28" s="111" t="str">
        <f t="shared" si="1"/>
        <v/>
      </c>
      <c r="AB28" s="98" t="str">
        <f t="shared" si="79"/>
        <v/>
      </c>
      <c r="AC28" s="98" t="str">
        <f t="shared" si="80"/>
        <v/>
      </c>
      <c r="AD28" s="98" t="str">
        <f t="shared" si="81"/>
        <v/>
      </c>
      <c r="AE28" s="111" t="str">
        <f t="shared" si="82"/>
        <v>○</v>
      </c>
      <c r="AF28" s="111" t="str">
        <f t="shared" si="83"/>
        <v/>
      </c>
      <c r="AG28" s="111" t="str">
        <f t="shared" si="84"/>
        <v/>
      </c>
      <c r="AH28" s="111" t="str">
        <f t="shared" si="85"/>
        <v/>
      </c>
      <c r="AI28" s="111" t="str">
        <f t="shared" si="86"/>
        <v/>
      </c>
      <c r="AJ28" s="111" t="str">
        <f t="shared" si="87"/>
        <v/>
      </c>
      <c r="AK28" s="111" t="str">
        <f t="shared" si="88"/>
        <v/>
      </c>
      <c r="AL28" s="111" t="str">
        <f t="shared" si="89"/>
        <v/>
      </c>
      <c r="AM28" s="111" t="str">
        <f t="shared" si="90"/>
        <v/>
      </c>
      <c r="AN28" s="111" t="str">
        <f t="shared" si="91"/>
        <v/>
      </c>
      <c r="AO28" s="111" t="str">
        <f t="shared" si="92"/>
        <v/>
      </c>
      <c r="AP28" s="111" t="str">
        <f t="shared" si="93"/>
        <v/>
      </c>
      <c r="AQ28" s="111" t="str">
        <f t="shared" si="94"/>
        <v/>
      </c>
      <c r="AR28" s="111" t="str">
        <f t="shared" si="95"/>
        <v/>
      </c>
      <c r="AS28" s="111" t="str">
        <f t="shared" si="96"/>
        <v/>
      </c>
      <c r="AT28" s="111" t="str">
        <f t="shared" si="97"/>
        <v/>
      </c>
      <c r="AU28" s="111" t="str">
        <f t="shared" si="98"/>
        <v/>
      </c>
      <c r="AV28" s="111" t="str">
        <f t="shared" si="99"/>
        <v/>
      </c>
      <c r="AW28" s="111" t="str">
        <f t="shared" si="100"/>
        <v/>
      </c>
      <c r="AX28" s="111" t="str">
        <f t="shared" si="101"/>
        <v/>
      </c>
      <c r="AY28" s="111" t="str">
        <f t="shared" si="102"/>
        <v/>
      </c>
      <c r="AZ28" s="111" t="str">
        <f t="shared" si="103"/>
        <v/>
      </c>
      <c r="BA28" s="111" t="str">
        <f t="shared" si="104"/>
        <v/>
      </c>
      <c r="BB28" s="111" t="str">
        <f t="shared" si="105"/>
        <v/>
      </c>
      <c r="BC28" s="111" t="str">
        <f t="shared" si="106"/>
        <v/>
      </c>
      <c r="BD28" s="111" t="str">
        <f t="shared" si="107"/>
        <v/>
      </c>
      <c r="BE28" s="111" t="str">
        <f t="shared" si="108"/>
        <v/>
      </c>
      <c r="BF28" s="111" t="str">
        <f t="shared" si="109"/>
        <v/>
      </c>
      <c r="BG28" s="111" t="str">
        <f t="shared" si="110"/>
        <v/>
      </c>
      <c r="BH28" s="111" t="str">
        <f t="shared" si="111"/>
        <v/>
      </c>
      <c r="BI28" s="111" t="str">
        <f t="shared" si="112"/>
        <v/>
      </c>
      <c r="BJ28" s="111" t="str">
        <f t="shared" si="113"/>
        <v/>
      </c>
      <c r="BK28" s="111" t="str">
        <f t="shared" si="114"/>
        <v/>
      </c>
      <c r="BL28" s="111" t="str">
        <f t="shared" si="115"/>
        <v/>
      </c>
      <c r="BM28" s="111" t="str">
        <f t="shared" si="116"/>
        <v/>
      </c>
      <c r="BN28" s="111" t="str">
        <f t="shared" si="117"/>
        <v/>
      </c>
      <c r="BO28" s="111" t="str">
        <f t="shared" si="118"/>
        <v/>
      </c>
      <c r="BP28" s="111" t="str">
        <f t="shared" si="119"/>
        <v/>
      </c>
      <c r="BQ28" s="111" t="str">
        <f t="shared" si="120"/>
        <v/>
      </c>
      <c r="BR28" s="111" t="str">
        <f t="shared" si="121"/>
        <v/>
      </c>
      <c r="BS28" s="111" t="str">
        <f t="shared" si="122"/>
        <v/>
      </c>
      <c r="BT28" s="111" t="str">
        <f t="shared" si="123"/>
        <v/>
      </c>
      <c r="BU28" s="111" t="str">
        <f t="shared" si="124"/>
        <v/>
      </c>
      <c r="BV28" s="111" t="str">
        <f t="shared" si="125"/>
        <v/>
      </c>
      <c r="BW28" s="111" t="str">
        <f t="shared" si="126"/>
        <v/>
      </c>
      <c r="BX28" s="111" t="str">
        <f t="shared" si="127"/>
        <v/>
      </c>
      <c r="BY28" s="111" t="str">
        <f t="shared" si="128"/>
        <v/>
      </c>
      <c r="BZ28" s="111" t="str">
        <f t="shared" si="129"/>
        <v/>
      </c>
      <c r="CA28" s="111" t="str">
        <f t="shared" si="130"/>
        <v/>
      </c>
      <c r="CB28" s="111" t="str">
        <f t="shared" si="131"/>
        <v/>
      </c>
      <c r="CC28" s="111" t="str">
        <f t="shared" si="132"/>
        <v/>
      </c>
      <c r="CD28" s="111" t="str">
        <f t="shared" si="133"/>
        <v/>
      </c>
      <c r="CE28" s="111" t="str">
        <f t="shared" si="134"/>
        <v/>
      </c>
      <c r="CF28" s="111" t="str">
        <f t="shared" si="135"/>
        <v/>
      </c>
      <c r="CG28" s="111" t="str">
        <f t="shared" si="136"/>
        <v/>
      </c>
      <c r="CH28" s="111" t="str">
        <f t="shared" si="137"/>
        <v/>
      </c>
      <c r="CI28" s="111" t="str">
        <f t="shared" si="138"/>
        <v/>
      </c>
      <c r="CJ28" s="111" t="str">
        <f t="shared" si="139"/>
        <v/>
      </c>
      <c r="CK28" s="111" t="str">
        <f t="shared" si="140"/>
        <v/>
      </c>
      <c r="CL28" s="111" t="str">
        <f t="shared" si="141"/>
        <v/>
      </c>
      <c r="CM28" s="111" t="str">
        <f t="shared" si="142"/>
        <v/>
      </c>
      <c r="CN28" s="111" t="str">
        <f t="shared" si="143"/>
        <v/>
      </c>
      <c r="CO28" s="111" t="str">
        <f t="shared" si="144"/>
        <v/>
      </c>
      <c r="CP28" s="111" t="str">
        <f t="shared" si="145"/>
        <v/>
      </c>
      <c r="CQ28" s="111" t="str">
        <f t="shared" si="146"/>
        <v/>
      </c>
      <c r="CR28" s="111" t="str">
        <f t="shared" si="147"/>
        <v/>
      </c>
      <c r="CS28" s="111" t="str">
        <f t="shared" si="148"/>
        <v/>
      </c>
      <c r="CT28" s="111" t="str">
        <f t="shared" si="149"/>
        <v/>
      </c>
      <c r="CU28" s="111" t="str">
        <f t="shared" si="150"/>
        <v/>
      </c>
      <c r="CV28" s="111" t="str">
        <f t="shared" si="151"/>
        <v/>
      </c>
      <c r="CW28" s="111" t="str">
        <f t="shared" si="152"/>
        <v/>
      </c>
      <c r="CX28" s="111" t="str">
        <f t="shared" si="153"/>
        <v/>
      </c>
      <c r="CY28" s="111" t="str">
        <f t="shared" si="154"/>
        <v/>
      </c>
      <c r="CZ28" s="111" t="str">
        <f t="shared" si="155"/>
        <v/>
      </c>
      <c r="DA28" s="111" t="str">
        <f t="shared" si="156"/>
        <v/>
      </c>
      <c r="DB28" s="111" t="str">
        <f t="shared" si="157"/>
        <v/>
      </c>
      <c r="DC28" s="111" t="str">
        <f t="shared" si="158"/>
        <v/>
      </c>
      <c r="DD28" s="111" t="str">
        <f t="shared" si="159"/>
        <v/>
      </c>
      <c r="DE28" s="111" t="str">
        <f t="shared" si="160"/>
        <v/>
      </c>
      <c r="DF28" s="111" t="str">
        <f t="shared" si="161"/>
        <v/>
      </c>
      <c r="DG28" s="111" t="str">
        <f t="shared" si="162"/>
        <v/>
      </c>
      <c r="DH28" s="111" t="str">
        <f t="shared" si="163"/>
        <v/>
      </c>
      <c r="DI28" s="111" t="str">
        <f t="shared" si="164"/>
        <v/>
      </c>
      <c r="DJ28" s="111" t="str">
        <f t="shared" si="165"/>
        <v/>
      </c>
      <c r="DK28" s="111" t="str">
        <f t="shared" si="166"/>
        <v/>
      </c>
      <c r="DL28" s="111" t="str">
        <f t="shared" si="167"/>
        <v/>
      </c>
      <c r="DM28" s="111" t="str">
        <f t="shared" si="168"/>
        <v/>
      </c>
      <c r="DN28" s="111" t="str">
        <f t="shared" si="169"/>
        <v/>
      </c>
    </row>
    <row r="29" spans="1:118" ht="13.5" customHeight="1">
      <c r="A29" s="1052">
        <v>20</v>
      </c>
      <c r="B29" s="1053"/>
      <c r="C29" s="1039"/>
      <c r="D29" s="1040"/>
      <c r="E29" s="1041"/>
      <c r="F29" s="309"/>
      <c r="G29" s="1050"/>
      <c r="H29" s="1051"/>
      <c r="I29" s="1044"/>
      <c r="J29" s="1045"/>
      <c r="K29" s="1046"/>
      <c r="L29" s="1047"/>
      <c r="M29" s="1046"/>
      <c r="N29" s="1047"/>
      <c r="O29" s="1048"/>
      <c r="P29" s="1049"/>
      <c r="Q29" s="1039"/>
      <c r="R29" s="1041"/>
      <c r="S29" s="1042"/>
      <c r="T29" s="1184"/>
      <c r="U29" s="1068" t="str">
        <f t="shared" si="170"/>
        <v/>
      </c>
      <c r="V29" s="1069"/>
      <c r="W29" s="1069"/>
      <c r="X29" s="1069"/>
      <c r="Y29" s="1069"/>
      <c r="Z29" s="1069"/>
      <c r="AA29" s="111" t="str">
        <f t="shared" si="1"/>
        <v/>
      </c>
      <c r="AB29" s="98" t="str">
        <f t="shared" si="79"/>
        <v/>
      </c>
      <c r="AC29" s="98" t="str">
        <f t="shared" si="80"/>
        <v/>
      </c>
      <c r="AD29" s="98" t="str">
        <f t="shared" si="81"/>
        <v/>
      </c>
      <c r="AE29" s="111" t="str">
        <f t="shared" si="82"/>
        <v>○</v>
      </c>
      <c r="AF29" s="111" t="str">
        <f t="shared" si="83"/>
        <v/>
      </c>
      <c r="AG29" s="111" t="str">
        <f t="shared" si="84"/>
        <v/>
      </c>
      <c r="AH29" s="111" t="str">
        <f t="shared" si="85"/>
        <v/>
      </c>
      <c r="AI29" s="111" t="str">
        <f t="shared" si="86"/>
        <v/>
      </c>
      <c r="AJ29" s="111" t="str">
        <f t="shared" si="87"/>
        <v/>
      </c>
      <c r="AK29" s="111" t="str">
        <f t="shared" si="88"/>
        <v/>
      </c>
      <c r="AL29" s="111" t="str">
        <f t="shared" si="89"/>
        <v/>
      </c>
      <c r="AM29" s="111" t="str">
        <f t="shared" si="90"/>
        <v/>
      </c>
      <c r="AN29" s="111" t="str">
        <f t="shared" si="91"/>
        <v/>
      </c>
      <c r="AO29" s="111" t="str">
        <f t="shared" si="92"/>
        <v/>
      </c>
      <c r="AP29" s="111" t="str">
        <f t="shared" si="93"/>
        <v/>
      </c>
      <c r="AQ29" s="111" t="str">
        <f t="shared" si="94"/>
        <v/>
      </c>
      <c r="AR29" s="111" t="str">
        <f t="shared" si="95"/>
        <v/>
      </c>
      <c r="AS29" s="111" t="str">
        <f t="shared" si="96"/>
        <v/>
      </c>
      <c r="AT29" s="111" t="str">
        <f t="shared" si="97"/>
        <v/>
      </c>
      <c r="AU29" s="111" t="str">
        <f t="shared" si="98"/>
        <v/>
      </c>
      <c r="AV29" s="111" t="str">
        <f t="shared" si="99"/>
        <v/>
      </c>
      <c r="AW29" s="111" t="str">
        <f t="shared" si="100"/>
        <v/>
      </c>
      <c r="AX29" s="111" t="str">
        <f t="shared" si="101"/>
        <v/>
      </c>
      <c r="AY29" s="111" t="str">
        <f t="shared" si="102"/>
        <v/>
      </c>
      <c r="AZ29" s="111" t="str">
        <f t="shared" si="103"/>
        <v/>
      </c>
      <c r="BA29" s="111" t="str">
        <f t="shared" si="104"/>
        <v/>
      </c>
      <c r="BB29" s="111" t="str">
        <f t="shared" si="105"/>
        <v/>
      </c>
      <c r="BC29" s="111" t="str">
        <f t="shared" si="106"/>
        <v/>
      </c>
      <c r="BD29" s="111" t="str">
        <f t="shared" si="107"/>
        <v/>
      </c>
      <c r="BE29" s="111" t="str">
        <f t="shared" si="108"/>
        <v/>
      </c>
      <c r="BF29" s="111" t="str">
        <f t="shared" si="109"/>
        <v/>
      </c>
      <c r="BG29" s="111" t="str">
        <f t="shared" si="110"/>
        <v/>
      </c>
      <c r="BH29" s="111" t="str">
        <f t="shared" si="111"/>
        <v/>
      </c>
      <c r="BI29" s="111" t="str">
        <f t="shared" si="112"/>
        <v/>
      </c>
      <c r="BJ29" s="111" t="str">
        <f t="shared" si="113"/>
        <v/>
      </c>
      <c r="BK29" s="111" t="str">
        <f t="shared" si="114"/>
        <v/>
      </c>
      <c r="BL29" s="111" t="str">
        <f t="shared" si="115"/>
        <v/>
      </c>
      <c r="BM29" s="111" t="str">
        <f t="shared" si="116"/>
        <v/>
      </c>
      <c r="BN29" s="111" t="str">
        <f t="shared" si="117"/>
        <v/>
      </c>
      <c r="BO29" s="111" t="str">
        <f t="shared" si="118"/>
        <v/>
      </c>
      <c r="BP29" s="111" t="str">
        <f t="shared" si="119"/>
        <v/>
      </c>
      <c r="BQ29" s="111" t="str">
        <f t="shared" si="120"/>
        <v/>
      </c>
      <c r="BR29" s="111" t="str">
        <f t="shared" si="121"/>
        <v/>
      </c>
      <c r="BS29" s="111" t="str">
        <f t="shared" si="122"/>
        <v/>
      </c>
      <c r="BT29" s="111" t="str">
        <f t="shared" si="123"/>
        <v/>
      </c>
      <c r="BU29" s="111" t="str">
        <f t="shared" si="124"/>
        <v/>
      </c>
      <c r="BV29" s="111" t="str">
        <f t="shared" si="125"/>
        <v/>
      </c>
      <c r="BW29" s="111" t="str">
        <f t="shared" si="126"/>
        <v/>
      </c>
      <c r="BX29" s="111" t="str">
        <f t="shared" si="127"/>
        <v/>
      </c>
      <c r="BY29" s="111" t="str">
        <f t="shared" si="128"/>
        <v/>
      </c>
      <c r="BZ29" s="111" t="str">
        <f t="shared" si="129"/>
        <v/>
      </c>
      <c r="CA29" s="111" t="str">
        <f t="shared" si="130"/>
        <v/>
      </c>
      <c r="CB29" s="111" t="str">
        <f t="shared" si="131"/>
        <v/>
      </c>
      <c r="CC29" s="111" t="str">
        <f t="shared" si="132"/>
        <v/>
      </c>
      <c r="CD29" s="111" t="str">
        <f t="shared" si="133"/>
        <v/>
      </c>
      <c r="CE29" s="111" t="str">
        <f t="shared" si="134"/>
        <v/>
      </c>
      <c r="CF29" s="111" t="str">
        <f t="shared" si="135"/>
        <v/>
      </c>
      <c r="CG29" s="111" t="str">
        <f t="shared" si="136"/>
        <v/>
      </c>
      <c r="CH29" s="111" t="str">
        <f t="shared" si="137"/>
        <v/>
      </c>
      <c r="CI29" s="111" t="str">
        <f t="shared" si="138"/>
        <v/>
      </c>
      <c r="CJ29" s="111" t="str">
        <f t="shared" si="139"/>
        <v/>
      </c>
      <c r="CK29" s="111" t="str">
        <f t="shared" si="140"/>
        <v/>
      </c>
      <c r="CL29" s="111" t="str">
        <f t="shared" si="141"/>
        <v/>
      </c>
      <c r="CM29" s="111" t="str">
        <f t="shared" si="142"/>
        <v/>
      </c>
      <c r="CN29" s="111" t="str">
        <f t="shared" si="143"/>
        <v/>
      </c>
      <c r="CO29" s="111" t="str">
        <f t="shared" si="144"/>
        <v/>
      </c>
      <c r="CP29" s="111" t="str">
        <f t="shared" si="145"/>
        <v/>
      </c>
      <c r="CQ29" s="111" t="str">
        <f t="shared" si="146"/>
        <v/>
      </c>
      <c r="CR29" s="111" t="str">
        <f t="shared" si="147"/>
        <v/>
      </c>
      <c r="CS29" s="111" t="str">
        <f t="shared" si="148"/>
        <v/>
      </c>
      <c r="CT29" s="111" t="str">
        <f t="shared" si="149"/>
        <v/>
      </c>
      <c r="CU29" s="111" t="str">
        <f t="shared" si="150"/>
        <v/>
      </c>
      <c r="CV29" s="111" t="str">
        <f t="shared" si="151"/>
        <v/>
      </c>
      <c r="CW29" s="111" t="str">
        <f t="shared" si="152"/>
        <v/>
      </c>
      <c r="CX29" s="111" t="str">
        <f t="shared" si="153"/>
        <v/>
      </c>
      <c r="CY29" s="111" t="str">
        <f t="shared" si="154"/>
        <v/>
      </c>
      <c r="CZ29" s="111" t="str">
        <f t="shared" si="155"/>
        <v/>
      </c>
      <c r="DA29" s="111" t="str">
        <f t="shared" si="156"/>
        <v/>
      </c>
      <c r="DB29" s="111" t="str">
        <f t="shared" si="157"/>
        <v/>
      </c>
      <c r="DC29" s="111" t="str">
        <f t="shared" si="158"/>
        <v/>
      </c>
      <c r="DD29" s="111" t="str">
        <f t="shared" si="159"/>
        <v/>
      </c>
      <c r="DE29" s="111" t="str">
        <f t="shared" si="160"/>
        <v/>
      </c>
      <c r="DF29" s="111" t="str">
        <f t="shared" si="161"/>
        <v/>
      </c>
      <c r="DG29" s="111" t="str">
        <f t="shared" si="162"/>
        <v/>
      </c>
      <c r="DH29" s="111" t="str">
        <f t="shared" si="163"/>
        <v/>
      </c>
      <c r="DI29" s="111" t="str">
        <f t="shared" si="164"/>
        <v/>
      </c>
      <c r="DJ29" s="111" t="str">
        <f t="shared" si="165"/>
        <v/>
      </c>
      <c r="DK29" s="111" t="str">
        <f t="shared" si="166"/>
        <v/>
      </c>
      <c r="DL29" s="111" t="str">
        <f t="shared" si="167"/>
        <v/>
      </c>
      <c r="DM29" s="111" t="str">
        <f t="shared" si="168"/>
        <v/>
      </c>
      <c r="DN29" s="111" t="str">
        <f t="shared" si="169"/>
        <v/>
      </c>
    </row>
    <row r="30" spans="1:118" ht="13.5" customHeight="1">
      <c r="A30" s="1052">
        <v>21</v>
      </c>
      <c r="B30" s="1053"/>
      <c r="C30" s="1039"/>
      <c r="D30" s="1040"/>
      <c r="E30" s="1041"/>
      <c r="F30" s="309"/>
      <c r="G30" s="1050"/>
      <c r="H30" s="1051"/>
      <c r="I30" s="1044"/>
      <c r="J30" s="1045"/>
      <c r="K30" s="1046"/>
      <c r="L30" s="1047"/>
      <c r="M30" s="1046"/>
      <c r="N30" s="1047"/>
      <c r="O30" s="1048"/>
      <c r="P30" s="1049"/>
      <c r="Q30" s="1039"/>
      <c r="R30" s="1041"/>
      <c r="S30" s="1042"/>
      <c r="T30" s="1184"/>
      <c r="U30" s="1068" t="str">
        <f t="shared" si="170"/>
        <v/>
      </c>
      <c r="V30" s="1069"/>
      <c r="W30" s="1069"/>
      <c r="X30" s="1069"/>
      <c r="Y30" s="1069"/>
      <c r="Z30" s="1069"/>
      <c r="AA30" s="111" t="str">
        <f t="shared" si="1"/>
        <v/>
      </c>
      <c r="AB30" s="98" t="str">
        <f t="shared" si="79"/>
        <v/>
      </c>
      <c r="AC30" s="98" t="str">
        <f t="shared" si="80"/>
        <v/>
      </c>
      <c r="AD30" s="98" t="str">
        <f t="shared" si="81"/>
        <v/>
      </c>
      <c r="AE30" s="111" t="str">
        <f t="shared" si="82"/>
        <v>○</v>
      </c>
      <c r="AF30" s="111" t="str">
        <f t="shared" si="83"/>
        <v/>
      </c>
      <c r="AG30" s="111" t="str">
        <f t="shared" si="84"/>
        <v/>
      </c>
      <c r="AH30" s="111" t="str">
        <f t="shared" si="85"/>
        <v/>
      </c>
      <c r="AI30" s="111" t="str">
        <f t="shared" si="86"/>
        <v/>
      </c>
      <c r="AJ30" s="111" t="str">
        <f t="shared" si="87"/>
        <v/>
      </c>
      <c r="AK30" s="111" t="str">
        <f t="shared" si="88"/>
        <v/>
      </c>
      <c r="AL30" s="111" t="str">
        <f t="shared" si="89"/>
        <v/>
      </c>
      <c r="AM30" s="111" t="str">
        <f t="shared" si="90"/>
        <v/>
      </c>
      <c r="AN30" s="111" t="str">
        <f t="shared" si="91"/>
        <v/>
      </c>
      <c r="AO30" s="111" t="str">
        <f t="shared" si="92"/>
        <v/>
      </c>
      <c r="AP30" s="111" t="str">
        <f t="shared" si="93"/>
        <v/>
      </c>
      <c r="AQ30" s="111" t="str">
        <f t="shared" si="94"/>
        <v/>
      </c>
      <c r="AR30" s="111" t="str">
        <f t="shared" si="95"/>
        <v/>
      </c>
      <c r="AS30" s="111" t="str">
        <f t="shared" si="96"/>
        <v/>
      </c>
      <c r="AT30" s="111" t="str">
        <f t="shared" si="97"/>
        <v/>
      </c>
      <c r="AU30" s="111" t="str">
        <f t="shared" si="98"/>
        <v/>
      </c>
      <c r="AV30" s="111" t="str">
        <f t="shared" si="99"/>
        <v/>
      </c>
      <c r="AW30" s="111" t="str">
        <f t="shared" si="100"/>
        <v/>
      </c>
      <c r="AX30" s="111" t="str">
        <f t="shared" si="101"/>
        <v/>
      </c>
      <c r="AY30" s="111" t="str">
        <f t="shared" si="102"/>
        <v/>
      </c>
      <c r="AZ30" s="111" t="str">
        <f t="shared" si="103"/>
        <v/>
      </c>
      <c r="BA30" s="111" t="str">
        <f t="shared" si="104"/>
        <v/>
      </c>
      <c r="BB30" s="111" t="str">
        <f t="shared" si="105"/>
        <v/>
      </c>
      <c r="BC30" s="111" t="str">
        <f t="shared" si="106"/>
        <v/>
      </c>
      <c r="BD30" s="111" t="str">
        <f t="shared" si="107"/>
        <v/>
      </c>
      <c r="BE30" s="111" t="str">
        <f t="shared" si="108"/>
        <v/>
      </c>
      <c r="BF30" s="111" t="str">
        <f t="shared" si="109"/>
        <v/>
      </c>
      <c r="BG30" s="111" t="str">
        <f t="shared" si="110"/>
        <v/>
      </c>
      <c r="BH30" s="111" t="str">
        <f t="shared" si="111"/>
        <v/>
      </c>
      <c r="BI30" s="111" t="str">
        <f t="shared" si="112"/>
        <v/>
      </c>
      <c r="BJ30" s="111" t="str">
        <f t="shared" si="113"/>
        <v/>
      </c>
      <c r="BK30" s="111" t="str">
        <f t="shared" si="114"/>
        <v/>
      </c>
      <c r="BL30" s="111" t="str">
        <f t="shared" si="115"/>
        <v/>
      </c>
      <c r="BM30" s="111" t="str">
        <f t="shared" si="116"/>
        <v/>
      </c>
      <c r="BN30" s="111" t="str">
        <f t="shared" si="117"/>
        <v/>
      </c>
      <c r="BO30" s="111" t="str">
        <f t="shared" si="118"/>
        <v/>
      </c>
      <c r="BP30" s="111" t="str">
        <f t="shared" si="119"/>
        <v/>
      </c>
      <c r="BQ30" s="111" t="str">
        <f t="shared" si="120"/>
        <v/>
      </c>
      <c r="BR30" s="111" t="str">
        <f t="shared" si="121"/>
        <v/>
      </c>
      <c r="BS30" s="111" t="str">
        <f t="shared" si="122"/>
        <v/>
      </c>
      <c r="BT30" s="111" t="str">
        <f t="shared" si="123"/>
        <v/>
      </c>
      <c r="BU30" s="111" t="str">
        <f t="shared" si="124"/>
        <v/>
      </c>
      <c r="BV30" s="111" t="str">
        <f t="shared" si="125"/>
        <v/>
      </c>
      <c r="BW30" s="111" t="str">
        <f t="shared" si="126"/>
        <v/>
      </c>
      <c r="BX30" s="111" t="str">
        <f t="shared" si="127"/>
        <v/>
      </c>
      <c r="BY30" s="111" t="str">
        <f t="shared" si="128"/>
        <v/>
      </c>
      <c r="BZ30" s="111" t="str">
        <f t="shared" si="129"/>
        <v/>
      </c>
      <c r="CA30" s="111" t="str">
        <f t="shared" si="130"/>
        <v/>
      </c>
      <c r="CB30" s="111" t="str">
        <f t="shared" si="131"/>
        <v/>
      </c>
      <c r="CC30" s="111" t="str">
        <f t="shared" si="132"/>
        <v/>
      </c>
      <c r="CD30" s="111" t="str">
        <f t="shared" si="133"/>
        <v/>
      </c>
      <c r="CE30" s="111" t="str">
        <f t="shared" si="134"/>
        <v/>
      </c>
      <c r="CF30" s="111" t="str">
        <f t="shared" si="135"/>
        <v/>
      </c>
      <c r="CG30" s="111" t="str">
        <f t="shared" si="136"/>
        <v/>
      </c>
      <c r="CH30" s="111" t="str">
        <f t="shared" si="137"/>
        <v/>
      </c>
      <c r="CI30" s="111" t="str">
        <f t="shared" si="138"/>
        <v/>
      </c>
      <c r="CJ30" s="111" t="str">
        <f t="shared" si="139"/>
        <v/>
      </c>
      <c r="CK30" s="111" t="str">
        <f t="shared" si="140"/>
        <v/>
      </c>
      <c r="CL30" s="111" t="str">
        <f t="shared" si="141"/>
        <v/>
      </c>
      <c r="CM30" s="111" t="str">
        <f t="shared" si="142"/>
        <v/>
      </c>
      <c r="CN30" s="111" t="str">
        <f t="shared" si="143"/>
        <v/>
      </c>
      <c r="CO30" s="111" t="str">
        <f t="shared" si="144"/>
        <v/>
      </c>
      <c r="CP30" s="111" t="str">
        <f t="shared" si="145"/>
        <v/>
      </c>
      <c r="CQ30" s="111" t="str">
        <f t="shared" si="146"/>
        <v/>
      </c>
      <c r="CR30" s="111" t="str">
        <f t="shared" si="147"/>
        <v/>
      </c>
      <c r="CS30" s="111" t="str">
        <f t="shared" si="148"/>
        <v/>
      </c>
      <c r="CT30" s="111" t="str">
        <f t="shared" si="149"/>
        <v/>
      </c>
      <c r="CU30" s="111" t="str">
        <f t="shared" si="150"/>
        <v/>
      </c>
      <c r="CV30" s="111" t="str">
        <f t="shared" si="151"/>
        <v/>
      </c>
      <c r="CW30" s="111" t="str">
        <f t="shared" si="152"/>
        <v/>
      </c>
      <c r="CX30" s="111" t="str">
        <f t="shared" si="153"/>
        <v/>
      </c>
      <c r="CY30" s="111" t="str">
        <f t="shared" si="154"/>
        <v/>
      </c>
      <c r="CZ30" s="111" t="str">
        <f t="shared" si="155"/>
        <v/>
      </c>
      <c r="DA30" s="111" t="str">
        <f t="shared" si="156"/>
        <v/>
      </c>
      <c r="DB30" s="111" t="str">
        <f t="shared" si="157"/>
        <v/>
      </c>
      <c r="DC30" s="111" t="str">
        <f t="shared" si="158"/>
        <v/>
      </c>
      <c r="DD30" s="111" t="str">
        <f t="shared" si="159"/>
        <v/>
      </c>
      <c r="DE30" s="111" t="str">
        <f t="shared" si="160"/>
        <v/>
      </c>
      <c r="DF30" s="111" t="str">
        <f t="shared" si="161"/>
        <v/>
      </c>
      <c r="DG30" s="111" t="str">
        <f t="shared" si="162"/>
        <v/>
      </c>
      <c r="DH30" s="111" t="str">
        <f t="shared" si="163"/>
        <v/>
      </c>
      <c r="DI30" s="111" t="str">
        <f t="shared" si="164"/>
        <v/>
      </c>
      <c r="DJ30" s="111" t="str">
        <f t="shared" si="165"/>
        <v/>
      </c>
      <c r="DK30" s="111" t="str">
        <f t="shared" si="166"/>
        <v/>
      </c>
      <c r="DL30" s="111" t="str">
        <f t="shared" si="167"/>
        <v/>
      </c>
      <c r="DM30" s="111" t="str">
        <f t="shared" si="168"/>
        <v/>
      </c>
      <c r="DN30" s="111" t="str">
        <f t="shared" si="169"/>
        <v/>
      </c>
    </row>
    <row r="31" spans="1:118" ht="13.5" customHeight="1">
      <c r="A31" s="1052">
        <v>22</v>
      </c>
      <c r="B31" s="1053"/>
      <c r="C31" s="1039"/>
      <c r="D31" s="1040"/>
      <c r="E31" s="1041"/>
      <c r="F31" s="309"/>
      <c r="G31" s="1050"/>
      <c r="H31" s="1051"/>
      <c r="I31" s="1044"/>
      <c r="J31" s="1045"/>
      <c r="K31" s="1046"/>
      <c r="L31" s="1047"/>
      <c r="M31" s="1046"/>
      <c r="N31" s="1047"/>
      <c r="O31" s="1048"/>
      <c r="P31" s="1049"/>
      <c r="Q31" s="1039"/>
      <c r="R31" s="1041"/>
      <c r="S31" s="1042"/>
      <c r="T31" s="1184"/>
      <c r="U31" s="1068" t="str">
        <f t="shared" si="170"/>
        <v/>
      </c>
      <c r="V31" s="1069"/>
      <c r="W31" s="1069"/>
      <c r="X31" s="1069"/>
      <c r="Y31" s="1069"/>
      <c r="Z31" s="1069"/>
      <c r="AA31" s="111" t="str">
        <f t="shared" si="1"/>
        <v/>
      </c>
      <c r="AB31" s="98" t="str">
        <f t="shared" si="79"/>
        <v/>
      </c>
      <c r="AC31" s="98" t="str">
        <f t="shared" si="80"/>
        <v/>
      </c>
      <c r="AD31" s="98" t="str">
        <f t="shared" si="81"/>
        <v/>
      </c>
      <c r="AE31" s="111" t="str">
        <f t="shared" si="82"/>
        <v>○</v>
      </c>
      <c r="AF31" s="111" t="str">
        <f t="shared" si="83"/>
        <v/>
      </c>
      <c r="AG31" s="111" t="str">
        <f t="shared" si="84"/>
        <v/>
      </c>
      <c r="AH31" s="111" t="str">
        <f t="shared" si="85"/>
        <v/>
      </c>
      <c r="AI31" s="111" t="str">
        <f t="shared" si="86"/>
        <v/>
      </c>
      <c r="AJ31" s="111" t="str">
        <f t="shared" si="87"/>
        <v/>
      </c>
      <c r="AK31" s="111" t="str">
        <f t="shared" si="88"/>
        <v/>
      </c>
      <c r="AL31" s="111" t="str">
        <f t="shared" si="89"/>
        <v/>
      </c>
      <c r="AM31" s="111" t="str">
        <f t="shared" si="90"/>
        <v/>
      </c>
      <c r="AN31" s="111" t="str">
        <f t="shared" si="91"/>
        <v/>
      </c>
      <c r="AO31" s="111" t="str">
        <f t="shared" si="92"/>
        <v/>
      </c>
      <c r="AP31" s="111" t="str">
        <f t="shared" si="93"/>
        <v/>
      </c>
      <c r="AQ31" s="111" t="str">
        <f t="shared" si="94"/>
        <v/>
      </c>
      <c r="AR31" s="111" t="str">
        <f t="shared" si="95"/>
        <v/>
      </c>
      <c r="AS31" s="111" t="str">
        <f t="shared" si="96"/>
        <v/>
      </c>
      <c r="AT31" s="111" t="str">
        <f t="shared" si="97"/>
        <v/>
      </c>
      <c r="AU31" s="111" t="str">
        <f t="shared" si="98"/>
        <v/>
      </c>
      <c r="AV31" s="111" t="str">
        <f t="shared" si="99"/>
        <v/>
      </c>
      <c r="AW31" s="111" t="str">
        <f t="shared" si="100"/>
        <v/>
      </c>
      <c r="AX31" s="111" t="str">
        <f t="shared" si="101"/>
        <v/>
      </c>
      <c r="AY31" s="111" t="str">
        <f t="shared" si="102"/>
        <v/>
      </c>
      <c r="AZ31" s="111" t="str">
        <f t="shared" si="103"/>
        <v/>
      </c>
      <c r="BA31" s="111" t="str">
        <f t="shared" si="104"/>
        <v/>
      </c>
      <c r="BB31" s="111" t="str">
        <f t="shared" si="105"/>
        <v/>
      </c>
      <c r="BC31" s="111" t="str">
        <f t="shared" si="106"/>
        <v/>
      </c>
      <c r="BD31" s="111" t="str">
        <f t="shared" si="107"/>
        <v/>
      </c>
      <c r="BE31" s="111" t="str">
        <f t="shared" si="108"/>
        <v/>
      </c>
      <c r="BF31" s="111" t="str">
        <f t="shared" si="109"/>
        <v/>
      </c>
      <c r="BG31" s="111" t="str">
        <f t="shared" si="110"/>
        <v/>
      </c>
      <c r="BH31" s="111" t="str">
        <f t="shared" si="111"/>
        <v/>
      </c>
      <c r="BI31" s="111" t="str">
        <f t="shared" si="112"/>
        <v/>
      </c>
      <c r="BJ31" s="111" t="str">
        <f t="shared" si="113"/>
        <v/>
      </c>
      <c r="BK31" s="111" t="str">
        <f t="shared" si="114"/>
        <v/>
      </c>
      <c r="BL31" s="111" t="str">
        <f t="shared" si="115"/>
        <v/>
      </c>
      <c r="BM31" s="111" t="str">
        <f t="shared" si="116"/>
        <v/>
      </c>
      <c r="BN31" s="111" t="str">
        <f t="shared" si="117"/>
        <v/>
      </c>
      <c r="BO31" s="111" t="str">
        <f t="shared" si="118"/>
        <v/>
      </c>
      <c r="BP31" s="111" t="str">
        <f t="shared" si="119"/>
        <v/>
      </c>
      <c r="BQ31" s="111" t="str">
        <f t="shared" si="120"/>
        <v/>
      </c>
      <c r="BR31" s="111" t="str">
        <f t="shared" si="121"/>
        <v/>
      </c>
      <c r="BS31" s="111" t="str">
        <f t="shared" si="122"/>
        <v/>
      </c>
      <c r="BT31" s="111" t="str">
        <f t="shared" si="123"/>
        <v/>
      </c>
      <c r="BU31" s="111" t="str">
        <f t="shared" si="124"/>
        <v/>
      </c>
      <c r="BV31" s="111" t="str">
        <f t="shared" si="125"/>
        <v/>
      </c>
      <c r="BW31" s="111" t="str">
        <f t="shared" si="126"/>
        <v/>
      </c>
      <c r="BX31" s="111" t="str">
        <f t="shared" si="127"/>
        <v/>
      </c>
      <c r="BY31" s="111" t="str">
        <f t="shared" si="128"/>
        <v/>
      </c>
      <c r="BZ31" s="111" t="str">
        <f t="shared" si="129"/>
        <v/>
      </c>
      <c r="CA31" s="111" t="str">
        <f t="shared" si="130"/>
        <v/>
      </c>
      <c r="CB31" s="111" t="str">
        <f t="shared" si="131"/>
        <v/>
      </c>
      <c r="CC31" s="111" t="str">
        <f t="shared" si="132"/>
        <v/>
      </c>
      <c r="CD31" s="111" t="str">
        <f t="shared" si="133"/>
        <v/>
      </c>
      <c r="CE31" s="111" t="str">
        <f t="shared" si="134"/>
        <v/>
      </c>
      <c r="CF31" s="111" t="str">
        <f t="shared" si="135"/>
        <v/>
      </c>
      <c r="CG31" s="111" t="str">
        <f t="shared" si="136"/>
        <v/>
      </c>
      <c r="CH31" s="111" t="str">
        <f t="shared" si="137"/>
        <v/>
      </c>
      <c r="CI31" s="111" t="str">
        <f t="shared" si="138"/>
        <v/>
      </c>
      <c r="CJ31" s="111" t="str">
        <f t="shared" si="139"/>
        <v/>
      </c>
      <c r="CK31" s="111" t="str">
        <f t="shared" si="140"/>
        <v/>
      </c>
      <c r="CL31" s="111" t="str">
        <f t="shared" si="141"/>
        <v/>
      </c>
      <c r="CM31" s="111" t="str">
        <f t="shared" si="142"/>
        <v/>
      </c>
      <c r="CN31" s="111" t="str">
        <f t="shared" si="143"/>
        <v/>
      </c>
      <c r="CO31" s="111" t="str">
        <f t="shared" si="144"/>
        <v/>
      </c>
      <c r="CP31" s="111" t="str">
        <f t="shared" si="145"/>
        <v/>
      </c>
      <c r="CQ31" s="111" t="str">
        <f t="shared" si="146"/>
        <v/>
      </c>
      <c r="CR31" s="111" t="str">
        <f t="shared" si="147"/>
        <v/>
      </c>
      <c r="CS31" s="111" t="str">
        <f t="shared" si="148"/>
        <v/>
      </c>
      <c r="CT31" s="111" t="str">
        <f t="shared" si="149"/>
        <v/>
      </c>
      <c r="CU31" s="111" t="str">
        <f t="shared" si="150"/>
        <v/>
      </c>
      <c r="CV31" s="111" t="str">
        <f t="shared" si="151"/>
        <v/>
      </c>
      <c r="CW31" s="111" t="str">
        <f t="shared" si="152"/>
        <v/>
      </c>
      <c r="CX31" s="111" t="str">
        <f t="shared" si="153"/>
        <v/>
      </c>
      <c r="CY31" s="111" t="str">
        <f t="shared" si="154"/>
        <v/>
      </c>
      <c r="CZ31" s="111" t="str">
        <f t="shared" si="155"/>
        <v/>
      </c>
      <c r="DA31" s="111" t="str">
        <f t="shared" si="156"/>
        <v/>
      </c>
      <c r="DB31" s="111" t="str">
        <f t="shared" si="157"/>
        <v/>
      </c>
      <c r="DC31" s="111" t="str">
        <f t="shared" si="158"/>
        <v/>
      </c>
      <c r="DD31" s="111" t="str">
        <f t="shared" si="159"/>
        <v/>
      </c>
      <c r="DE31" s="111" t="str">
        <f t="shared" si="160"/>
        <v/>
      </c>
      <c r="DF31" s="111" t="str">
        <f t="shared" si="161"/>
        <v/>
      </c>
      <c r="DG31" s="111" t="str">
        <f t="shared" si="162"/>
        <v/>
      </c>
      <c r="DH31" s="111" t="str">
        <f t="shared" si="163"/>
        <v/>
      </c>
      <c r="DI31" s="111" t="str">
        <f t="shared" si="164"/>
        <v/>
      </c>
      <c r="DJ31" s="111" t="str">
        <f t="shared" si="165"/>
        <v/>
      </c>
      <c r="DK31" s="111" t="str">
        <f t="shared" si="166"/>
        <v/>
      </c>
      <c r="DL31" s="111" t="str">
        <f t="shared" si="167"/>
        <v/>
      </c>
      <c r="DM31" s="111" t="str">
        <f t="shared" si="168"/>
        <v/>
      </c>
      <c r="DN31" s="111" t="str">
        <f t="shared" si="169"/>
        <v/>
      </c>
    </row>
    <row r="32" spans="1:118" ht="13.5" customHeight="1">
      <c r="A32" s="1052">
        <v>23</v>
      </c>
      <c r="B32" s="1053"/>
      <c r="C32" s="1039"/>
      <c r="D32" s="1040"/>
      <c r="E32" s="1041"/>
      <c r="F32" s="309"/>
      <c r="G32" s="1050"/>
      <c r="H32" s="1051"/>
      <c r="I32" s="1044"/>
      <c r="J32" s="1045"/>
      <c r="K32" s="1046"/>
      <c r="L32" s="1047"/>
      <c r="M32" s="1046"/>
      <c r="N32" s="1047"/>
      <c r="O32" s="1048"/>
      <c r="P32" s="1049"/>
      <c r="Q32" s="1039"/>
      <c r="R32" s="1041"/>
      <c r="S32" s="1042"/>
      <c r="T32" s="1184"/>
      <c r="U32" s="1068" t="str">
        <f t="shared" si="170"/>
        <v/>
      </c>
      <c r="V32" s="1069"/>
      <c r="W32" s="1069"/>
      <c r="X32" s="1069"/>
      <c r="Y32" s="1069"/>
      <c r="Z32" s="1069"/>
      <c r="AA32" s="111" t="str">
        <f t="shared" si="1"/>
        <v/>
      </c>
      <c r="AB32" s="98" t="str">
        <f t="shared" si="79"/>
        <v/>
      </c>
      <c r="AC32" s="98" t="str">
        <f t="shared" si="80"/>
        <v/>
      </c>
      <c r="AD32" s="98" t="str">
        <f t="shared" si="81"/>
        <v/>
      </c>
      <c r="AE32" s="111" t="str">
        <f t="shared" si="82"/>
        <v>○</v>
      </c>
      <c r="AF32" s="111" t="str">
        <f t="shared" si="83"/>
        <v/>
      </c>
      <c r="AG32" s="111" t="str">
        <f t="shared" si="84"/>
        <v/>
      </c>
      <c r="AH32" s="111" t="str">
        <f t="shared" si="85"/>
        <v/>
      </c>
      <c r="AI32" s="111" t="str">
        <f t="shared" si="86"/>
        <v/>
      </c>
      <c r="AJ32" s="111" t="str">
        <f t="shared" si="87"/>
        <v/>
      </c>
      <c r="AK32" s="111" t="str">
        <f t="shared" si="88"/>
        <v/>
      </c>
      <c r="AL32" s="111" t="str">
        <f t="shared" si="89"/>
        <v/>
      </c>
      <c r="AM32" s="111" t="str">
        <f t="shared" si="90"/>
        <v/>
      </c>
      <c r="AN32" s="111" t="str">
        <f t="shared" si="91"/>
        <v/>
      </c>
      <c r="AO32" s="111" t="str">
        <f t="shared" si="92"/>
        <v/>
      </c>
      <c r="AP32" s="111" t="str">
        <f t="shared" si="93"/>
        <v/>
      </c>
      <c r="AQ32" s="111" t="str">
        <f t="shared" si="94"/>
        <v/>
      </c>
      <c r="AR32" s="111" t="str">
        <f t="shared" si="95"/>
        <v/>
      </c>
      <c r="AS32" s="111" t="str">
        <f t="shared" si="96"/>
        <v/>
      </c>
      <c r="AT32" s="111" t="str">
        <f t="shared" si="97"/>
        <v/>
      </c>
      <c r="AU32" s="111" t="str">
        <f t="shared" si="98"/>
        <v/>
      </c>
      <c r="AV32" s="111" t="str">
        <f t="shared" si="99"/>
        <v/>
      </c>
      <c r="AW32" s="111" t="str">
        <f t="shared" si="100"/>
        <v/>
      </c>
      <c r="AX32" s="111" t="str">
        <f t="shared" si="101"/>
        <v/>
      </c>
      <c r="AY32" s="111" t="str">
        <f t="shared" si="102"/>
        <v/>
      </c>
      <c r="AZ32" s="111" t="str">
        <f t="shared" si="103"/>
        <v/>
      </c>
      <c r="BA32" s="111" t="str">
        <f t="shared" si="104"/>
        <v/>
      </c>
      <c r="BB32" s="111" t="str">
        <f t="shared" si="105"/>
        <v/>
      </c>
      <c r="BC32" s="111" t="str">
        <f t="shared" si="106"/>
        <v/>
      </c>
      <c r="BD32" s="111" t="str">
        <f t="shared" si="107"/>
        <v/>
      </c>
      <c r="BE32" s="111" t="str">
        <f t="shared" si="108"/>
        <v/>
      </c>
      <c r="BF32" s="111" t="str">
        <f t="shared" si="109"/>
        <v/>
      </c>
      <c r="BG32" s="111" t="str">
        <f t="shared" si="110"/>
        <v/>
      </c>
      <c r="BH32" s="111" t="str">
        <f t="shared" si="111"/>
        <v/>
      </c>
      <c r="BI32" s="111" t="str">
        <f t="shared" si="112"/>
        <v/>
      </c>
      <c r="BJ32" s="111" t="str">
        <f t="shared" si="113"/>
        <v/>
      </c>
      <c r="BK32" s="111" t="str">
        <f t="shared" si="114"/>
        <v/>
      </c>
      <c r="BL32" s="111" t="str">
        <f t="shared" si="115"/>
        <v/>
      </c>
      <c r="BM32" s="111" t="str">
        <f t="shared" si="116"/>
        <v/>
      </c>
      <c r="BN32" s="111" t="str">
        <f t="shared" si="117"/>
        <v/>
      </c>
      <c r="BO32" s="111" t="str">
        <f t="shared" si="118"/>
        <v/>
      </c>
      <c r="BP32" s="111" t="str">
        <f t="shared" si="119"/>
        <v/>
      </c>
      <c r="BQ32" s="111" t="str">
        <f t="shared" si="120"/>
        <v/>
      </c>
      <c r="BR32" s="111" t="str">
        <f t="shared" si="121"/>
        <v/>
      </c>
      <c r="BS32" s="111" t="str">
        <f t="shared" si="122"/>
        <v/>
      </c>
      <c r="BT32" s="111" t="str">
        <f t="shared" si="123"/>
        <v/>
      </c>
      <c r="BU32" s="111" t="str">
        <f t="shared" si="124"/>
        <v/>
      </c>
      <c r="BV32" s="111" t="str">
        <f t="shared" si="125"/>
        <v/>
      </c>
      <c r="BW32" s="111" t="str">
        <f t="shared" si="126"/>
        <v/>
      </c>
      <c r="BX32" s="111" t="str">
        <f t="shared" si="127"/>
        <v/>
      </c>
      <c r="BY32" s="111" t="str">
        <f t="shared" si="128"/>
        <v/>
      </c>
      <c r="BZ32" s="111" t="str">
        <f t="shared" si="129"/>
        <v/>
      </c>
      <c r="CA32" s="111" t="str">
        <f t="shared" si="130"/>
        <v/>
      </c>
      <c r="CB32" s="111" t="str">
        <f t="shared" si="131"/>
        <v/>
      </c>
      <c r="CC32" s="111" t="str">
        <f t="shared" si="132"/>
        <v/>
      </c>
      <c r="CD32" s="111" t="str">
        <f t="shared" si="133"/>
        <v/>
      </c>
      <c r="CE32" s="111" t="str">
        <f t="shared" si="134"/>
        <v/>
      </c>
      <c r="CF32" s="111" t="str">
        <f t="shared" si="135"/>
        <v/>
      </c>
      <c r="CG32" s="111" t="str">
        <f t="shared" si="136"/>
        <v/>
      </c>
      <c r="CH32" s="111" t="str">
        <f t="shared" si="137"/>
        <v/>
      </c>
      <c r="CI32" s="111" t="str">
        <f t="shared" si="138"/>
        <v/>
      </c>
      <c r="CJ32" s="111" t="str">
        <f t="shared" si="139"/>
        <v/>
      </c>
      <c r="CK32" s="111" t="str">
        <f t="shared" si="140"/>
        <v/>
      </c>
      <c r="CL32" s="111" t="str">
        <f t="shared" si="141"/>
        <v/>
      </c>
      <c r="CM32" s="111" t="str">
        <f t="shared" si="142"/>
        <v/>
      </c>
      <c r="CN32" s="111" t="str">
        <f t="shared" si="143"/>
        <v/>
      </c>
      <c r="CO32" s="111" t="str">
        <f t="shared" si="144"/>
        <v/>
      </c>
      <c r="CP32" s="111" t="str">
        <f t="shared" si="145"/>
        <v/>
      </c>
      <c r="CQ32" s="111" t="str">
        <f t="shared" si="146"/>
        <v/>
      </c>
      <c r="CR32" s="111" t="str">
        <f t="shared" si="147"/>
        <v/>
      </c>
      <c r="CS32" s="111" t="str">
        <f t="shared" si="148"/>
        <v/>
      </c>
      <c r="CT32" s="111" t="str">
        <f t="shared" si="149"/>
        <v/>
      </c>
      <c r="CU32" s="111" t="str">
        <f t="shared" si="150"/>
        <v/>
      </c>
      <c r="CV32" s="111" t="str">
        <f t="shared" si="151"/>
        <v/>
      </c>
      <c r="CW32" s="111" t="str">
        <f t="shared" si="152"/>
        <v/>
      </c>
      <c r="CX32" s="111" t="str">
        <f t="shared" si="153"/>
        <v/>
      </c>
      <c r="CY32" s="111" t="str">
        <f t="shared" si="154"/>
        <v/>
      </c>
      <c r="CZ32" s="111" t="str">
        <f t="shared" si="155"/>
        <v/>
      </c>
      <c r="DA32" s="111" t="str">
        <f t="shared" si="156"/>
        <v/>
      </c>
      <c r="DB32" s="111" t="str">
        <f t="shared" si="157"/>
        <v/>
      </c>
      <c r="DC32" s="111" t="str">
        <f t="shared" si="158"/>
        <v/>
      </c>
      <c r="DD32" s="111" t="str">
        <f t="shared" si="159"/>
        <v/>
      </c>
      <c r="DE32" s="111" t="str">
        <f t="shared" si="160"/>
        <v/>
      </c>
      <c r="DF32" s="111" t="str">
        <f t="shared" si="161"/>
        <v/>
      </c>
      <c r="DG32" s="111" t="str">
        <f t="shared" si="162"/>
        <v/>
      </c>
      <c r="DH32" s="111" t="str">
        <f t="shared" si="163"/>
        <v/>
      </c>
      <c r="DI32" s="111" t="str">
        <f t="shared" si="164"/>
        <v/>
      </c>
      <c r="DJ32" s="111" t="str">
        <f t="shared" si="165"/>
        <v/>
      </c>
      <c r="DK32" s="111" t="str">
        <f t="shared" si="166"/>
        <v/>
      </c>
      <c r="DL32" s="111" t="str">
        <f t="shared" si="167"/>
        <v/>
      </c>
      <c r="DM32" s="111" t="str">
        <f t="shared" si="168"/>
        <v/>
      </c>
      <c r="DN32" s="111" t="str">
        <f t="shared" si="169"/>
        <v/>
      </c>
    </row>
    <row r="33" spans="1:118" ht="13.5" customHeight="1">
      <c r="A33" s="1052">
        <v>24</v>
      </c>
      <c r="B33" s="1053"/>
      <c r="C33" s="1039"/>
      <c r="D33" s="1040"/>
      <c r="E33" s="1041"/>
      <c r="F33" s="309"/>
      <c r="G33" s="1050"/>
      <c r="H33" s="1051"/>
      <c r="I33" s="1044"/>
      <c r="J33" s="1045"/>
      <c r="K33" s="1046"/>
      <c r="L33" s="1047"/>
      <c r="M33" s="1046"/>
      <c r="N33" s="1047"/>
      <c r="O33" s="1048"/>
      <c r="P33" s="1049"/>
      <c r="Q33" s="1039"/>
      <c r="R33" s="1041"/>
      <c r="S33" s="1042"/>
      <c r="T33" s="1184"/>
      <c r="U33" s="1068" t="str">
        <f t="shared" si="170"/>
        <v/>
      </c>
      <c r="V33" s="1069"/>
      <c r="W33" s="1069"/>
      <c r="X33" s="1069"/>
      <c r="Y33" s="1069"/>
      <c r="Z33" s="1069"/>
      <c r="AA33" s="111" t="str">
        <f t="shared" si="1"/>
        <v/>
      </c>
      <c r="AB33" s="98" t="str">
        <f t="shared" si="79"/>
        <v/>
      </c>
      <c r="AC33" s="98" t="str">
        <f t="shared" si="80"/>
        <v/>
      </c>
      <c r="AD33" s="98" t="str">
        <f t="shared" si="81"/>
        <v/>
      </c>
      <c r="AE33" s="111" t="str">
        <f t="shared" si="82"/>
        <v>○</v>
      </c>
      <c r="AF33" s="111" t="str">
        <f t="shared" si="83"/>
        <v/>
      </c>
      <c r="AG33" s="111" t="str">
        <f t="shared" si="84"/>
        <v/>
      </c>
      <c r="AH33" s="111" t="str">
        <f t="shared" si="85"/>
        <v/>
      </c>
      <c r="AI33" s="111" t="str">
        <f t="shared" si="86"/>
        <v/>
      </c>
      <c r="AJ33" s="111" t="str">
        <f t="shared" si="87"/>
        <v/>
      </c>
      <c r="AK33" s="111" t="str">
        <f t="shared" si="88"/>
        <v/>
      </c>
      <c r="AL33" s="111" t="str">
        <f t="shared" si="89"/>
        <v/>
      </c>
      <c r="AM33" s="111" t="str">
        <f t="shared" si="90"/>
        <v/>
      </c>
      <c r="AN33" s="111" t="str">
        <f t="shared" si="91"/>
        <v/>
      </c>
      <c r="AO33" s="111" t="str">
        <f t="shared" si="92"/>
        <v/>
      </c>
      <c r="AP33" s="111" t="str">
        <f t="shared" si="93"/>
        <v/>
      </c>
      <c r="AQ33" s="111" t="str">
        <f t="shared" si="94"/>
        <v/>
      </c>
      <c r="AR33" s="111" t="str">
        <f t="shared" si="95"/>
        <v/>
      </c>
      <c r="AS33" s="111" t="str">
        <f t="shared" si="96"/>
        <v/>
      </c>
      <c r="AT33" s="111" t="str">
        <f t="shared" si="97"/>
        <v/>
      </c>
      <c r="AU33" s="111" t="str">
        <f t="shared" si="98"/>
        <v/>
      </c>
      <c r="AV33" s="111" t="str">
        <f t="shared" si="99"/>
        <v/>
      </c>
      <c r="AW33" s="111" t="str">
        <f t="shared" si="100"/>
        <v/>
      </c>
      <c r="AX33" s="111" t="str">
        <f t="shared" si="101"/>
        <v/>
      </c>
      <c r="AY33" s="111" t="str">
        <f t="shared" si="102"/>
        <v/>
      </c>
      <c r="AZ33" s="111" t="str">
        <f t="shared" si="103"/>
        <v/>
      </c>
      <c r="BA33" s="111" t="str">
        <f t="shared" si="104"/>
        <v/>
      </c>
      <c r="BB33" s="111" t="str">
        <f t="shared" si="105"/>
        <v/>
      </c>
      <c r="BC33" s="111" t="str">
        <f t="shared" si="106"/>
        <v/>
      </c>
      <c r="BD33" s="111" t="str">
        <f t="shared" si="107"/>
        <v/>
      </c>
      <c r="BE33" s="111" t="str">
        <f t="shared" si="108"/>
        <v/>
      </c>
      <c r="BF33" s="111" t="str">
        <f t="shared" si="109"/>
        <v/>
      </c>
      <c r="BG33" s="111" t="str">
        <f t="shared" si="110"/>
        <v/>
      </c>
      <c r="BH33" s="111" t="str">
        <f t="shared" si="111"/>
        <v/>
      </c>
      <c r="BI33" s="111" t="str">
        <f t="shared" si="112"/>
        <v/>
      </c>
      <c r="BJ33" s="111" t="str">
        <f t="shared" si="113"/>
        <v/>
      </c>
      <c r="BK33" s="111" t="str">
        <f t="shared" si="114"/>
        <v/>
      </c>
      <c r="BL33" s="111" t="str">
        <f t="shared" si="115"/>
        <v/>
      </c>
      <c r="BM33" s="111" t="str">
        <f t="shared" si="116"/>
        <v/>
      </c>
      <c r="BN33" s="111" t="str">
        <f t="shared" si="117"/>
        <v/>
      </c>
      <c r="BO33" s="111" t="str">
        <f t="shared" si="118"/>
        <v/>
      </c>
      <c r="BP33" s="111" t="str">
        <f t="shared" si="119"/>
        <v/>
      </c>
      <c r="BQ33" s="111" t="str">
        <f t="shared" si="120"/>
        <v/>
      </c>
      <c r="BR33" s="111" t="str">
        <f t="shared" si="121"/>
        <v/>
      </c>
      <c r="BS33" s="111" t="str">
        <f t="shared" si="122"/>
        <v/>
      </c>
      <c r="BT33" s="111" t="str">
        <f t="shared" si="123"/>
        <v/>
      </c>
      <c r="BU33" s="111" t="str">
        <f t="shared" si="124"/>
        <v/>
      </c>
      <c r="BV33" s="111" t="str">
        <f t="shared" si="125"/>
        <v/>
      </c>
      <c r="BW33" s="111" t="str">
        <f t="shared" si="126"/>
        <v/>
      </c>
      <c r="BX33" s="111" t="str">
        <f t="shared" si="127"/>
        <v/>
      </c>
      <c r="BY33" s="111" t="str">
        <f t="shared" si="128"/>
        <v/>
      </c>
      <c r="BZ33" s="111" t="str">
        <f t="shared" si="129"/>
        <v/>
      </c>
      <c r="CA33" s="111" t="str">
        <f t="shared" si="130"/>
        <v/>
      </c>
      <c r="CB33" s="111" t="str">
        <f t="shared" si="131"/>
        <v/>
      </c>
      <c r="CC33" s="111" t="str">
        <f t="shared" si="132"/>
        <v/>
      </c>
      <c r="CD33" s="111" t="str">
        <f t="shared" si="133"/>
        <v/>
      </c>
      <c r="CE33" s="111" t="str">
        <f t="shared" si="134"/>
        <v/>
      </c>
      <c r="CF33" s="111" t="str">
        <f t="shared" si="135"/>
        <v/>
      </c>
      <c r="CG33" s="111" t="str">
        <f t="shared" si="136"/>
        <v/>
      </c>
      <c r="CH33" s="111" t="str">
        <f t="shared" si="137"/>
        <v/>
      </c>
      <c r="CI33" s="111" t="str">
        <f t="shared" si="138"/>
        <v/>
      </c>
      <c r="CJ33" s="111" t="str">
        <f t="shared" si="139"/>
        <v/>
      </c>
      <c r="CK33" s="111" t="str">
        <f t="shared" si="140"/>
        <v/>
      </c>
      <c r="CL33" s="111" t="str">
        <f t="shared" si="141"/>
        <v/>
      </c>
      <c r="CM33" s="111" t="str">
        <f t="shared" si="142"/>
        <v/>
      </c>
      <c r="CN33" s="111" t="str">
        <f t="shared" si="143"/>
        <v/>
      </c>
      <c r="CO33" s="111" t="str">
        <f t="shared" si="144"/>
        <v/>
      </c>
      <c r="CP33" s="111" t="str">
        <f t="shared" si="145"/>
        <v/>
      </c>
      <c r="CQ33" s="111" t="str">
        <f t="shared" si="146"/>
        <v/>
      </c>
      <c r="CR33" s="111" t="str">
        <f t="shared" si="147"/>
        <v/>
      </c>
      <c r="CS33" s="111" t="str">
        <f t="shared" si="148"/>
        <v/>
      </c>
      <c r="CT33" s="111" t="str">
        <f t="shared" si="149"/>
        <v/>
      </c>
      <c r="CU33" s="111" t="str">
        <f t="shared" si="150"/>
        <v/>
      </c>
      <c r="CV33" s="111" t="str">
        <f t="shared" si="151"/>
        <v/>
      </c>
      <c r="CW33" s="111" t="str">
        <f t="shared" si="152"/>
        <v/>
      </c>
      <c r="CX33" s="111" t="str">
        <f t="shared" si="153"/>
        <v/>
      </c>
      <c r="CY33" s="111" t="str">
        <f t="shared" si="154"/>
        <v/>
      </c>
      <c r="CZ33" s="111" t="str">
        <f t="shared" si="155"/>
        <v/>
      </c>
      <c r="DA33" s="111" t="str">
        <f t="shared" si="156"/>
        <v/>
      </c>
      <c r="DB33" s="111" t="str">
        <f t="shared" si="157"/>
        <v/>
      </c>
      <c r="DC33" s="111" t="str">
        <f t="shared" si="158"/>
        <v/>
      </c>
      <c r="DD33" s="111" t="str">
        <f t="shared" si="159"/>
        <v/>
      </c>
      <c r="DE33" s="111" t="str">
        <f t="shared" si="160"/>
        <v/>
      </c>
      <c r="DF33" s="111" t="str">
        <f t="shared" si="161"/>
        <v/>
      </c>
      <c r="DG33" s="111" t="str">
        <f t="shared" si="162"/>
        <v/>
      </c>
      <c r="DH33" s="111" t="str">
        <f t="shared" si="163"/>
        <v/>
      </c>
      <c r="DI33" s="111" t="str">
        <f t="shared" si="164"/>
        <v/>
      </c>
      <c r="DJ33" s="111" t="str">
        <f t="shared" si="165"/>
        <v/>
      </c>
      <c r="DK33" s="111" t="str">
        <f t="shared" si="166"/>
        <v/>
      </c>
      <c r="DL33" s="111" t="str">
        <f t="shared" si="167"/>
        <v/>
      </c>
      <c r="DM33" s="111" t="str">
        <f t="shared" si="168"/>
        <v/>
      </c>
      <c r="DN33" s="111" t="str">
        <f t="shared" si="169"/>
        <v/>
      </c>
    </row>
    <row r="34" spans="1:118" ht="13.5" customHeight="1">
      <c r="A34" s="1052">
        <v>25</v>
      </c>
      <c r="B34" s="1053"/>
      <c r="C34" s="1039"/>
      <c r="D34" s="1040"/>
      <c r="E34" s="1041"/>
      <c r="F34" s="309"/>
      <c r="G34" s="1050"/>
      <c r="H34" s="1051"/>
      <c r="I34" s="1044"/>
      <c r="J34" s="1045"/>
      <c r="K34" s="1046"/>
      <c r="L34" s="1047"/>
      <c r="M34" s="1046"/>
      <c r="N34" s="1047"/>
      <c r="O34" s="1048"/>
      <c r="P34" s="1049"/>
      <c r="Q34" s="1039"/>
      <c r="R34" s="1041"/>
      <c r="S34" s="1042"/>
      <c r="T34" s="1184"/>
      <c r="U34" s="1068" t="str">
        <f t="shared" si="170"/>
        <v/>
      </c>
      <c r="V34" s="1069"/>
      <c r="W34" s="1069"/>
      <c r="X34" s="1069"/>
      <c r="Y34" s="1069"/>
      <c r="Z34" s="1069"/>
      <c r="AA34" s="111" t="str">
        <f t="shared" si="1"/>
        <v/>
      </c>
      <c r="AB34" s="98" t="str">
        <f t="shared" si="79"/>
        <v/>
      </c>
      <c r="AC34" s="98" t="str">
        <f t="shared" si="80"/>
        <v/>
      </c>
      <c r="AD34" s="98" t="str">
        <f t="shared" si="81"/>
        <v/>
      </c>
      <c r="AE34" s="111" t="str">
        <f t="shared" si="82"/>
        <v>○</v>
      </c>
      <c r="AF34" s="111" t="str">
        <f t="shared" si="83"/>
        <v/>
      </c>
      <c r="AG34" s="111" t="str">
        <f t="shared" si="84"/>
        <v/>
      </c>
      <c r="AH34" s="111" t="str">
        <f t="shared" si="85"/>
        <v/>
      </c>
      <c r="AI34" s="111" t="str">
        <f t="shared" si="86"/>
        <v/>
      </c>
      <c r="AJ34" s="111" t="str">
        <f t="shared" si="87"/>
        <v/>
      </c>
      <c r="AK34" s="111" t="str">
        <f t="shared" si="88"/>
        <v/>
      </c>
      <c r="AL34" s="111" t="str">
        <f t="shared" si="89"/>
        <v/>
      </c>
      <c r="AM34" s="111" t="str">
        <f t="shared" si="90"/>
        <v/>
      </c>
      <c r="AN34" s="111" t="str">
        <f t="shared" si="91"/>
        <v/>
      </c>
      <c r="AO34" s="111" t="str">
        <f t="shared" si="92"/>
        <v/>
      </c>
      <c r="AP34" s="111" t="str">
        <f t="shared" si="93"/>
        <v/>
      </c>
      <c r="AQ34" s="111" t="str">
        <f t="shared" si="94"/>
        <v/>
      </c>
      <c r="AR34" s="111" t="str">
        <f t="shared" si="95"/>
        <v/>
      </c>
      <c r="AS34" s="111" t="str">
        <f t="shared" si="96"/>
        <v/>
      </c>
      <c r="AT34" s="111" t="str">
        <f t="shared" si="97"/>
        <v/>
      </c>
      <c r="AU34" s="111" t="str">
        <f t="shared" si="98"/>
        <v/>
      </c>
      <c r="AV34" s="111" t="str">
        <f t="shared" si="99"/>
        <v/>
      </c>
      <c r="AW34" s="111" t="str">
        <f t="shared" si="100"/>
        <v/>
      </c>
      <c r="AX34" s="111" t="str">
        <f t="shared" si="101"/>
        <v/>
      </c>
      <c r="AY34" s="111" t="str">
        <f t="shared" si="102"/>
        <v/>
      </c>
      <c r="AZ34" s="111" t="str">
        <f t="shared" si="103"/>
        <v/>
      </c>
      <c r="BA34" s="111" t="str">
        <f t="shared" si="104"/>
        <v/>
      </c>
      <c r="BB34" s="111" t="str">
        <f t="shared" si="105"/>
        <v/>
      </c>
      <c r="BC34" s="111" t="str">
        <f t="shared" si="106"/>
        <v/>
      </c>
      <c r="BD34" s="111" t="str">
        <f t="shared" si="107"/>
        <v/>
      </c>
      <c r="BE34" s="111" t="str">
        <f t="shared" si="108"/>
        <v/>
      </c>
      <c r="BF34" s="111" t="str">
        <f t="shared" si="109"/>
        <v/>
      </c>
      <c r="BG34" s="111" t="str">
        <f t="shared" si="110"/>
        <v/>
      </c>
      <c r="BH34" s="111" t="str">
        <f t="shared" si="111"/>
        <v/>
      </c>
      <c r="BI34" s="111" t="str">
        <f t="shared" si="112"/>
        <v/>
      </c>
      <c r="BJ34" s="111" t="str">
        <f t="shared" si="113"/>
        <v/>
      </c>
      <c r="BK34" s="111" t="str">
        <f t="shared" si="114"/>
        <v/>
      </c>
      <c r="BL34" s="111" t="str">
        <f t="shared" si="115"/>
        <v/>
      </c>
      <c r="BM34" s="111" t="str">
        <f t="shared" si="116"/>
        <v/>
      </c>
      <c r="BN34" s="111" t="str">
        <f t="shared" si="117"/>
        <v/>
      </c>
      <c r="BO34" s="111" t="str">
        <f t="shared" si="118"/>
        <v/>
      </c>
      <c r="BP34" s="111" t="str">
        <f t="shared" si="119"/>
        <v/>
      </c>
      <c r="BQ34" s="111" t="str">
        <f t="shared" si="120"/>
        <v/>
      </c>
      <c r="BR34" s="111" t="str">
        <f t="shared" si="121"/>
        <v/>
      </c>
      <c r="BS34" s="111" t="str">
        <f t="shared" si="122"/>
        <v/>
      </c>
      <c r="BT34" s="111" t="str">
        <f t="shared" si="123"/>
        <v/>
      </c>
      <c r="BU34" s="111" t="str">
        <f t="shared" si="124"/>
        <v/>
      </c>
      <c r="BV34" s="111" t="str">
        <f t="shared" si="125"/>
        <v/>
      </c>
      <c r="BW34" s="111" t="str">
        <f t="shared" si="126"/>
        <v/>
      </c>
      <c r="BX34" s="111" t="str">
        <f t="shared" si="127"/>
        <v/>
      </c>
      <c r="BY34" s="111" t="str">
        <f t="shared" si="128"/>
        <v/>
      </c>
      <c r="BZ34" s="111" t="str">
        <f t="shared" si="129"/>
        <v/>
      </c>
      <c r="CA34" s="111" t="str">
        <f t="shared" si="130"/>
        <v/>
      </c>
      <c r="CB34" s="111" t="str">
        <f t="shared" si="131"/>
        <v/>
      </c>
      <c r="CC34" s="111" t="str">
        <f t="shared" si="132"/>
        <v/>
      </c>
      <c r="CD34" s="111" t="str">
        <f t="shared" si="133"/>
        <v/>
      </c>
      <c r="CE34" s="111" t="str">
        <f t="shared" si="134"/>
        <v/>
      </c>
      <c r="CF34" s="111" t="str">
        <f t="shared" si="135"/>
        <v/>
      </c>
      <c r="CG34" s="111" t="str">
        <f t="shared" si="136"/>
        <v/>
      </c>
      <c r="CH34" s="111" t="str">
        <f t="shared" si="137"/>
        <v/>
      </c>
      <c r="CI34" s="111" t="str">
        <f t="shared" si="138"/>
        <v/>
      </c>
      <c r="CJ34" s="111" t="str">
        <f t="shared" si="139"/>
        <v/>
      </c>
      <c r="CK34" s="111" t="str">
        <f t="shared" si="140"/>
        <v/>
      </c>
      <c r="CL34" s="111" t="str">
        <f t="shared" si="141"/>
        <v/>
      </c>
      <c r="CM34" s="111" t="str">
        <f t="shared" si="142"/>
        <v/>
      </c>
      <c r="CN34" s="111" t="str">
        <f t="shared" si="143"/>
        <v/>
      </c>
      <c r="CO34" s="111" t="str">
        <f t="shared" si="144"/>
        <v/>
      </c>
      <c r="CP34" s="111" t="str">
        <f t="shared" si="145"/>
        <v/>
      </c>
      <c r="CQ34" s="111" t="str">
        <f t="shared" si="146"/>
        <v/>
      </c>
      <c r="CR34" s="111" t="str">
        <f t="shared" si="147"/>
        <v/>
      </c>
      <c r="CS34" s="111" t="str">
        <f t="shared" si="148"/>
        <v/>
      </c>
      <c r="CT34" s="111" t="str">
        <f t="shared" si="149"/>
        <v/>
      </c>
      <c r="CU34" s="111" t="str">
        <f t="shared" si="150"/>
        <v/>
      </c>
      <c r="CV34" s="111" t="str">
        <f t="shared" si="151"/>
        <v/>
      </c>
      <c r="CW34" s="111" t="str">
        <f t="shared" si="152"/>
        <v/>
      </c>
      <c r="CX34" s="111" t="str">
        <f t="shared" si="153"/>
        <v/>
      </c>
      <c r="CY34" s="111" t="str">
        <f t="shared" si="154"/>
        <v/>
      </c>
      <c r="CZ34" s="111" t="str">
        <f t="shared" si="155"/>
        <v/>
      </c>
      <c r="DA34" s="111" t="str">
        <f t="shared" si="156"/>
        <v/>
      </c>
      <c r="DB34" s="111" t="str">
        <f t="shared" si="157"/>
        <v/>
      </c>
      <c r="DC34" s="111" t="str">
        <f t="shared" si="158"/>
        <v/>
      </c>
      <c r="DD34" s="111" t="str">
        <f t="shared" si="159"/>
        <v/>
      </c>
      <c r="DE34" s="111" t="str">
        <f t="shared" si="160"/>
        <v/>
      </c>
      <c r="DF34" s="111" t="str">
        <f t="shared" si="161"/>
        <v/>
      </c>
      <c r="DG34" s="111" t="str">
        <f t="shared" si="162"/>
        <v/>
      </c>
      <c r="DH34" s="111" t="str">
        <f t="shared" si="163"/>
        <v/>
      </c>
      <c r="DI34" s="111" t="str">
        <f t="shared" si="164"/>
        <v/>
      </c>
      <c r="DJ34" s="111" t="str">
        <f t="shared" si="165"/>
        <v/>
      </c>
      <c r="DK34" s="111" t="str">
        <f t="shared" si="166"/>
        <v/>
      </c>
      <c r="DL34" s="111" t="str">
        <f t="shared" si="167"/>
        <v/>
      </c>
      <c r="DM34" s="111" t="str">
        <f t="shared" si="168"/>
        <v/>
      </c>
      <c r="DN34" s="111" t="str">
        <f t="shared" si="169"/>
        <v/>
      </c>
    </row>
    <row r="35" spans="1:118" ht="13.5" customHeight="1">
      <c r="A35" s="1052">
        <v>26</v>
      </c>
      <c r="B35" s="1053"/>
      <c r="C35" s="1039"/>
      <c r="D35" s="1040"/>
      <c r="E35" s="1041"/>
      <c r="F35" s="309"/>
      <c r="G35" s="1050"/>
      <c r="H35" s="1051"/>
      <c r="I35" s="1044"/>
      <c r="J35" s="1045"/>
      <c r="K35" s="1046"/>
      <c r="L35" s="1047"/>
      <c r="M35" s="1046"/>
      <c r="N35" s="1047"/>
      <c r="O35" s="1048"/>
      <c r="P35" s="1049"/>
      <c r="Q35" s="1039"/>
      <c r="R35" s="1041"/>
      <c r="S35" s="1042"/>
      <c r="T35" s="1184"/>
      <c r="U35" s="1068" t="str">
        <f t="shared" si="170"/>
        <v/>
      </c>
      <c r="V35" s="1069"/>
      <c r="W35" s="1069"/>
      <c r="X35" s="1069"/>
      <c r="Y35" s="1069"/>
      <c r="Z35" s="1069"/>
      <c r="AA35" s="111" t="str">
        <f t="shared" si="1"/>
        <v/>
      </c>
      <c r="AB35" s="98" t="str">
        <f t="shared" si="79"/>
        <v/>
      </c>
      <c r="AC35" s="98" t="str">
        <f t="shared" si="80"/>
        <v/>
      </c>
      <c r="AD35" s="98" t="str">
        <f t="shared" si="81"/>
        <v/>
      </c>
      <c r="AE35" s="111" t="str">
        <f t="shared" si="82"/>
        <v>○</v>
      </c>
      <c r="AF35" s="111" t="str">
        <f t="shared" si="83"/>
        <v/>
      </c>
      <c r="AG35" s="111" t="str">
        <f t="shared" si="84"/>
        <v/>
      </c>
      <c r="AH35" s="111" t="str">
        <f t="shared" si="85"/>
        <v/>
      </c>
      <c r="AI35" s="111" t="str">
        <f t="shared" si="86"/>
        <v/>
      </c>
      <c r="AJ35" s="111" t="str">
        <f t="shared" si="87"/>
        <v/>
      </c>
      <c r="AK35" s="111" t="str">
        <f t="shared" si="88"/>
        <v/>
      </c>
      <c r="AL35" s="111" t="str">
        <f t="shared" si="89"/>
        <v/>
      </c>
      <c r="AM35" s="111" t="str">
        <f t="shared" si="90"/>
        <v/>
      </c>
      <c r="AN35" s="111" t="str">
        <f t="shared" si="91"/>
        <v/>
      </c>
      <c r="AO35" s="111" t="str">
        <f t="shared" si="92"/>
        <v/>
      </c>
      <c r="AP35" s="111" t="str">
        <f t="shared" si="93"/>
        <v/>
      </c>
      <c r="AQ35" s="111" t="str">
        <f t="shared" si="94"/>
        <v/>
      </c>
      <c r="AR35" s="111" t="str">
        <f t="shared" si="95"/>
        <v/>
      </c>
      <c r="AS35" s="111" t="str">
        <f t="shared" si="96"/>
        <v/>
      </c>
      <c r="AT35" s="111" t="str">
        <f t="shared" si="97"/>
        <v/>
      </c>
      <c r="AU35" s="111" t="str">
        <f t="shared" si="98"/>
        <v/>
      </c>
      <c r="AV35" s="111" t="str">
        <f t="shared" si="99"/>
        <v/>
      </c>
      <c r="AW35" s="111" t="str">
        <f t="shared" si="100"/>
        <v/>
      </c>
      <c r="AX35" s="111" t="str">
        <f t="shared" si="101"/>
        <v/>
      </c>
      <c r="AY35" s="111" t="str">
        <f t="shared" si="102"/>
        <v/>
      </c>
      <c r="AZ35" s="111" t="str">
        <f t="shared" si="103"/>
        <v/>
      </c>
      <c r="BA35" s="111" t="str">
        <f t="shared" si="104"/>
        <v/>
      </c>
      <c r="BB35" s="111" t="str">
        <f t="shared" si="105"/>
        <v/>
      </c>
      <c r="BC35" s="111" t="str">
        <f t="shared" si="106"/>
        <v/>
      </c>
      <c r="BD35" s="111" t="str">
        <f t="shared" si="107"/>
        <v/>
      </c>
      <c r="BE35" s="111" t="str">
        <f t="shared" si="108"/>
        <v/>
      </c>
      <c r="BF35" s="111" t="str">
        <f t="shared" si="109"/>
        <v/>
      </c>
      <c r="BG35" s="111" t="str">
        <f t="shared" si="110"/>
        <v/>
      </c>
      <c r="BH35" s="111" t="str">
        <f t="shared" si="111"/>
        <v/>
      </c>
      <c r="BI35" s="111" t="str">
        <f t="shared" si="112"/>
        <v/>
      </c>
      <c r="BJ35" s="111" t="str">
        <f t="shared" si="113"/>
        <v/>
      </c>
      <c r="BK35" s="111" t="str">
        <f t="shared" si="114"/>
        <v/>
      </c>
      <c r="BL35" s="111" t="str">
        <f t="shared" si="115"/>
        <v/>
      </c>
      <c r="BM35" s="111" t="str">
        <f t="shared" si="116"/>
        <v/>
      </c>
      <c r="BN35" s="111" t="str">
        <f t="shared" si="117"/>
        <v/>
      </c>
      <c r="BO35" s="111" t="str">
        <f t="shared" si="118"/>
        <v/>
      </c>
      <c r="BP35" s="111" t="str">
        <f t="shared" si="119"/>
        <v/>
      </c>
      <c r="BQ35" s="111" t="str">
        <f t="shared" si="120"/>
        <v/>
      </c>
      <c r="BR35" s="111" t="str">
        <f t="shared" si="121"/>
        <v/>
      </c>
      <c r="BS35" s="111" t="str">
        <f t="shared" si="122"/>
        <v/>
      </c>
      <c r="BT35" s="111" t="str">
        <f t="shared" si="123"/>
        <v/>
      </c>
      <c r="BU35" s="111" t="str">
        <f t="shared" si="124"/>
        <v/>
      </c>
      <c r="BV35" s="111" t="str">
        <f t="shared" si="125"/>
        <v/>
      </c>
      <c r="BW35" s="111" t="str">
        <f t="shared" si="126"/>
        <v/>
      </c>
      <c r="BX35" s="111" t="str">
        <f t="shared" si="127"/>
        <v/>
      </c>
      <c r="BY35" s="111" t="str">
        <f t="shared" si="128"/>
        <v/>
      </c>
      <c r="BZ35" s="111" t="str">
        <f t="shared" si="129"/>
        <v/>
      </c>
      <c r="CA35" s="111" t="str">
        <f t="shared" si="130"/>
        <v/>
      </c>
      <c r="CB35" s="111" t="str">
        <f t="shared" si="131"/>
        <v/>
      </c>
      <c r="CC35" s="111" t="str">
        <f t="shared" si="132"/>
        <v/>
      </c>
      <c r="CD35" s="111" t="str">
        <f t="shared" si="133"/>
        <v/>
      </c>
      <c r="CE35" s="111" t="str">
        <f t="shared" si="134"/>
        <v/>
      </c>
      <c r="CF35" s="111" t="str">
        <f t="shared" si="135"/>
        <v/>
      </c>
      <c r="CG35" s="111" t="str">
        <f t="shared" si="136"/>
        <v/>
      </c>
      <c r="CH35" s="111" t="str">
        <f t="shared" si="137"/>
        <v/>
      </c>
      <c r="CI35" s="111" t="str">
        <f t="shared" si="138"/>
        <v/>
      </c>
      <c r="CJ35" s="111" t="str">
        <f t="shared" si="139"/>
        <v/>
      </c>
      <c r="CK35" s="111" t="str">
        <f t="shared" si="140"/>
        <v/>
      </c>
      <c r="CL35" s="111" t="str">
        <f t="shared" si="141"/>
        <v/>
      </c>
      <c r="CM35" s="111" t="str">
        <f t="shared" si="142"/>
        <v/>
      </c>
      <c r="CN35" s="111" t="str">
        <f t="shared" si="143"/>
        <v/>
      </c>
      <c r="CO35" s="111" t="str">
        <f t="shared" si="144"/>
        <v/>
      </c>
      <c r="CP35" s="111" t="str">
        <f t="shared" si="145"/>
        <v/>
      </c>
      <c r="CQ35" s="111" t="str">
        <f t="shared" si="146"/>
        <v/>
      </c>
      <c r="CR35" s="111" t="str">
        <f t="shared" si="147"/>
        <v/>
      </c>
      <c r="CS35" s="111" t="str">
        <f t="shared" si="148"/>
        <v/>
      </c>
      <c r="CT35" s="111" t="str">
        <f t="shared" si="149"/>
        <v/>
      </c>
      <c r="CU35" s="111" t="str">
        <f t="shared" si="150"/>
        <v/>
      </c>
      <c r="CV35" s="111" t="str">
        <f t="shared" si="151"/>
        <v/>
      </c>
      <c r="CW35" s="111" t="str">
        <f t="shared" si="152"/>
        <v/>
      </c>
      <c r="CX35" s="111" t="str">
        <f t="shared" si="153"/>
        <v/>
      </c>
      <c r="CY35" s="111" t="str">
        <f t="shared" si="154"/>
        <v/>
      </c>
      <c r="CZ35" s="111" t="str">
        <f t="shared" si="155"/>
        <v/>
      </c>
      <c r="DA35" s="111" t="str">
        <f t="shared" si="156"/>
        <v/>
      </c>
      <c r="DB35" s="111" t="str">
        <f t="shared" si="157"/>
        <v/>
      </c>
      <c r="DC35" s="111" t="str">
        <f t="shared" si="158"/>
        <v/>
      </c>
      <c r="DD35" s="111" t="str">
        <f t="shared" si="159"/>
        <v/>
      </c>
      <c r="DE35" s="111" t="str">
        <f t="shared" si="160"/>
        <v/>
      </c>
      <c r="DF35" s="111" t="str">
        <f t="shared" si="161"/>
        <v/>
      </c>
      <c r="DG35" s="111" t="str">
        <f t="shared" si="162"/>
        <v/>
      </c>
      <c r="DH35" s="111" t="str">
        <f t="shared" si="163"/>
        <v/>
      </c>
      <c r="DI35" s="111" t="str">
        <f t="shared" si="164"/>
        <v/>
      </c>
      <c r="DJ35" s="111" t="str">
        <f t="shared" si="165"/>
        <v/>
      </c>
      <c r="DK35" s="111" t="str">
        <f t="shared" si="166"/>
        <v/>
      </c>
      <c r="DL35" s="111" t="str">
        <f t="shared" si="167"/>
        <v/>
      </c>
      <c r="DM35" s="111" t="str">
        <f t="shared" si="168"/>
        <v/>
      </c>
      <c r="DN35" s="111" t="str">
        <f t="shared" si="169"/>
        <v/>
      </c>
    </row>
    <row r="36" spans="1:118" ht="13.5" customHeight="1">
      <c r="A36" s="1052">
        <v>27</v>
      </c>
      <c r="B36" s="1053"/>
      <c r="C36" s="1039"/>
      <c r="D36" s="1040"/>
      <c r="E36" s="1041"/>
      <c r="F36" s="309"/>
      <c r="G36" s="1050"/>
      <c r="H36" s="1051"/>
      <c r="I36" s="1044"/>
      <c r="J36" s="1045"/>
      <c r="K36" s="1046"/>
      <c r="L36" s="1047"/>
      <c r="M36" s="1046"/>
      <c r="N36" s="1047"/>
      <c r="O36" s="1048"/>
      <c r="P36" s="1049"/>
      <c r="Q36" s="1039"/>
      <c r="R36" s="1041"/>
      <c r="S36" s="1042"/>
      <c r="T36" s="1184"/>
      <c r="U36" s="1068" t="str">
        <f t="shared" si="170"/>
        <v/>
      </c>
      <c r="V36" s="1069"/>
      <c r="W36" s="1069"/>
      <c r="X36" s="1069"/>
      <c r="Y36" s="1069"/>
      <c r="Z36" s="1069"/>
      <c r="AA36" s="111" t="str">
        <f t="shared" si="1"/>
        <v/>
      </c>
      <c r="AB36" s="98" t="str">
        <f t="shared" si="79"/>
        <v/>
      </c>
      <c r="AC36" s="98" t="str">
        <f t="shared" si="80"/>
        <v/>
      </c>
      <c r="AD36" s="98" t="str">
        <f t="shared" si="81"/>
        <v/>
      </c>
      <c r="AE36" s="111" t="str">
        <f t="shared" si="82"/>
        <v>○</v>
      </c>
      <c r="AF36" s="111" t="str">
        <f t="shared" si="83"/>
        <v/>
      </c>
      <c r="AG36" s="111" t="str">
        <f t="shared" si="84"/>
        <v/>
      </c>
      <c r="AH36" s="111" t="str">
        <f t="shared" si="85"/>
        <v/>
      </c>
      <c r="AI36" s="111" t="str">
        <f t="shared" si="86"/>
        <v/>
      </c>
      <c r="AJ36" s="111" t="str">
        <f t="shared" si="87"/>
        <v/>
      </c>
      <c r="AK36" s="111" t="str">
        <f t="shared" si="88"/>
        <v/>
      </c>
      <c r="AL36" s="111" t="str">
        <f t="shared" si="89"/>
        <v/>
      </c>
      <c r="AM36" s="111" t="str">
        <f t="shared" si="90"/>
        <v/>
      </c>
      <c r="AN36" s="111" t="str">
        <f t="shared" si="91"/>
        <v/>
      </c>
      <c r="AO36" s="111" t="str">
        <f t="shared" si="92"/>
        <v/>
      </c>
      <c r="AP36" s="111" t="str">
        <f t="shared" si="93"/>
        <v/>
      </c>
      <c r="AQ36" s="111" t="str">
        <f t="shared" si="94"/>
        <v/>
      </c>
      <c r="AR36" s="111" t="str">
        <f t="shared" si="95"/>
        <v/>
      </c>
      <c r="AS36" s="111" t="str">
        <f t="shared" si="96"/>
        <v/>
      </c>
      <c r="AT36" s="111" t="str">
        <f t="shared" si="97"/>
        <v/>
      </c>
      <c r="AU36" s="111" t="str">
        <f t="shared" si="98"/>
        <v/>
      </c>
      <c r="AV36" s="111" t="str">
        <f t="shared" si="99"/>
        <v/>
      </c>
      <c r="AW36" s="111" t="str">
        <f t="shared" si="100"/>
        <v/>
      </c>
      <c r="AX36" s="111" t="str">
        <f t="shared" si="101"/>
        <v/>
      </c>
      <c r="AY36" s="111" t="str">
        <f t="shared" si="102"/>
        <v/>
      </c>
      <c r="AZ36" s="111" t="str">
        <f t="shared" si="103"/>
        <v/>
      </c>
      <c r="BA36" s="111" t="str">
        <f t="shared" si="104"/>
        <v/>
      </c>
      <c r="BB36" s="111" t="str">
        <f t="shared" si="105"/>
        <v/>
      </c>
      <c r="BC36" s="111" t="str">
        <f t="shared" si="106"/>
        <v/>
      </c>
      <c r="BD36" s="111" t="str">
        <f t="shared" si="107"/>
        <v/>
      </c>
      <c r="BE36" s="111" t="str">
        <f t="shared" si="108"/>
        <v/>
      </c>
      <c r="BF36" s="111" t="str">
        <f t="shared" si="109"/>
        <v/>
      </c>
      <c r="BG36" s="111" t="str">
        <f t="shared" si="110"/>
        <v/>
      </c>
      <c r="BH36" s="111" t="str">
        <f t="shared" si="111"/>
        <v/>
      </c>
      <c r="BI36" s="111" t="str">
        <f t="shared" si="112"/>
        <v/>
      </c>
      <c r="BJ36" s="111" t="str">
        <f t="shared" si="113"/>
        <v/>
      </c>
      <c r="BK36" s="111" t="str">
        <f t="shared" si="114"/>
        <v/>
      </c>
      <c r="BL36" s="111" t="str">
        <f t="shared" si="115"/>
        <v/>
      </c>
      <c r="BM36" s="111" t="str">
        <f t="shared" si="116"/>
        <v/>
      </c>
      <c r="BN36" s="111" t="str">
        <f t="shared" si="117"/>
        <v/>
      </c>
      <c r="BO36" s="111" t="str">
        <f t="shared" si="118"/>
        <v/>
      </c>
      <c r="BP36" s="111" t="str">
        <f t="shared" si="119"/>
        <v/>
      </c>
      <c r="BQ36" s="111" t="str">
        <f t="shared" si="120"/>
        <v/>
      </c>
      <c r="BR36" s="111" t="str">
        <f t="shared" si="121"/>
        <v/>
      </c>
      <c r="BS36" s="111" t="str">
        <f t="shared" si="122"/>
        <v/>
      </c>
      <c r="BT36" s="111" t="str">
        <f t="shared" si="123"/>
        <v/>
      </c>
      <c r="BU36" s="111" t="str">
        <f t="shared" si="124"/>
        <v/>
      </c>
      <c r="BV36" s="111" t="str">
        <f t="shared" si="125"/>
        <v/>
      </c>
      <c r="BW36" s="111" t="str">
        <f t="shared" si="126"/>
        <v/>
      </c>
      <c r="BX36" s="111" t="str">
        <f t="shared" si="127"/>
        <v/>
      </c>
      <c r="BY36" s="111" t="str">
        <f t="shared" si="128"/>
        <v/>
      </c>
      <c r="BZ36" s="111" t="str">
        <f t="shared" si="129"/>
        <v/>
      </c>
      <c r="CA36" s="111" t="str">
        <f t="shared" si="130"/>
        <v/>
      </c>
      <c r="CB36" s="111" t="str">
        <f t="shared" si="131"/>
        <v/>
      </c>
      <c r="CC36" s="111" t="str">
        <f t="shared" si="132"/>
        <v/>
      </c>
      <c r="CD36" s="111" t="str">
        <f t="shared" si="133"/>
        <v/>
      </c>
      <c r="CE36" s="111" t="str">
        <f t="shared" si="134"/>
        <v/>
      </c>
      <c r="CF36" s="111" t="str">
        <f t="shared" si="135"/>
        <v/>
      </c>
      <c r="CG36" s="111" t="str">
        <f t="shared" si="136"/>
        <v/>
      </c>
      <c r="CH36" s="111" t="str">
        <f t="shared" si="137"/>
        <v/>
      </c>
      <c r="CI36" s="111" t="str">
        <f t="shared" si="138"/>
        <v/>
      </c>
      <c r="CJ36" s="111" t="str">
        <f t="shared" si="139"/>
        <v/>
      </c>
      <c r="CK36" s="111" t="str">
        <f t="shared" si="140"/>
        <v/>
      </c>
      <c r="CL36" s="111" t="str">
        <f t="shared" si="141"/>
        <v/>
      </c>
      <c r="CM36" s="111" t="str">
        <f t="shared" si="142"/>
        <v/>
      </c>
      <c r="CN36" s="111" t="str">
        <f t="shared" si="143"/>
        <v/>
      </c>
      <c r="CO36" s="111" t="str">
        <f t="shared" si="144"/>
        <v/>
      </c>
      <c r="CP36" s="111" t="str">
        <f t="shared" si="145"/>
        <v/>
      </c>
      <c r="CQ36" s="111" t="str">
        <f t="shared" si="146"/>
        <v/>
      </c>
      <c r="CR36" s="111" t="str">
        <f t="shared" si="147"/>
        <v/>
      </c>
      <c r="CS36" s="111" t="str">
        <f t="shared" si="148"/>
        <v/>
      </c>
      <c r="CT36" s="111" t="str">
        <f t="shared" si="149"/>
        <v/>
      </c>
      <c r="CU36" s="111" t="str">
        <f t="shared" si="150"/>
        <v/>
      </c>
      <c r="CV36" s="111" t="str">
        <f t="shared" si="151"/>
        <v/>
      </c>
      <c r="CW36" s="111" t="str">
        <f t="shared" si="152"/>
        <v/>
      </c>
      <c r="CX36" s="111" t="str">
        <f t="shared" si="153"/>
        <v/>
      </c>
      <c r="CY36" s="111" t="str">
        <f t="shared" si="154"/>
        <v/>
      </c>
      <c r="CZ36" s="111" t="str">
        <f t="shared" si="155"/>
        <v/>
      </c>
      <c r="DA36" s="111" t="str">
        <f t="shared" si="156"/>
        <v/>
      </c>
      <c r="DB36" s="111" t="str">
        <f t="shared" si="157"/>
        <v/>
      </c>
      <c r="DC36" s="111" t="str">
        <f t="shared" si="158"/>
        <v/>
      </c>
      <c r="DD36" s="111" t="str">
        <f t="shared" si="159"/>
        <v/>
      </c>
      <c r="DE36" s="111" t="str">
        <f t="shared" si="160"/>
        <v/>
      </c>
      <c r="DF36" s="111" t="str">
        <f t="shared" si="161"/>
        <v/>
      </c>
      <c r="DG36" s="111" t="str">
        <f t="shared" si="162"/>
        <v/>
      </c>
      <c r="DH36" s="111" t="str">
        <f t="shared" si="163"/>
        <v/>
      </c>
      <c r="DI36" s="111" t="str">
        <f t="shared" si="164"/>
        <v/>
      </c>
      <c r="DJ36" s="111" t="str">
        <f t="shared" si="165"/>
        <v/>
      </c>
      <c r="DK36" s="111" t="str">
        <f t="shared" si="166"/>
        <v/>
      </c>
      <c r="DL36" s="111" t="str">
        <f t="shared" si="167"/>
        <v/>
      </c>
      <c r="DM36" s="111" t="str">
        <f t="shared" si="168"/>
        <v/>
      </c>
      <c r="DN36" s="111" t="str">
        <f t="shared" si="169"/>
        <v/>
      </c>
    </row>
    <row r="37" spans="1:118" ht="13.5" customHeight="1">
      <c r="A37" s="1052">
        <v>28</v>
      </c>
      <c r="B37" s="1053"/>
      <c r="C37" s="1039"/>
      <c r="D37" s="1040"/>
      <c r="E37" s="1041"/>
      <c r="F37" s="309"/>
      <c r="G37" s="1050"/>
      <c r="H37" s="1051"/>
      <c r="I37" s="1044"/>
      <c r="J37" s="1045"/>
      <c r="K37" s="1046"/>
      <c r="L37" s="1047"/>
      <c r="M37" s="1046"/>
      <c r="N37" s="1047"/>
      <c r="O37" s="1048"/>
      <c r="P37" s="1049"/>
      <c r="Q37" s="1039"/>
      <c r="R37" s="1041"/>
      <c r="S37" s="1042"/>
      <c r="T37" s="1184"/>
      <c r="U37" s="1068" t="str">
        <f t="shared" si="170"/>
        <v/>
      </c>
      <c r="V37" s="1069"/>
      <c r="W37" s="1069"/>
      <c r="X37" s="1069"/>
      <c r="Y37" s="1069"/>
      <c r="Z37" s="1069"/>
      <c r="AA37" s="111" t="str">
        <f t="shared" si="1"/>
        <v/>
      </c>
      <c r="AB37" s="98" t="str">
        <f t="shared" si="79"/>
        <v/>
      </c>
      <c r="AC37" s="98" t="str">
        <f t="shared" si="80"/>
        <v/>
      </c>
      <c r="AD37" s="98" t="str">
        <f t="shared" si="81"/>
        <v/>
      </c>
      <c r="AE37" s="111" t="str">
        <f t="shared" si="82"/>
        <v>○</v>
      </c>
      <c r="AF37" s="111" t="str">
        <f t="shared" si="83"/>
        <v/>
      </c>
      <c r="AG37" s="111" t="str">
        <f t="shared" si="84"/>
        <v/>
      </c>
      <c r="AH37" s="111" t="str">
        <f t="shared" si="85"/>
        <v/>
      </c>
      <c r="AI37" s="111" t="str">
        <f t="shared" si="86"/>
        <v/>
      </c>
      <c r="AJ37" s="111" t="str">
        <f t="shared" si="87"/>
        <v/>
      </c>
      <c r="AK37" s="111" t="str">
        <f t="shared" si="88"/>
        <v/>
      </c>
      <c r="AL37" s="111" t="str">
        <f t="shared" si="89"/>
        <v/>
      </c>
      <c r="AM37" s="111" t="str">
        <f t="shared" si="90"/>
        <v/>
      </c>
      <c r="AN37" s="111" t="str">
        <f t="shared" si="91"/>
        <v/>
      </c>
      <c r="AO37" s="111" t="str">
        <f t="shared" si="92"/>
        <v/>
      </c>
      <c r="AP37" s="111" t="str">
        <f t="shared" si="93"/>
        <v/>
      </c>
      <c r="AQ37" s="111" t="str">
        <f t="shared" si="94"/>
        <v/>
      </c>
      <c r="AR37" s="111" t="str">
        <f t="shared" si="95"/>
        <v/>
      </c>
      <c r="AS37" s="111" t="str">
        <f t="shared" si="96"/>
        <v/>
      </c>
      <c r="AT37" s="111" t="str">
        <f t="shared" si="97"/>
        <v/>
      </c>
      <c r="AU37" s="111" t="str">
        <f t="shared" si="98"/>
        <v/>
      </c>
      <c r="AV37" s="111" t="str">
        <f t="shared" si="99"/>
        <v/>
      </c>
      <c r="AW37" s="111" t="str">
        <f t="shared" si="100"/>
        <v/>
      </c>
      <c r="AX37" s="111" t="str">
        <f t="shared" si="101"/>
        <v/>
      </c>
      <c r="AY37" s="111" t="str">
        <f t="shared" si="102"/>
        <v/>
      </c>
      <c r="AZ37" s="111" t="str">
        <f t="shared" si="103"/>
        <v/>
      </c>
      <c r="BA37" s="111" t="str">
        <f t="shared" si="104"/>
        <v/>
      </c>
      <c r="BB37" s="111" t="str">
        <f t="shared" si="105"/>
        <v/>
      </c>
      <c r="BC37" s="111" t="str">
        <f t="shared" si="106"/>
        <v/>
      </c>
      <c r="BD37" s="111" t="str">
        <f t="shared" si="107"/>
        <v/>
      </c>
      <c r="BE37" s="111" t="str">
        <f t="shared" si="108"/>
        <v/>
      </c>
      <c r="BF37" s="111" t="str">
        <f t="shared" si="109"/>
        <v/>
      </c>
      <c r="BG37" s="111" t="str">
        <f t="shared" si="110"/>
        <v/>
      </c>
      <c r="BH37" s="111" t="str">
        <f t="shared" si="111"/>
        <v/>
      </c>
      <c r="BI37" s="111" t="str">
        <f t="shared" si="112"/>
        <v/>
      </c>
      <c r="BJ37" s="111" t="str">
        <f t="shared" si="113"/>
        <v/>
      </c>
      <c r="BK37" s="111" t="str">
        <f t="shared" si="114"/>
        <v/>
      </c>
      <c r="BL37" s="111" t="str">
        <f t="shared" si="115"/>
        <v/>
      </c>
      <c r="BM37" s="111" t="str">
        <f t="shared" si="116"/>
        <v/>
      </c>
      <c r="BN37" s="111" t="str">
        <f t="shared" si="117"/>
        <v/>
      </c>
      <c r="BO37" s="111" t="str">
        <f t="shared" si="118"/>
        <v/>
      </c>
      <c r="BP37" s="111" t="str">
        <f t="shared" si="119"/>
        <v/>
      </c>
      <c r="BQ37" s="111" t="str">
        <f t="shared" si="120"/>
        <v/>
      </c>
      <c r="BR37" s="111" t="str">
        <f t="shared" si="121"/>
        <v/>
      </c>
      <c r="BS37" s="111" t="str">
        <f t="shared" si="122"/>
        <v/>
      </c>
      <c r="BT37" s="111" t="str">
        <f t="shared" si="123"/>
        <v/>
      </c>
      <c r="BU37" s="111" t="str">
        <f t="shared" si="124"/>
        <v/>
      </c>
      <c r="BV37" s="111" t="str">
        <f t="shared" si="125"/>
        <v/>
      </c>
      <c r="BW37" s="111" t="str">
        <f t="shared" si="126"/>
        <v/>
      </c>
      <c r="BX37" s="111" t="str">
        <f t="shared" si="127"/>
        <v/>
      </c>
      <c r="BY37" s="111" t="str">
        <f t="shared" si="128"/>
        <v/>
      </c>
      <c r="BZ37" s="111" t="str">
        <f t="shared" si="129"/>
        <v/>
      </c>
      <c r="CA37" s="111" t="str">
        <f t="shared" si="130"/>
        <v/>
      </c>
      <c r="CB37" s="111" t="str">
        <f t="shared" si="131"/>
        <v/>
      </c>
      <c r="CC37" s="111" t="str">
        <f t="shared" si="132"/>
        <v/>
      </c>
      <c r="CD37" s="111" t="str">
        <f t="shared" si="133"/>
        <v/>
      </c>
      <c r="CE37" s="111" t="str">
        <f t="shared" si="134"/>
        <v/>
      </c>
      <c r="CF37" s="111" t="str">
        <f t="shared" si="135"/>
        <v/>
      </c>
      <c r="CG37" s="111" t="str">
        <f t="shared" si="136"/>
        <v/>
      </c>
      <c r="CH37" s="111" t="str">
        <f t="shared" si="137"/>
        <v/>
      </c>
      <c r="CI37" s="111" t="str">
        <f t="shared" si="138"/>
        <v/>
      </c>
      <c r="CJ37" s="111" t="str">
        <f t="shared" si="139"/>
        <v/>
      </c>
      <c r="CK37" s="111" t="str">
        <f t="shared" si="140"/>
        <v/>
      </c>
      <c r="CL37" s="111" t="str">
        <f t="shared" si="141"/>
        <v/>
      </c>
      <c r="CM37" s="111" t="str">
        <f t="shared" si="142"/>
        <v/>
      </c>
      <c r="CN37" s="111" t="str">
        <f t="shared" si="143"/>
        <v/>
      </c>
      <c r="CO37" s="111" t="str">
        <f t="shared" si="144"/>
        <v/>
      </c>
      <c r="CP37" s="111" t="str">
        <f t="shared" si="145"/>
        <v/>
      </c>
      <c r="CQ37" s="111" t="str">
        <f t="shared" si="146"/>
        <v/>
      </c>
      <c r="CR37" s="111" t="str">
        <f t="shared" si="147"/>
        <v/>
      </c>
      <c r="CS37" s="111" t="str">
        <f t="shared" si="148"/>
        <v/>
      </c>
      <c r="CT37" s="111" t="str">
        <f t="shared" si="149"/>
        <v/>
      </c>
      <c r="CU37" s="111" t="str">
        <f t="shared" si="150"/>
        <v/>
      </c>
      <c r="CV37" s="111" t="str">
        <f t="shared" si="151"/>
        <v/>
      </c>
      <c r="CW37" s="111" t="str">
        <f t="shared" si="152"/>
        <v/>
      </c>
      <c r="CX37" s="111" t="str">
        <f t="shared" si="153"/>
        <v/>
      </c>
      <c r="CY37" s="111" t="str">
        <f t="shared" si="154"/>
        <v/>
      </c>
      <c r="CZ37" s="111" t="str">
        <f t="shared" si="155"/>
        <v/>
      </c>
      <c r="DA37" s="111" t="str">
        <f t="shared" si="156"/>
        <v/>
      </c>
      <c r="DB37" s="111" t="str">
        <f t="shared" si="157"/>
        <v/>
      </c>
      <c r="DC37" s="111" t="str">
        <f t="shared" si="158"/>
        <v/>
      </c>
      <c r="DD37" s="111" t="str">
        <f t="shared" si="159"/>
        <v/>
      </c>
      <c r="DE37" s="111" t="str">
        <f t="shared" si="160"/>
        <v/>
      </c>
      <c r="DF37" s="111" t="str">
        <f t="shared" si="161"/>
        <v/>
      </c>
      <c r="DG37" s="111" t="str">
        <f t="shared" si="162"/>
        <v/>
      </c>
      <c r="DH37" s="111" t="str">
        <f t="shared" si="163"/>
        <v/>
      </c>
      <c r="DI37" s="111" t="str">
        <f t="shared" si="164"/>
        <v/>
      </c>
      <c r="DJ37" s="111" t="str">
        <f t="shared" si="165"/>
        <v/>
      </c>
      <c r="DK37" s="111" t="str">
        <f t="shared" si="166"/>
        <v/>
      </c>
      <c r="DL37" s="111" t="str">
        <f t="shared" si="167"/>
        <v/>
      </c>
      <c r="DM37" s="111" t="str">
        <f t="shared" si="168"/>
        <v/>
      </c>
      <c r="DN37" s="111" t="str">
        <f t="shared" si="169"/>
        <v/>
      </c>
    </row>
    <row r="38" spans="1:118" ht="13.5" customHeight="1">
      <c r="A38" s="1052">
        <v>29</v>
      </c>
      <c r="B38" s="1053"/>
      <c r="C38" s="1039"/>
      <c r="D38" s="1040"/>
      <c r="E38" s="1041"/>
      <c r="F38" s="309"/>
      <c r="G38" s="1050"/>
      <c r="H38" s="1051"/>
      <c r="I38" s="1044"/>
      <c r="J38" s="1045"/>
      <c r="K38" s="1046"/>
      <c r="L38" s="1047"/>
      <c r="M38" s="1046"/>
      <c r="N38" s="1047"/>
      <c r="O38" s="1048"/>
      <c r="P38" s="1049"/>
      <c r="Q38" s="1039"/>
      <c r="R38" s="1041"/>
      <c r="S38" s="1042"/>
      <c r="T38" s="1184"/>
      <c r="U38" s="1068" t="str">
        <f t="shared" si="170"/>
        <v/>
      </c>
      <c r="V38" s="1069"/>
      <c r="W38" s="1069"/>
      <c r="X38" s="1069"/>
      <c r="Y38" s="1069"/>
      <c r="Z38" s="1069"/>
      <c r="AA38" s="111" t="str">
        <f t="shared" si="1"/>
        <v/>
      </c>
      <c r="AB38" s="98" t="str">
        <f t="shared" si="79"/>
        <v/>
      </c>
      <c r="AC38" s="98" t="str">
        <f t="shared" si="80"/>
        <v/>
      </c>
      <c r="AD38" s="98" t="str">
        <f t="shared" si="81"/>
        <v/>
      </c>
      <c r="AE38" s="111" t="str">
        <f t="shared" si="82"/>
        <v>○</v>
      </c>
      <c r="AF38" s="111" t="str">
        <f t="shared" si="83"/>
        <v/>
      </c>
      <c r="AG38" s="111" t="str">
        <f t="shared" si="84"/>
        <v/>
      </c>
      <c r="AH38" s="111" t="str">
        <f t="shared" si="85"/>
        <v/>
      </c>
      <c r="AI38" s="111" t="str">
        <f t="shared" si="86"/>
        <v/>
      </c>
      <c r="AJ38" s="111" t="str">
        <f t="shared" si="87"/>
        <v/>
      </c>
      <c r="AK38" s="111" t="str">
        <f t="shared" si="88"/>
        <v/>
      </c>
      <c r="AL38" s="111" t="str">
        <f t="shared" si="89"/>
        <v/>
      </c>
      <c r="AM38" s="111" t="str">
        <f t="shared" si="90"/>
        <v/>
      </c>
      <c r="AN38" s="111" t="str">
        <f t="shared" si="91"/>
        <v/>
      </c>
      <c r="AO38" s="111" t="str">
        <f t="shared" si="92"/>
        <v/>
      </c>
      <c r="AP38" s="111" t="str">
        <f t="shared" si="93"/>
        <v/>
      </c>
      <c r="AQ38" s="111" t="str">
        <f t="shared" si="94"/>
        <v/>
      </c>
      <c r="AR38" s="111" t="str">
        <f t="shared" si="95"/>
        <v/>
      </c>
      <c r="AS38" s="111" t="str">
        <f t="shared" si="96"/>
        <v/>
      </c>
      <c r="AT38" s="111" t="str">
        <f t="shared" si="97"/>
        <v/>
      </c>
      <c r="AU38" s="111" t="str">
        <f t="shared" si="98"/>
        <v/>
      </c>
      <c r="AV38" s="111" t="str">
        <f t="shared" si="99"/>
        <v/>
      </c>
      <c r="AW38" s="111" t="str">
        <f t="shared" si="100"/>
        <v/>
      </c>
      <c r="AX38" s="111" t="str">
        <f t="shared" si="101"/>
        <v/>
      </c>
      <c r="AY38" s="111" t="str">
        <f t="shared" si="102"/>
        <v/>
      </c>
      <c r="AZ38" s="111" t="str">
        <f t="shared" si="103"/>
        <v/>
      </c>
      <c r="BA38" s="111" t="str">
        <f t="shared" si="104"/>
        <v/>
      </c>
      <c r="BB38" s="111" t="str">
        <f t="shared" si="105"/>
        <v/>
      </c>
      <c r="BC38" s="111" t="str">
        <f t="shared" si="106"/>
        <v/>
      </c>
      <c r="BD38" s="111" t="str">
        <f t="shared" si="107"/>
        <v/>
      </c>
      <c r="BE38" s="111" t="str">
        <f t="shared" si="108"/>
        <v/>
      </c>
      <c r="BF38" s="111" t="str">
        <f t="shared" si="109"/>
        <v/>
      </c>
      <c r="BG38" s="111" t="str">
        <f t="shared" si="110"/>
        <v/>
      </c>
      <c r="BH38" s="111" t="str">
        <f t="shared" si="111"/>
        <v/>
      </c>
      <c r="BI38" s="111" t="str">
        <f t="shared" si="112"/>
        <v/>
      </c>
      <c r="BJ38" s="111" t="str">
        <f t="shared" si="113"/>
        <v/>
      </c>
      <c r="BK38" s="111" t="str">
        <f t="shared" si="114"/>
        <v/>
      </c>
      <c r="BL38" s="111" t="str">
        <f t="shared" si="115"/>
        <v/>
      </c>
      <c r="BM38" s="111" t="str">
        <f t="shared" si="116"/>
        <v/>
      </c>
      <c r="BN38" s="111" t="str">
        <f t="shared" si="117"/>
        <v/>
      </c>
      <c r="BO38" s="111" t="str">
        <f t="shared" si="118"/>
        <v/>
      </c>
      <c r="BP38" s="111" t="str">
        <f t="shared" si="119"/>
        <v/>
      </c>
      <c r="BQ38" s="111" t="str">
        <f t="shared" si="120"/>
        <v/>
      </c>
      <c r="BR38" s="111" t="str">
        <f t="shared" si="121"/>
        <v/>
      </c>
      <c r="BS38" s="111" t="str">
        <f t="shared" si="122"/>
        <v/>
      </c>
      <c r="BT38" s="111" t="str">
        <f t="shared" si="123"/>
        <v/>
      </c>
      <c r="BU38" s="111" t="str">
        <f t="shared" si="124"/>
        <v/>
      </c>
      <c r="BV38" s="111" t="str">
        <f t="shared" si="125"/>
        <v/>
      </c>
      <c r="BW38" s="111" t="str">
        <f t="shared" si="126"/>
        <v/>
      </c>
      <c r="BX38" s="111" t="str">
        <f t="shared" si="127"/>
        <v/>
      </c>
      <c r="BY38" s="111" t="str">
        <f t="shared" si="128"/>
        <v/>
      </c>
      <c r="BZ38" s="111" t="str">
        <f t="shared" si="129"/>
        <v/>
      </c>
      <c r="CA38" s="111" t="str">
        <f t="shared" si="130"/>
        <v/>
      </c>
      <c r="CB38" s="111" t="str">
        <f t="shared" si="131"/>
        <v/>
      </c>
      <c r="CC38" s="111" t="str">
        <f t="shared" si="132"/>
        <v/>
      </c>
      <c r="CD38" s="111" t="str">
        <f t="shared" si="133"/>
        <v/>
      </c>
      <c r="CE38" s="111" t="str">
        <f t="shared" si="134"/>
        <v/>
      </c>
      <c r="CF38" s="111" t="str">
        <f t="shared" si="135"/>
        <v/>
      </c>
      <c r="CG38" s="111" t="str">
        <f t="shared" si="136"/>
        <v/>
      </c>
      <c r="CH38" s="111" t="str">
        <f t="shared" si="137"/>
        <v/>
      </c>
      <c r="CI38" s="111" t="str">
        <f t="shared" si="138"/>
        <v/>
      </c>
      <c r="CJ38" s="111" t="str">
        <f t="shared" si="139"/>
        <v/>
      </c>
      <c r="CK38" s="111" t="str">
        <f t="shared" si="140"/>
        <v/>
      </c>
      <c r="CL38" s="111" t="str">
        <f t="shared" si="141"/>
        <v/>
      </c>
      <c r="CM38" s="111" t="str">
        <f t="shared" si="142"/>
        <v/>
      </c>
      <c r="CN38" s="111" t="str">
        <f t="shared" si="143"/>
        <v/>
      </c>
      <c r="CO38" s="111" t="str">
        <f t="shared" si="144"/>
        <v/>
      </c>
      <c r="CP38" s="111" t="str">
        <f t="shared" si="145"/>
        <v/>
      </c>
      <c r="CQ38" s="111" t="str">
        <f t="shared" si="146"/>
        <v/>
      </c>
      <c r="CR38" s="111" t="str">
        <f t="shared" si="147"/>
        <v/>
      </c>
      <c r="CS38" s="111" t="str">
        <f t="shared" si="148"/>
        <v/>
      </c>
      <c r="CT38" s="111" t="str">
        <f t="shared" si="149"/>
        <v/>
      </c>
      <c r="CU38" s="111" t="str">
        <f t="shared" si="150"/>
        <v/>
      </c>
      <c r="CV38" s="111" t="str">
        <f t="shared" si="151"/>
        <v/>
      </c>
      <c r="CW38" s="111" t="str">
        <f t="shared" si="152"/>
        <v/>
      </c>
      <c r="CX38" s="111" t="str">
        <f t="shared" si="153"/>
        <v/>
      </c>
      <c r="CY38" s="111" t="str">
        <f t="shared" si="154"/>
        <v/>
      </c>
      <c r="CZ38" s="111" t="str">
        <f t="shared" si="155"/>
        <v/>
      </c>
      <c r="DA38" s="111" t="str">
        <f t="shared" si="156"/>
        <v/>
      </c>
      <c r="DB38" s="111" t="str">
        <f t="shared" si="157"/>
        <v/>
      </c>
      <c r="DC38" s="111" t="str">
        <f t="shared" si="158"/>
        <v/>
      </c>
      <c r="DD38" s="111" t="str">
        <f t="shared" si="159"/>
        <v/>
      </c>
      <c r="DE38" s="111" t="str">
        <f t="shared" si="160"/>
        <v/>
      </c>
      <c r="DF38" s="111" t="str">
        <f t="shared" si="161"/>
        <v/>
      </c>
      <c r="DG38" s="111" t="str">
        <f t="shared" si="162"/>
        <v/>
      </c>
      <c r="DH38" s="111" t="str">
        <f t="shared" si="163"/>
        <v/>
      </c>
      <c r="DI38" s="111" t="str">
        <f t="shared" si="164"/>
        <v/>
      </c>
      <c r="DJ38" s="111" t="str">
        <f t="shared" si="165"/>
        <v/>
      </c>
      <c r="DK38" s="111" t="str">
        <f t="shared" si="166"/>
        <v/>
      </c>
      <c r="DL38" s="111" t="str">
        <f t="shared" si="167"/>
        <v/>
      </c>
      <c r="DM38" s="111" t="str">
        <f t="shared" si="168"/>
        <v/>
      </c>
      <c r="DN38" s="111" t="str">
        <f t="shared" si="169"/>
        <v/>
      </c>
    </row>
    <row r="39" spans="1:118" ht="13.5" customHeight="1">
      <c r="A39" s="1052">
        <v>30</v>
      </c>
      <c r="B39" s="1053"/>
      <c r="C39" s="1039"/>
      <c r="D39" s="1040"/>
      <c r="E39" s="1041"/>
      <c r="F39" s="309"/>
      <c r="G39" s="1050"/>
      <c r="H39" s="1051"/>
      <c r="I39" s="1044"/>
      <c r="J39" s="1045"/>
      <c r="K39" s="1046"/>
      <c r="L39" s="1047"/>
      <c r="M39" s="1046"/>
      <c r="N39" s="1047"/>
      <c r="O39" s="1048"/>
      <c r="P39" s="1049"/>
      <c r="Q39" s="1039"/>
      <c r="R39" s="1041"/>
      <c r="S39" s="1042"/>
      <c r="T39" s="1184"/>
      <c r="U39" s="1068" t="str">
        <f t="shared" si="170"/>
        <v/>
      </c>
      <c r="V39" s="1069"/>
      <c r="W39" s="1069"/>
      <c r="X39" s="1069"/>
      <c r="Y39" s="1069"/>
      <c r="Z39" s="1069"/>
      <c r="AA39" s="111" t="str">
        <f t="shared" si="1"/>
        <v/>
      </c>
      <c r="AB39" s="98" t="str">
        <f t="shared" si="79"/>
        <v/>
      </c>
      <c r="AC39" s="98" t="str">
        <f t="shared" si="80"/>
        <v/>
      </c>
      <c r="AD39" s="98" t="str">
        <f t="shared" si="81"/>
        <v/>
      </c>
      <c r="AE39" s="111" t="str">
        <f t="shared" si="82"/>
        <v>○</v>
      </c>
      <c r="AF39" s="111" t="str">
        <f t="shared" si="83"/>
        <v/>
      </c>
      <c r="AG39" s="111" t="str">
        <f t="shared" si="84"/>
        <v/>
      </c>
      <c r="AH39" s="111" t="str">
        <f t="shared" si="85"/>
        <v/>
      </c>
      <c r="AI39" s="111" t="str">
        <f t="shared" si="86"/>
        <v/>
      </c>
      <c r="AJ39" s="111" t="str">
        <f t="shared" si="87"/>
        <v/>
      </c>
      <c r="AK39" s="111" t="str">
        <f t="shared" si="88"/>
        <v/>
      </c>
      <c r="AL39" s="111" t="str">
        <f t="shared" si="89"/>
        <v/>
      </c>
      <c r="AM39" s="111" t="str">
        <f t="shared" si="90"/>
        <v/>
      </c>
      <c r="AN39" s="111" t="str">
        <f t="shared" si="91"/>
        <v/>
      </c>
      <c r="AO39" s="111" t="str">
        <f t="shared" si="92"/>
        <v/>
      </c>
      <c r="AP39" s="111" t="str">
        <f t="shared" si="93"/>
        <v/>
      </c>
      <c r="AQ39" s="111" t="str">
        <f t="shared" si="94"/>
        <v/>
      </c>
      <c r="AR39" s="111" t="str">
        <f t="shared" si="95"/>
        <v/>
      </c>
      <c r="AS39" s="111" t="str">
        <f t="shared" si="96"/>
        <v/>
      </c>
      <c r="AT39" s="111" t="str">
        <f t="shared" si="97"/>
        <v/>
      </c>
      <c r="AU39" s="111" t="str">
        <f t="shared" si="98"/>
        <v/>
      </c>
      <c r="AV39" s="111" t="str">
        <f t="shared" si="99"/>
        <v/>
      </c>
      <c r="AW39" s="111" t="str">
        <f t="shared" si="100"/>
        <v/>
      </c>
      <c r="AX39" s="111" t="str">
        <f t="shared" si="101"/>
        <v/>
      </c>
      <c r="AY39" s="111" t="str">
        <f t="shared" si="102"/>
        <v/>
      </c>
      <c r="AZ39" s="111" t="str">
        <f t="shared" si="103"/>
        <v/>
      </c>
      <c r="BA39" s="111" t="str">
        <f t="shared" si="104"/>
        <v/>
      </c>
      <c r="BB39" s="111" t="str">
        <f t="shared" si="105"/>
        <v/>
      </c>
      <c r="BC39" s="111" t="str">
        <f t="shared" si="106"/>
        <v/>
      </c>
      <c r="BD39" s="111" t="str">
        <f t="shared" si="107"/>
        <v/>
      </c>
      <c r="BE39" s="111" t="str">
        <f t="shared" si="108"/>
        <v/>
      </c>
      <c r="BF39" s="111" t="str">
        <f t="shared" si="109"/>
        <v/>
      </c>
      <c r="BG39" s="111" t="str">
        <f t="shared" si="110"/>
        <v/>
      </c>
      <c r="BH39" s="111" t="str">
        <f t="shared" si="111"/>
        <v/>
      </c>
      <c r="BI39" s="111" t="str">
        <f t="shared" si="112"/>
        <v/>
      </c>
      <c r="BJ39" s="111" t="str">
        <f t="shared" si="113"/>
        <v/>
      </c>
      <c r="BK39" s="111" t="str">
        <f t="shared" si="114"/>
        <v/>
      </c>
      <c r="BL39" s="111" t="str">
        <f t="shared" si="115"/>
        <v/>
      </c>
      <c r="BM39" s="111" t="str">
        <f t="shared" si="116"/>
        <v/>
      </c>
      <c r="BN39" s="111" t="str">
        <f t="shared" si="117"/>
        <v/>
      </c>
      <c r="BO39" s="111" t="str">
        <f t="shared" si="118"/>
        <v/>
      </c>
      <c r="BP39" s="111" t="str">
        <f t="shared" si="119"/>
        <v/>
      </c>
      <c r="BQ39" s="111" t="str">
        <f t="shared" si="120"/>
        <v/>
      </c>
      <c r="BR39" s="111" t="str">
        <f t="shared" si="121"/>
        <v/>
      </c>
      <c r="BS39" s="111" t="str">
        <f t="shared" si="122"/>
        <v/>
      </c>
      <c r="BT39" s="111" t="str">
        <f t="shared" si="123"/>
        <v/>
      </c>
      <c r="BU39" s="111" t="str">
        <f t="shared" si="124"/>
        <v/>
      </c>
      <c r="BV39" s="111" t="str">
        <f t="shared" si="125"/>
        <v/>
      </c>
      <c r="BW39" s="111" t="str">
        <f t="shared" si="126"/>
        <v/>
      </c>
      <c r="BX39" s="111" t="str">
        <f t="shared" si="127"/>
        <v/>
      </c>
      <c r="BY39" s="111" t="str">
        <f t="shared" si="128"/>
        <v/>
      </c>
      <c r="BZ39" s="111" t="str">
        <f t="shared" si="129"/>
        <v/>
      </c>
      <c r="CA39" s="111" t="str">
        <f t="shared" si="130"/>
        <v/>
      </c>
      <c r="CB39" s="111" t="str">
        <f t="shared" si="131"/>
        <v/>
      </c>
      <c r="CC39" s="111" t="str">
        <f t="shared" si="132"/>
        <v/>
      </c>
      <c r="CD39" s="111" t="str">
        <f t="shared" si="133"/>
        <v/>
      </c>
      <c r="CE39" s="111" t="str">
        <f t="shared" si="134"/>
        <v/>
      </c>
      <c r="CF39" s="111" t="str">
        <f t="shared" si="135"/>
        <v/>
      </c>
      <c r="CG39" s="111" t="str">
        <f t="shared" si="136"/>
        <v/>
      </c>
      <c r="CH39" s="111" t="str">
        <f t="shared" si="137"/>
        <v/>
      </c>
      <c r="CI39" s="111" t="str">
        <f t="shared" si="138"/>
        <v/>
      </c>
      <c r="CJ39" s="111" t="str">
        <f t="shared" si="139"/>
        <v/>
      </c>
      <c r="CK39" s="111" t="str">
        <f t="shared" si="140"/>
        <v/>
      </c>
      <c r="CL39" s="111" t="str">
        <f t="shared" si="141"/>
        <v/>
      </c>
      <c r="CM39" s="111" t="str">
        <f t="shared" si="142"/>
        <v/>
      </c>
      <c r="CN39" s="111" t="str">
        <f t="shared" si="143"/>
        <v/>
      </c>
      <c r="CO39" s="111" t="str">
        <f t="shared" si="144"/>
        <v/>
      </c>
      <c r="CP39" s="111" t="str">
        <f t="shared" si="145"/>
        <v/>
      </c>
      <c r="CQ39" s="111" t="str">
        <f t="shared" si="146"/>
        <v/>
      </c>
      <c r="CR39" s="111" t="str">
        <f t="shared" si="147"/>
        <v/>
      </c>
      <c r="CS39" s="111" t="str">
        <f t="shared" si="148"/>
        <v/>
      </c>
      <c r="CT39" s="111" t="str">
        <f t="shared" si="149"/>
        <v/>
      </c>
      <c r="CU39" s="111" t="str">
        <f t="shared" si="150"/>
        <v/>
      </c>
      <c r="CV39" s="111" t="str">
        <f t="shared" si="151"/>
        <v/>
      </c>
      <c r="CW39" s="111" t="str">
        <f t="shared" si="152"/>
        <v/>
      </c>
      <c r="CX39" s="111" t="str">
        <f t="shared" si="153"/>
        <v/>
      </c>
      <c r="CY39" s="111" t="str">
        <f t="shared" si="154"/>
        <v/>
      </c>
      <c r="CZ39" s="111" t="str">
        <f t="shared" si="155"/>
        <v/>
      </c>
      <c r="DA39" s="111" t="str">
        <f t="shared" si="156"/>
        <v/>
      </c>
      <c r="DB39" s="111" t="str">
        <f t="shared" si="157"/>
        <v/>
      </c>
      <c r="DC39" s="111" t="str">
        <f t="shared" si="158"/>
        <v/>
      </c>
      <c r="DD39" s="111" t="str">
        <f t="shared" si="159"/>
        <v/>
      </c>
      <c r="DE39" s="111" t="str">
        <f t="shared" si="160"/>
        <v/>
      </c>
      <c r="DF39" s="111" t="str">
        <f t="shared" si="161"/>
        <v/>
      </c>
      <c r="DG39" s="111" t="str">
        <f t="shared" si="162"/>
        <v/>
      </c>
      <c r="DH39" s="111" t="str">
        <f t="shared" si="163"/>
        <v/>
      </c>
      <c r="DI39" s="111" t="str">
        <f t="shared" si="164"/>
        <v/>
      </c>
      <c r="DJ39" s="111" t="str">
        <f t="shared" si="165"/>
        <v/>
      </c>
      <c r="DK39" s="111" t="str">
        <f t="shared" si="166"/>
        <v/>
      </c>
      <c r="DL39" s="111" t="str">
        <f t="shared" si="167"/>
        <v/>
      </c>
      <c r="DM39" s="111" t="str">
        <f t="shared" si="168"/>
        <v/>
      </c>
      <c r="DN39" s="111" t="str">
        <f t="shared" si="169"/>
        <v/>
      </c>
    </row>
    <row r="40" spans="1:118" ht="13.5" customHeight="1">
      <c r="A40" s="1052">
        <v>31</v>
      </c>
      <c r="B40" s="1053"/>
      <c r="C40" s="1039"/>
      <c r="D40" s="1040"/>
      <c r="E40" s="1041"/>
      <c r="F40" s="309"/>
      <c r="G40" s="1050"/>
      <c r="H40" s="1051"/>
      <c r="I40" s="1044"/>
      <c r="J40" s="1045"/>
      <c r="K40" s="1046"/>
      <c r="L40" s="1047"/>
      <c r="M40" s="1046"/>
      <c r="N40" s="1047"/>
      <c r="O40" s="1048"/>
      <c r="P40" s="1049"/>
      <c r="Q40" s="1039"/>
      <c r="R40" s="1041"/>
      <c r="S40" s="1042"/>
      <c r="T40" s="1184"/>
      <c r="U40" s="1068" t="str">
        <f t="shared" si="170"/>
        <v/>
      </c>
      <c r="V40" s="1069"/>
      <c r="W40" s="1069"/>
      <c r="X40" s="1069"/>
      <c r="Y40" s="1069"/>
      <c r="Z40" s="1069"/>
      <c r="AA40" s="111" t="str">
        <f t="shared" si="1"/>
        <v/>
      </c>
      <c r="AB40" s="98" t="str">
        <f t="shared" si="79"/>
        <v/>
      </c>
      <c r="AC40" s="98" t="str">
        <f t="shared" si="80"/>
        <v/>
      </c>
      <c r="AD40" s="98" t="str">
        <f t="shared" si="81"/>
        <v/>
      </c>
      <c r="AE40" s="111" t="str">
        <f t="shared" si="82"/>
        <v>○</v>
      </c>
      <c r="AF40" s="111" t="str">
        <f t="shared" si="83"/>
        <v/>
      </c>
      <c r="AG40" s="111" t="str">
        <f t="shared" si="84"/>
        <v/>
      </c>
      <c r="AH40" s="111" t="str">
        <f t="shared" si="85"/>
        <v/>
      </c>
      <c r="AI40" s="111" t="str">
        <f t="shared" si="86"/>
        <v/>
      </c>
      <c r="AJ40" s="111" t="str">
        <f t="shared" si="87"/>
        <v/>
      </c>
      <c r="AK40" s="111" t="str">
        <f t="shared" si="88"/>
        <v/>
      </c>
      <c r="AL40" s="111" t="str">
        <f t="shared" si="89"/>
        <v/>
      </c>
      <c r="AM40" s="111" t="str">
        <f t="shared" si="90"/>
        <v/>
      </c>
      <c r="AN40" s="111" t="str">
        <f t="shared" si="91"/>
        <v/>
      </c>
      <c r="AO40" s="111" t="str">
        <f t="shared" si="92"/>
        <v/>
      </c>
      <c r="AP40" s="111" t="str">
        <f t="shared" si="93"/>
        <v/>
      </c>
      <c r="AQ40" s="111" t="str">
        <f t="shared" si="94"/>
        <v/>
      </c>
      <c r="AR40" s="111" t="str">
        <f t="shared" si="95"/>
        <v/>
      </c>
      <c r="AS40" s="111" t="str">
        <f t="shared" si="96"/>
        <v/>
      </c>
      <c r="AT40" s="111" t="str">
        <f t="shared" si="97"/>
        <v/>
      </c>
      <c r="AU40" s="111" t="str">
        <f t="shared" si="98"/>
        <v/>
      </c>
      <c r="AV40" s="111" t="str">
        <f t="shared" si="99"/>
        <v/>
      </c>
      <c r="AW40" s="111" t="str">
        <f t="shared" si="100"/>
        <v/>
      </c>
      <c r="AX40" s="111" t="str">
        <f t="shared" si="101"/>
        <v/>
      </c>
      <c r="AY40" s="111" t="str">
        <f t="shared" si="102"/>
        <v/>
      </c>
      <c r="AZ40" s="111" t="str">
        <f t="shared" si="103"/>
        <v/>
      </c>
      <c r="BA40" s="111" t="str">
        <f t="shared" si="104"/>
        <v/>
      </c>
      <c r="BB40" s="111" t="str">
        <f t="shared" si="105"/>
        <v/>
      </c>
      <c r="BC40" s="111" t="str">
        <f t="shared" si="106"/>
        <v/>
      </c>
      <c r="BD40" s="111" t="str">
        <f t="shared" si="107"/>
        <v/>
      </c>
      <c r="BE40" s="111" t="str">
        <f t="shared" si="108"/>
        <v/>
      </c>
      <c r="BF40" s="111" t="str">
        <f t="shared" si="109"/>
        <v/>
      </c>
      <c r="BG40" s="111" t="str">
        <f t="shared" si="110"/>
        <v/>
      </c>
      <c r="BH40" s="111" t="str">
        <f t="shared" si="111"/>
        <v/>
      </c>
      <c r="BI40" s="111" t="str">
        <f t="shared" si="112"/>
        <v/>
      </c>
      <c r="BJ40" s="111" t="str">
        <f t="shared" si="113"/>
        <v/>
      </c>
      <c r="BK40" s="111" t="str">
        <f t="shared" si="114"/>
        <v/>
      </c>
      <c r="BL40" s="111" t="str">
        <f t="shared" si="115"/>
        <v/>
      </c>
      <c r="BM40" s="111" t="str">
        <f t="shared" si="116"/>
        <v/>
      </c>
      <c r="BN40" s="111" t="str">
        <f t="shared" si="117"/>
        <v/>
      </c>
      <c r="BO40" s="111" t="str">
        <f t="shared" si="118"/>
        <v/>
      </c>
      <c r="BP40" s="111" t="str">
        <f t="shared" si="119"/>
        <v/>
      </c>
      <c r="BQ40" s="111" t="str">
        <f t="shared" si="120"/>
        <v/>
      </c>
      <c r="BR40" s="111" t="str">
        <f t="shared" si="121"/>
        <v/>
      </c>
      <c r="BS40" s="111" t="str">
        <f t="shared" si="122"/>
        <v/>
      </c>
      <c r="BT40" s="111" t="str">
        <f t="shared" si="123"/>
        <v/>
      </c>
      <c r="BU40" s="111" t="str">
        <f t="shared" si="124"/>
        <v/>
      </c>
      <c r="BV40" s="111" t="str">
        <f t="shared" si="125"/>
        <v/>
      </c>
      <c r="BW40" s="111" t="str">
        <f t="shared" si="126"/>
        <v/>
      </c>
      <c r="BX40" s="111" t="str">
        <f t="shared" si="127"/>
        <v/>
      </c>
      <c r="BY40" s="111" t="str">
        <f t="shared" si="128"/>
        <v/>
      </c>
      <c r="BZ40" s="111" t="str">
        <f t="shared" si="129"/>
        <v/>
      </c>
      <c r="CA40" s="111" t="str">
        <f t="shared" si="130"/>
        <v/>
      </c>
      <c r="CB40" s="111" t="str">
        <f t="shared" si="131"/>
        <v/>
      </c>
      <c r="CC40" s="111" t="str">
        <f t="shared" si="132"/>
        <v/>
      </c>
      <c r="CD40" s="111" t="str">
        <f t="shared" si="133"/>
        <v/>
      </c>
      <c r="CE40" s="111" t="str">
        <f t="shared" si="134"/>
        <v/>
      </c>
      <c r="CF40" s="111" t="str">
        <f t="shared" si="135"/>
        <v/>
      </c>
      <c r="CG40" s="111" t="str">
        <f t="shared" si="136"/>
        <v/>
      </c>
      <c r="CH40" s="111" t="str">
        <f t="shared" si="137"/>
        <v/>
      </c>
      <c r="CI40" s="111" t="str">
        <f t="shared" si="138"/>
        <v/>
      </c>
      <c r="CJ40" s="111" t="str">
        <f t="shared" si="139"/>
        <v/>
      </c>
      <c r="CK40" s="111" t="str">
        <f t="shared" si="140"/>
        <v/>
      </c>
      <c r="CL40" s="111" t="str">
        <f t="shared" si="141"/>
        <v/>
      </c>
      <c r="CM40" s="111" t="str">
        <f t="shared" si="142"/>
        <v/>
      </c>
      <c r="CN40" s="111" t="str">
        <f t="shared" si="143"/>
        <v/>
      </c>
      <c r="CO40" s="111" t="str">
        <f t="shared" si="144"/>
        <v/>
      </c>
      <c r="CP40" s="111" t="str">
        <f t="shared" si="145"/>
        <v/>
      </c>
      <c r="CQ40" s="111" t="str">
        <f t="shared" si="146"/>
        <v/>
      </c>
      <c r="CR40" s="111" t="str">
        <f t="shared" si="147"/>
        <v/>
      </c>
      <c r="CS40" s="111" t="str">
        <f t="shared" si="148"/>
        <v/>
      </c>
      <c r="CT40" s="111" t="str">
        <f t="shared" si="149"/>
        <v/>
      </c>
      <c r="CU40" s="111" t="str">
        <f t="shared" si="150"/>
        <v/>
      </c>
      <c r="CV40" s="111" t="str">
        <f t="shared" si="151"/>
        <v/>
      </c>
      <c r="CW40" s="111" t="str">
        <f t="shared" si="152"/>
        <v/>
      </c>
      <c r="CX40" s="111" t="str">
        <f t="shared" si="153"/>
        <v/>
      </c>
      <c r="CY40" s="111" t="str">
        <f t="shared" si="154"/>
        <v/>
      </c>
      <c r="CZ40" s="111" t="str">
        <f t="shared" si="155"/>
        <v/>
      </c>
      <c r="DA40" s="111" t="str">
        <f t="shared" si="156"/>
        <v/>
      </c>
      <c r="DB40" s="111" t="str">
        <f t="shared" si="157"/>
        <v/>
      </c>
      <c r="DC40" s="111" t="str">
        <f t="shared" si="158"/>
        <v/>
      </c>
      <c r="DD40" s="111" t="str">
        <f t="shared" si="159"/>
        <v/>
      </c>
      <c r="DE40" s="111" t="str">
        <f t="shared" si="160"/>
        <v/>
      </c>
      <c r="DF40" s="111" t="str">
        <f t="shared" si="161"/>
        <v/>
      </c>
      <c r="DG40" s="111" t="str">
        <f t="shared" si="162"/>
        <v/>
      </c>
      <c r="DH40" s="111" t="str">
        <f t="shared" si="163"/>
        <v/>
      </c>
      <c r="DI40" s="111" t="str">
        <f t="shared" si="164"/>
        <v/>
      </c>
      <c r="DJ40" s="111" t="str">
        <f t="shared" si="165"/>
        <v/>
      </c>
      <c r="DK40" s="111" t="str">
        <f t="shared" si="166"/>
        <v/>
      </c>
      <c r="DL40" s="111" t="str">
        <f t="shared" si="167"/>
        <v/>
      </c>
      <c r="DM40" s="111" t="str">
        <f t="shared" si="168"/>
        <v/>
      </c>
      <c r="DN40" s="111" t="str">
        <f t="shared" si="169"/>
        <v/>
      </c>
    </row>
    <row r="41" spans="1:118" ht="13.5" customHeight="1">
      <c r="A41" s="1052">
        <v>32</v>
      </c>
      <c r="B41" s="1053"/>
      <c r="C41" s="1039"/>
      <c r="D41" s="1040"/>
      <c r="E41" s="1041"/>
      <c r="F41" s="309"/>
      <c r="G41" s="1050"/>
      <c r="H41" s="1051"/>
      <c r="I41" s="1044"/>
      <c r="J41" s="1045"/>
      <c r="K41" s="1046"/>
      <c r="L41" s="1047"/>
      <c r="M41" s="1046"/>
      <c r="N41" s="1047"/>
      <c r="O41" s="1048"/>
      <c r="P41" s="1049"/>
      <c r="Q41" s="1039"/>
      <c r="R41" s="1041"/>
      <c r="S41" s="1042"/>
      <c r="T41" s="1184"/>
      <c r="U41" s="1068" t="str">
        <f t="shared" si="170"/>
        <v/>
      </c>
      <c r="V41" s="1069"/>
      <c r="W41" s="1069"/>
      <c r="X41" s="1069"/>
      <c r="Y41" s="1069"/>
      <c r="Z41" s="1069"/>
      <c r="AA41" s="111" t="str">
        <f t="shared" si="1"/>
        <v/>
      </c>
      <c r="AB41" s="98" t="str">
        <f t="shared" si="79"/>
        <v/>
      </c>
      <c r="AC41" s="98" t="str">
        <f t="shared" si="80"/>
        <v/>
      </c>
      <c r="AD41" s="98" t="str">
        <f t="shared" si="81"/>
        <v/>
      </c>
      <c r="AE41" s="111" t="str">
        <f t="shared" si="82"/>
        <v>○</v>
      </c>
      <c r="AF41" s="111" t="str">
        <f t="shared" si="83"/>
        <v/>
      </c>
      <c r="AG41" s="111" t="str">
        <f t="shared" si="84"/>
        <v/>
      </c>
      <c r="AH41" s="111" t="str">
        <f t="shared" si="85"/>
        <v/>
      </c>
      <c r="AI41" s="111" t="str">
        <f t="shared" si="86"/>
        <v/>
      </c>
      <c r="AJ41" s="111" t="str">
        <f t="shared" si="87"/>
        <v/>
      </c>
      <c r="AK41" s="111" t="str">
        <f t="shared" si="88"/>
        <v/>
      </c>
      <c r="AL41" s="111" t="str">
        <f t="shared" si="89"/>
        <v/>
      </c>
      <c r="AM41" s="111" t="str">
        <f t="shared" si="90"/>
        <v/>
      </c>
      <c r="AN41" s="111" t="str">
        <f t="shared" si="91"/>
        <v/>
      </c>
      <c r="AO41" s="111" t="str">
        <f t="shared" si="92"/>
        <v/>
      </c>
      <c r="AP41" s="111" t="str">
        <f t="shared" si="93"/>
        <v/>
      </c>
      <c r="AQ41" s="111" t="str">
        <f t="shared" si="94"/>
        <v/>
      </c>
      <c r="AR41" s="111" t="str">
        <f t="shared" si="95"/>
        <v/>
      </c>
      <c r="AS41" s="111" t="str">
        <f t="shared" si="96"/>
        <v/>
      </c>
      <c r="AT41" s="111" t="str">
        <f t="shared" si="97"/>
        <v/>
      </c>
      <c r="AU41" s="111" t="str">
        <f t="shared" si="98"/>
        <v/>
      </c>
      <c r="AV41" s="111" t="str">
        <f t="shared" si="99"/>
        <v/>
      </c>
      <c r="AW41" s="111" t="str">
        <f t="shared" si="100"/>
        <v/>
      </c>
      <c r="AX41" s="111" t="str">
        <f t="shared" si="101"/>
        <v/>
      </c>
      <c r="AY41" s="111" t="str">
        <f t="shared" si="102"/>
        <v/>
      </c>
      <c r="AZ41" s="111" t="str">
        <f t="shared" si="103"/>
        <v/>
      </c>
      <c r="BA41" s="111" t="str">
        <f t="shared" si="104"/>
        <v/>
      </c>
      <c r="BB41" s="111" t="str">
        <f t="shared" si="105"/>
        <v/>
      </c>
      <c r="BC41" s="111" t="str">
        <f t="shared" si="106"/>
        <v/>
      </c>
      <c r="BD41" s="111" t="str">
        <f t="shared" si="107"/>
        <v/>
      </c>
      <c r="BE41" s="111" t="str">
        <f t="shared" si="108"/>
        <v/>
      </c>
      <c r="BF41" s="111" t="str">
        <f t="shared" si="109"/>
        <v/>
      </c>
      <c r="BG41" s="111" t="str">
        <f t="shared" si="110"/>
        <v/>
      </c>
      <c r="BH41" s="111" t="str">
        <f t="shared" si="111"/>
        <v/>
      </c>
      <c r="BI41" s="111" t="str">
        <f t="shared" si="112"/>
        <v/>
      </c>
      <c r="BJ41" s="111" t="str">
        <f t="shared" si="113"/>
        <v/>
      </c>
      <c r="BK41" s="111" t="str">
        <f t="shared" si="114"/>
        <v/>
      </c>
      <c r="BL41" s="111" t="str">
        <f t="shared" si="115"/>
        <v/>
      </c>
      <c r="BM41" s="111" t="str">
        <f t="shared" si="116"/>
        <v/>
      </c>
      <c r="BN41" s="111" t="str">
        <f t="shared" si="117"/>
        <v/>
      </c>
      <c r="BO41" s="111" t="str">
        <f t="shared" si="118"/>
        <v/>
      </c>
      <c r="BP41" s="111" t="str">
        <f t="shared" si="119"/>
        <v/>
      </c>
      <c r="BQ41" s="111" t="str">
        <f t="shared" si="120"/>
        <v/>
      </c>
      <c r="BR41" s="111" t="str">
        <f t="shared" si="121"/>
        <v/>
      </c>
      <c r="BS41" s="111" t="str">
        <f t="shared" si="122"/>
        <v/>
      </c>
      <c r="BT41" s="111" t="str">
        <f t="shared" si="123"/>
        <v/>
      </c>
      <c r="BU41" s="111" t="str">
        <f t="shared" si="124"/>
        <v/>
      </c>
      <c r="BV41" s="111" t="str">
        <f t="shared" si="125"/>
        <v/>
      </c>
      <c r="BW41" s="111" t="str">
        <f t="shared" si="126"/>
        <v/>
      </c>
      <c r="BX41" s="111" t="str">
        <f t="shared" si="127"/>
        <v/>
      </c>
      <c r="BY41" s="111" t="str">
        <f t="shared" si="128"/>
        <v/>
      </c>
      <c r="BZ41" s="111" t="str">
        <f t="shared" si="129"/>
        <v/>
      </c>
      <c r="CA41" s="111" t="str">
        <f t="shared" si="130"/>
        <v/>
      </c>
      <c r="CB41" s="111" t="str">
        <f t="shared" si="131"/>
        <v/>
      </c>
      <c r="CC41" s="111" t="str">
        <f t="shared" si="132"/>
        <v/>
      </c>
      <c r="CD41" s="111" t="str">
        <f t="shared" si="133"/>
        <v/>
      </c>
      <c r="CE41" s="111" t="str">
        <f t="shared" si="134"/>
        <v/>
      </c>
      <c r="CF41" s="111" t="str">
        <f t="shared" si="135"/>
        <v/>
      </c>
      <c r="CG41" s="111" t="str">
        <f t="shared" si="136"/>
        <v/>
      </c>
      <c r="CH41" s="111" t="str">
        <f t="shared" si="137"/>
        <v/>
      </c>
      <c r="CI41" s="111" t="str">
        <f t="shared" si="138"/>
        <v/>
      </c>
      <c r="CJ41" s="111" t="str">
        <f t="shared" si="139"/>
        <v/>
      </c>
      <c r="CK41" s="111" t="str">
        <f t="shared" si="140"/>
        <v/>
      </c>
      <c r="CL41" s="111" t="str">
        <f t="shared" si="141"/>
        <v/>
      </c>
      <c r="CM41" s="111" t="str">
        <f t="shared" si="142"/>
        <v/>
      </c>
      <c r="CN41" s="111" t="str">
        <f t="shared" si="143"/>
        <v/>
      </c>
      <c r="CO41" s="111" t="str">
        <f t="shared" si="144"/>
        <v/>
      </c>
      <c r="CP41" s="111" t="str">
        <f t="shared" si="145"/>
        <v/>
      </c>
      <c r="CQ41" s="111" t="str">
        <f t="shared" si="146"/>
        <v/>
      </c>
      <c r="CR41" s="111" t="str">
        <f t="shared" si="147"/>
        <v/>
      </c>
      <c r="CS41" s="111" t="str">
        <f t="shared" si="148"/>
        <v/>
      </c>
      <c r="CT41" s="111" t="str">
        <f t="shared" si="149"/>
        <v/>
      </c>
      <c r="CU41" s="111" t="str">
        <f t="shared" si="150"/>
        <v/>
      </c>
      <c r="CV41" s="111" t="str">
        <f t="shared" si="151"/>
        <v/>
      </c>
      <c r="CW41" s="111" t="str">
        <f t="shared" si="152"/>
        <v/>
      </c>
      <c r="CX41" s="111" t="str">
        <f t="shared" si="153"/>
        <v/>
      </c>
      <c r="CY41" s="111" t="str">
        <f t="shared" si="154"/>
        <v/>
      </c>
      <c r="CZ41" s="111" t="str">
        <f t="shared" si="155"/>
        <v/>
      </c>
      <c r="DA41" s="111" t="str">
        <f t="shared" si="156"/>
        <v/>
      </c>
      <c r="DB41" s="111" t="str">
        <f t="shared" si="157"/>
        <v/>
      </c>
      <c r="DC41" s="111" t="str">
        <f t="shared" si="158"/>
        <v/>
      </c>
      <c r="DD41" s="111" t="str">
        <f t="shared" si="159"/>
        <v/>
      </c>
      <c r="DE41" s="111" t="str">
        <f t="shared" si="160"/>
        <v/>
      </c>
      <c r="DF41" s="111" t="str">
        <f t="shared" si="161"/>
        <v/>
      </c>
      <c r="DG41" s="111" t="str">
        <f t="shared" si="162"/>
        <v/>
      </c>
      <c r="DH41" s="111" t="str">
        <f t="shared" si="163"/>
        <v/>
      </c>
      <c r="DI41" s="111" t="str">
        <f t="shared" si="164"/>
        <v/>
      </c>
      <c r="DJ41" s="111" t="str">
        <f t="shared" si="165"/>
        <v/>
      </c>
      <c r="DK41" s="111" t="str">
        <f t="shared" si="166"/>
        <v/>
      </c>
      <c r="DL41" s="111" t="str">
        <f t="shared" si="167"/>
        <v/>
      </c>
      <c r="DM41" s="111" t="str">
        <f t="shared" si="168"/>
        <v/>
      </c>
      <c r="DN41" s="111" t="str">
        <f t="shared" si="169"/>
        <v/>
      </c>
    </row>
    <row r="42" spans="1:118" ht="13.5" customHeight="1">
      <c r="A42" s="1052">
        <v>33</v>
      </c>
      <c r="B42" s="1053"/>
      <c r="C42" s="1039"/>
      <c r="D42" s="1040"/>
      <c r="E42" s="1041"/>
      <c r="F42" s="309"/>
      <c r="G42" s="1050"/>
      <c r="H42" s="1051"/>
      <c r="I42" s="1044"/>
      <c r="J42" s="1045"/>
      <c r="K42" s="1046"/>
      <c r="L42" s="1047"/>
      <c r="M42" s="1046"/>
      <c r="N42" s="1047"/>
      <c r="O42" s="1048"/>
      <c r="P42" s="1049"/>
      <c r="Q42" s="1039"/>
      <c r="R42" s="1041"/>
      <c r="S42" s="1042"/>
      <c r="T42" s="1184"/>
      <c r="U42" s="1068" t="str">
        <f t="shared" si="170"/>
        <v/>
      </c>
      <c r="V42" s="1069"/>
      <c r="W42" s="1069"/>
      <c r="X42" s="1069"/>
      <c r="Y42" s="1069"/>
      <c r="Z42" s="1069"/>
      <c r="AA42" s="111" t="str">
        <f t="shared" si="1"/>
        <v/>
      </c>
      <c r="AB42" s="98" t="str">
        <f t="shared" si="79"/>
        <v/>
      </c>
      <c r="AC42" s="98" t="str">
        <f t="shared" si="80"/>
        <v/>
      </c>
      <c r="AD42" s="98" t="str">
        <f t="shared" si="81"/>
        <v/>
      </c>
      <c r="AE42" s="111" t="str">
        <f t="shared" si="82"/>
        <v>○</v>
      </c>
      <c r="AF42" s="111" t="str">
        <f t="shared" si="83"/>
        <v/>
      </c>
      <c r="AG42" s="111" t="str">
        <f t="shared" si="84"/>
        <v/>
      </c>
      <c r="AH42" s="111" t="str">
        <f t="shared" si="85"/>
        <v/>
      </c>
      <c r="AI42" s="111" t="str">
        <f t="shared" si="86"/>
        <v/>
      </c>
      <c r="AJ42" s="111" t="str">
        <f t="shared" si="87"/>
        <v/>
      </c>
      <c r="AK42" s="111" t="str">
        <f t="shared" si="88"/>
        <v/>
      </c>
      <c r="AL42" s="111" t="str">
        <f t="shared" si="89"/>
        <v/>
      </c>
      <c r="AM42" s="111" t="str">
        <f t="shared" si="90"/>
        <v/>
      </c>
      <c r="AN42" s="111" t="str">
        <f t="shared" si="91"/>
        <v/>
      </c>
      <c r="AO42" s="111" t="str">
        <f t="shared" si="92"/>
        <v/>
      </c>
      <c r="AP42" s="111" t="str">
        <f t="shared" si="93"/>
        <v/>
      </c>
      <c r="AQ42" s="111" t="str">
        <f t="shared" si="94"/>
        <v/>
      </c>
      <c r="AR42" s="111" t="str">
        <f t="shared" si="95"/>
        <v/>
      </c>
      <c r="AS42" s="111" t="str">
        <f t="shared" si="96"/>
        <v/>
      </c>
      <c r="AT42" s="111" t="str">
        <f t="shared" si="97"/>
        <v/>
      </c>
      <c r="AU42" s="111" t="str">
        <f t="shared" si="98"/>
        <v/>
      </c>
      <c r="AV42" s="111" t="str">
        <f t="shared" si="99"/>
        <v/>
      </c>
      <c r="AW42" s="111" t="str">
        <f t="shared" si="100"/>
        <v/>
      </c>
      <c r="AX42" s="111" t="str">
        <f t="shared" si="101"/>
        <v/>
      </c>
      <c r="AY42" s="111" t="str">
        <f t="shared" si="102"/>
        <v/>
      </c>
      <c r="AZ42" s="111" t="str">
        <f t="shared" si="103"/>
        <v/>
      </c>
      <c r="BA42" s="111" t="str">
        <f t="shared" si="104"/>
        <v/>
      </c>
      <c r="BB42" s="111" t="str">
        <f t="shared" si="105"/>
        <v/>
      </c>
      <c r="BC42" s="111" t="str">
        <f t="shared" si="106"/>
        <v/>
      </c>
      <c r="BD42" s="111" t="str">
        <f t="shared" si="107"/>
        <v/>
      </c>
      <c r="BE42" s="111" t="str">
        <f t="shared" si="108"/>
        <v/>
      </c>
      <c r="BF42" s="111" t="str">
        <f t="shared" si="109"/>
        <v/>
      </c>
      <c r="BG42" s="111" t="str">
        <f t="shared" si="110"/>
        <v/>
      </c>
      <c r="BH42" s="111" t="str">
        <f t="shared" si="111"/>
        <v/>
      </c>
      <c r="BI42" s="111" t="str">
        <f t="shared" si="112"/>
        <v/>
      </c>
      <c r="BJ42" s="111" t="str">
        <f t="shared" si="113"/>
        <v/>
      </c>
      <c r="BK42" s="111" t="str">
        <f t="shared" si="114"/>
        <v/>
      </c>
      <c r="BL42" s="111" t="str">
        <f t="shared" si="115"/>
        <v/>
      </c>
      <c r="BM42" s="111" t="str">
        <f t="shared" si="116"/>
        <v/>
      </c>
      <c r="BN42" s="111" t="str">
        <f t="shared" si="117"/>
        <v/>
      </c>
      <c r="BO42" s="111" t="str">
        <f t="shared" si="118"/>
        <v/>
      </c>
      <c r="BP42" s="111" t="str">
        <f t="shared" si="119"/>
        <v/>
      </c>
      <c r="BQ42" s="111" t="str">
        <f t="shared" si="120"/>
        <v/>
      </c>
      <c r="BR42" s="111" t="str">
        <f t="shared" si="121"/>
        <v/>
      </c>
      <c r="BS42" s="111" t="str">
        <f t="shared" si="122"/>
        <v/>
      </c>
      <c r="BT42" s="111" t="str">
        <f t="shared" si="123"/>
        <v/>
      </c>
      <c r="BU42" s="111" t="str">
        <f t="shared" si="124"/>
        <v/>
      </c>
      <c r="BV42" s="111" t="str">
        <f t="shared" si="125"/>
        <v/>
      </c>
      <c r="BW42" s="111" t="str">
        <f t="shared" si="126"/>
        <v/>
      </c>
      <c r="BX42" s="111" t="str">
        <f t="shared" si="127"/>
        <v/>
      </c>
      <c r="BY42" s="111" t="str">
        <f t="shared" si="128"/>
        <v/>
      </c>
      <c r="BZ42" s="111" t="str">
        <f t="shared" si="129"/>
        <v/>
      </c>
      <c r="CA42" s="111" t="str">
        <f t="shared" si="130"/>
        <v/>
      </c>
      <c r="CB42" s="111" t="str">
        <f t="shared" si="131"/>
        <v/>
      </c>
      <c r="CC42" s="111" t="str">
        <f t="shared" si="132"/>
        <v/>
      </c>
      <c r="CD42" s="111" t="str">
        <f t="shared" si="133"/>
        <v/>
      </c>
      <c r="CE42" s="111" t="str">
        <f t="shared" si="134"/>
        <v/>
      </c>
      <c r="CF42" s="111" t="str">
        <f t="shared" si="135"/>
        <v/>
      </c>
      <c r="CG42" s="111" t="str">
        <f t="shared" si="136"/>
        <v/>
      </c>
      <c r="CH42" s="111" t="str">
        <f t="shared" si="137"/>
        <v/>
      </c>
      <c r="CI42" s="111" t="str">
        <f t="shared" si="138"/>
        <v/>
      </c>
      <c r="CJ42" s="111" t="str">
        <f t="shared" si="139"/>
        <v/>
      </c>
      <c r="CK42" s="111" t="str">
        <f t="shared" si="140"/>
        <v/>
      </c>
      <c r="CL42" s="111" t="str">
        <f t="shared" si="141"/>
        <v/>
      </c>
      <c r="CM42" s="111" t="str">
        <f t="shared" si="142"/>
        <v/>
      </c>
      <c r="CN42" s="111" t="str">
        <f t="shared" si="143"/>
        <v/>
      </c>
      <c r="CO42" s="111" t="str">
        <f t="shared" si="144"/>
        <v/>
      </c>
      <c r="CP42" s="111" t="str">
        <f t="shared" si="145"/>
        <v/>
      </c>
      <c r="CQ42" s="111" t="str">
        <f t="shared" si="146"/>
        <v/>
      </c>
      <c r="CR42" s="111" t="str">
        <f t="shared" si="147"/>
        <v/>
      </c>
      <c r="CS42" s="111" t="str">
        <f t="shared" si="148"/>
        <v/>
      </c>
      <c r="CT42" s="111" t="str">
        <f t="shared" si="149"/>
        <v/>
      </c>
      <c r="CU42" s="111" t="str">
        <f t="shared" si="150"/>
        <v/>
      </c>
      <c r="CV42" s="111" t="str">
        <f t="shared" si="151"/>
        <v/>
      </c>
      <c r="CW42" s="111" t="str">
        <f t="shared" si="152"/>
        <v/>
      </c>
      <c r="CX42" s="111" t="str">
        <f t="shared" si="153"/>
        <v/>
      </c>
      <c r="CY42" s="111" t="str">
        <f t="shared" si="154"/>
        <v/>
      </c>
      <c r="CZ42" s="111" t="str">
        <f t="shared" si="155"/>
        <v/>
      </c>
      <c r="DA42" s="111" t="str">
        <f t="shared" si="156"/>
        <v/>
      </c>
      <c r="DB42" s="111" t="str">
        <f t="shared" si="157"/>
        <v/>
      </c>
      <c r="DC42" s="111" t="str">
        <f t="shared" si="158"/>
        <v/>
      </c>
      <c r="DD42" s="111" t="str">
        <f t="shared" si="159"/>
        <v/>
      </c>
      <c r="DE42" s="111" t="str">
        <f t="shared" si="160"/>
        <v/>
      </c>
      <c r="DF42" s="111" t="str">
        <f t="shared" si="161"/>
        <v/>
      </c>
      <c r="DG42" s="111" t="str">
        <f t="shared" si="162"/>
        <v/>
      </c>
      <c r="DH42" s="111" t="str">
        <f t="shared" si="163"/>
        <v/>
      </c>
      <c r="DI42" s="111" t="str">
        <f t="shared" si="164"/>
        <v/>
      </c>
      <c r="DJ42" s="111" t="str">
        <f t="shared" si="165"/>
        <v/>
      </c>
      <c r="DK42" s="111" t="str">
        <f t="shared" si="166"/>
        <v/>
      </c>
      <c r="DL42" s="111" t="str">
        <f t="shared" si="167"/>
        <v/>
      </c>
      <c r="DM42" s="111" t="str">
        <f t="shared" si="168"/>
        <v/>
      </c>
      <c r="DN42" s="111" t="str">
        <f t="shared" si="169"/>
        <v/>
      </c>
    </row>
    <row r="43" spans="1:118" ht="13.5" customHeight="1">
      <c r="A43" s="1052">
        <v>34</v>
      </c>
      <c r="B43" s="1053"/>
      <c r="C43" s="1039"/>
      <c r="D43" s="1040"/>
      <c r="E43" s="1041"/>
      <c r="F43" s="309"/>
      <c r="G43" s="1050"/>
      <c r="H43" s="1051"/>
      <c r="I43" s="1044"/>
      <c r="J43" s="1045"/>
      <c r="K43" s="1046"/>
      <c r="L43" s="1047"/>
      <c r="M43" s="1046"/>
      <c r="N43" s="1047"/>
      <c r="O43" s="1048"/>
      <c r="P43" s="1049"/>
      <c r="Q43" s="1039"/>
      <c r="R43" s="1041"/>
      <c r="S43" s="1042"/>
      <c r="T43" s="1184"/>
      <c r="U43" s="1068" t="str">
        <f t="shared" si="170"/>
        <v/>
      </c>
      <c r="V43" s="1069"/>
      <c r="W43" s="1069"/>
      <c r="X43" s="1069"/>
      <c r="Y43" s="1069"/>
      <c r="Z43" s="1069"/>
      <c r="AA43" s="111" t="str">
        <f t="shared" si="1"/>
        <v/>
      </c>
      <c r="AB43" s="98" t="str">
        <f t="shared" si="79"/>
        <v/>
      </c>
      <c r="AC43" s="98" t="str">
        <f t="shared" si="80"/>
        <v/>
      </c>
      <c r="AD43" s="98" t="str">
        <f t="shared" si="81"/>
        <v/>
      </c>
      <c r="AE43" s="111" t="str">
        <f t="shared" si="82"/>
        <v>○</v>
      </c>
      <c r="AF43" s="111" t="str">
        <f t="shared" si="83"/>
        <v/>
      </c>
      <c r="AG43" s="111" t="str">
        <f t="shared" si="84"/>
        <v/>
      </c>
      <c r="AH43" s="111" t="str">
        <f t="shared" si="85"/>
        <v/>
      </c>
      <c r="AI43" s="111" t="str">
        <f t="shared" si="86"/>
        <v/>
      </c>
      <c r="AJ43" s="111" t="str">
        <f t="shared" si="87"/>
        <v/>
      </c>
      <c r="AK43" s="111" t="str">
        <f t="shared" si="88"/>
        <v/>
      </c>
      <c r="AL43" s="111" t="str">
        <f t="shared" si="89"/>
        <v/>
      </c>
      <c r="AM43" s="111" t="str">
        <f t="shared" si="90"/>
        <v/>
      </c>
      <c r="AN43" s="111" t="str">
        <f t="shared" si="91"/>
        <v/>
      </c>
      <c r="AO43" s="111" t="str">
        <f t="shared" si="92"/>
        <v/>
      </c>
      <c r="AP43" s="111" t="str">
        <f t="shared" si="93"/>
        <v/>
      </c>
      <c r="AQ43" s="111" t="str">
        <f t="shared" si="94"/>
        <v/>
      </c>
      <c r="AR43" s="111" t="str">
        <f t="shared" si="95"/>
        <v/>
      </c>
      <c r="AS43" s="111" t="str">
        <f t="shared" si="96"/>
        <v/>
      </c>
      <c r="AT43" s="111" t="str">
        <f t="shared" si="97"/>
        <v/>
      </c>
      <c r="AU43" s="111" t="str">
        <f t="shared" si="98"/>
        <v/>
      </c>
      <c r="AV43" s="111" t="str">
        <f t="shared" si="99"/>
        <v/>
      </c>
      <c r="AW43" s="111" t="str">
        <f t="shared" si="100"/>
        <v/>
      </c>
      <c r="AX43" s="111" t="str">
        <f t="shared" si="101"/>
        <v/>
      </c>
      <c r="AY43" s="111" t="str">
        <f t="shared" si="102"/>
        <v/>
      </c>
      <c r="AZ43" s="111" t="str">
        <f t="shared" si="103"/>
        <v/>
      </c>
      <c r="BA43" s="111" t="str">
        <f t="shared" si="104"/>
        <v/>
      </c>
      <c r="BB43" s="111" t="str">
        <f t="shared" si="105"/>
        <v/>
      </c>
      <c r="BC43" s="111" t="str">
        <f t="shared" si="106"/>
        <v/>
      </c>
      <c r="BD43" s="111" t="str">
        <f t="shared" si="107"/>
        <v/>
      </c>
      <c r="BE43" s="111" t="str">
        <f t="shared" si="108"/>
        <v/>
      </c>
      <c r="BF43" s="111" t="str">
        <f t="shared" si="109"/>
        <v/>
      </c>
      <c r="BG43" s="111" t="str">
        <f t="shared" si="110"/>
        <v/>
      </c>
      <c r="BH43" s="111" t="str">
        <f t="shared" si="111"/>
        <v/>
      </c>
      <c r="BI43" s="111" t="str">
        <f t="shared" si="112"/>
        <v/>
      </c>
      <c r="BJ43" s="111" t="str">
        <f t="shared" si="113"/>
        <v/>
      </c>
      <c r="BK43" s="111" t="str">
        <f t="shared" si="114"/>
        <v/>
      </c>
      <c r="BL43" s="111" t="str">
        <f t="shared" si="115"/>
        <v/>
      </c>
      <c r="BM43" s="111" t="str">
        <f t="shared" si="116"/>
        <v/>
      </c>
      <c r="BN43" s="111" t="str">
        <f t="shared" si="117"/>
        <v/>
      </c>
      <c r="BO43" s="111" t="str">
        <f t="shared" si="118"/>
        <v/>
      </c>
      <c r="BP43" s="111" t="str">
        <f t="shared" si="119"/>
        <v/>
      </c>
      <c r="BQ43" s="111" t="str">
        <f t="shared" si="120"/>
        <v/>
      </c>
      <c r="BR43" s="111" t="str">
        <f t="shared" si="121"/>
        <v/>
      </c>
      <c r="BS43" s="111" t="str">
        <f t="shared" si="122"/>
        <v/>
      </c>
      <c r="BT43" s="111" t="str">
        <f t="shared" si="123"/>
        <v/>
      </c>
      <c r="BU43" s="111" t="str">
        <f t="shared" si="124"/>
        <v/>
      </c>
      <c r="BV43" s="111" t="str">
        <f t="shared" si="125"/>
        <v/>
      </c>
      <c r="BW43" s="111" t="str">
        <f t="shared" si="126"/>
        <v/>
      </c>
      <c r="BX43" s="111" t="str">
        <f t="shared" si="127"/>
        <v/>
      </c>
      <c r="BY43" s="111" t="str">
        <f t="shared" si="128"/>
        <v/>
      </c>
      <c r="BZ43" s="111" t="str">
        <f t="shared" si="129"/>
        <v/>
      </c>
      <c r="CA43" s="111" t="str">
        <f t="shared" si="130"/>
        <v/>
      </c>
      <c r="CB43" s="111" t="str">
        <f t="shared" si="131"/>
        <v/>
      </c>
      <c r="CC43" s="111" t="str">
        <f t="shared" si="132"/>
        <v/>
      </c>
      <c r="CD43" s="111" t="str">
        <f t="shared" si="133"/>
        <v/>
      </c>
      <c r="CE43" s="111" t="str">
        <f t="shared" si="134"/>
        <v/>
      </c>
      <c r="CF43" s="111" t="str">
        <f t="shared" si="135"/>
        <v/>
      </c>
      <c r="CG43" s="111" t="str">
        <f t="shared" si="136"/>
        <v/>
      </c>
      <c r="CH43" s="111" t="str">
        <f t="shared" si="137"/>
        <v/>
      </c>
      <c r="CI43" s="111" t="str">
        <f t="shared" si="138"/>
        <v/>
      </c>
      <c r="CJ43" s="111" t="str">
        <f t="shared" si="139"/>
        <v/>
      </c>
      <c r="CK43" s="111" t="str">
        <f t="shared" si="140"/>
        <v/>
      </c>
      <c r="CL43" s="111" t="str">
        <f t="shared" si="141"/>
        <v/>
      </c>
      <c r="CM43" s="111" t="str">
        <f t="shared" si="142"/>
        <v/>
      </c>
      <c r="CN43" s="111" t="str">
        <f t="shared" si="143"/>
        <v/>
      </c>
      <c r="CO43" s="111" t="str">
        <f t="shared" si="144"/>
        <v/>
      </c>
      <c r="CP43" s="111" t="str">
        <f t="shared" si="145"/>
        <v/>
      </c>
      <c r="CQ43" s="111" t="str">
        <f t="shared" si="146"/>
        <v/>
      </c>
      <c r="CR43" s="111" t="str">
        <f t="shared" si="147"/>
        <v/>
      </c>
      <c r="CS43" s="111" t="str">
        <f t="shared" si="148"/>
        <v/>
      </c>
      <c r="CT43" s="111" t="str">
        <f t="shared" si="149"/>
        <v/>
      </c>
      <c r="CU43" s="111" t="str">
        <f t="shared" si="150"/>
        <v/>
      </c>
      <c r="CV43" s="111" t="str">
        <f t="shared" si="151"/>
        <v/>
      </c>
      <c r="CW43" s="111" t="str">
        <f t="shared" si="152"/>
        <v/>
      </c>
      <c r="CX43" s="111" t="str">
        <f t="shared" si="153"/>
        <v/>
      </c>
      <c r="CY43" s="111" t="str">
        <f t="shared" si="154"/>
        <v/>
      </c>
      <c r="CZ43" s="111" t="str">
        <f t="shared" si="155"/>
        <v/>
      </c>
      <c r="DA43" s="111" t="str">
        <f t="shared" si="156"/>
        <v/>
      </c>
      <c r="DB43" s="111" t="str">
        <f t="shared" si="157"/>
        <v/>
      </c>
      <c r="DC43" s="111" t="str">
        <f t="shared" si="158"/>
        <v/>
      </c>
      <c r="DD43" s="111" t="str">
        <f t="shared" si="159"/>
        <v/>
      </c>
      <c r="DE43" s="111" t="str">
        <f t="shared" si="160"/>
        <v/>
      </c>
      <c r="DF43" s="111" t="str">
        <f t="shared" si="161"/>
        <v/>
      </c>
      <c r="DG43" s="111" t="str">
        <f t="shared" si="162"/>
        <v/>
      </c>
      <c r="DH43" s="111" t="str">
        <f t="shared" si="163"/>
        <v/>
      </c>
      <c r="DI43" s="111" t="str">
        <f t="shared" si="164"/>
        <v/>
      </c>
      <c r="DJ43" s="111" t="str">
        <f t="shared" si="165"/>
        <v/>
      </c>
      <c r="DK43" s="111" t="str">
        <f t="shared" si="166"/>
        <v/>
      </c>
      <c r="DL43" s="111" t="str">
        <f t="shared" si="167"/>
        <v/>
      </c>
      <c r="DM43" s="111" t="str">
        <f t="shared" si="168"/>
        <v/>
      </c>
      <c r="DN43" s="111" t="str">
        <f t="shared" si="169"/>
        <v/>
      </c>
    </row>
    <row r="44" spans="1:118" ht="13.5" customHeight="1">
      <c r="A44" s="1052">
        <v>35</v>
      </c>
      <c r="B44" s="1053"/>
      <c r="C44" s="1039"/>
      <c r="D44" s="1040"/>
      <c r="E44" s="1041"/>
      <c r="F44" s="309"/>
      <c r="G44" s="1050"/>
      <c r="H44" s="1051"/>
      <c r="I44" s="1044"/>
      <c r="J44" s="1045"/>
      <c r="K44" s="1046"/>
      <c r="L44" s="1047"/>
      <c r="M44" s="1046"/>
      <c r="N44" s="1047"/>
      <c r="O44" s="1048"/>
      <c r="P44" s="1049"/>
      <c r="Q44" s="1039"/>
      <c r="R44" s="1041"/>
      <c r="S44" s="1042"/>
      <c r="T44" s="1184"/>
      <c r="U44" s="1068" t="str">
        <f t="shared" si="170"/>
        <v/>
      </c>
      <c r="V44" s="1069"/>
      <c r="W44" s="1069"/>
      <c r="X44" s="1069"/>
      <c r="Y44" s="1069"/>
      <c r="Z44" s="1069"/>
      <c r="AA44" s="111" t="str">
        <f t="shared" si="1"/>
        <v/>
      </c>
      <c r="AB44" s="98" t="str">
        <f t="shared" si="79"/>
        <v/>
      </c>
      <c r="AC44" s="98" t="str">
        <f t="shared" si="80"/>
        <v/>
      </c>
      <c r="AD44" s="98" t="str">
        <f t="shared" si="81"/>
        <v/>
      </c>
      <c r="AE44" s="111" t="str">
        <f t="shared" si="82"/>
        <v>○</v>
      </c>
      <c r="AF44" s="111" t="str">
        <f t="shared" si="83"/>
        <v/>
      </c>
      <c r="AG44" s="111" t="str">
        <f t="shared" si="84"/>
        <v/>
      </c>
      <c r="AH44" s="111" t="str">
        <f t="shared" si="85"/>
        <v/>
      </c>
      <c r="AI44" s="111" t="str">
        <f t="shared" si="86"/>
        <v/>
      </c>
      <c r="AJ44" s="111" t="str">
        <f t="shared" si="87"/>
        <v/>
      </c>
      <c r="AK44" s="111" t="str">
        <f t="shared" si="88"/>
        <v/>
      </c>
      <c r="AL44" s="111" t="str">
        <f t="shared" si="89"/>
        <v/>
      </c>
      <c r="AM44" s="111" t="str">
        <f t="shared" si="90"/>
        <v/>
      </c>
      <c r="AN44" s="111" t="str">
        <f t="shared" si="91"/>
        <v/>
      </c>
      <c r="AO44" s="111" t="str">
        <f t="shared" si="92"/>
        <v/>
      </c>
      <c r="AP44" s="111" t="str">
        <f t="shared" si="93"/>
        <v/>
      </c>
      <c r="AQ44" s="111" t="str">
        <f t="shared" si="94"/>
        <v/>
      </c>
      <c r="AR44" s="111" t="str">
        <f t="shared" si="95"/>
        <v/>
      </c>
      <c r="AS44" s="111" t="str">
        <f t="shared" si="96"/>
        <v/>
      </c>
      <c r="AT44" s="111" t="str">
        <f t="shared" si="97"/>
        <v/>
      </c>
      <c r="AU44" s="111" t="str">
        <f t="shared" si="98"/>
        <v/>
      </c>
      <c r="AV44" s="111" t="str">
        <f t="shared" si="99"/>
        <v/>
      </c>
      <c r="AW44" s="111" t="str">
        <f t="shared" si="100"/>
        <v/>
      </c>
      <c r="AX44" s="111" t="str">
        <f t="shared" si="101"/>
        <v/>
      </c>
      <c r="AY44" s="111" t="str">
        <f t="shared" si="102"/>
        <v/>
      </c>
      <c r="AZ44" s="111" t="str">
        <f t="shared" si="103"/>
        <v/>
      </c>
      <c r="BA44" s="111" t="str">
        <f t="shared" si="104"/>
        <v/>
      </c>
      <c r="BB44" s="111" t="str">
        <f t="shared" si="105"/>
        <v/>
      </c>
      <c r="BC44" s="111" t="str">
        <f t="shared" si="106"/>
        <v/>
      </c>
      <c r="BD44" s="111" t="str">
        <f t="shared" si="107"/>
        <v/>
      </c>
      <c r="BE44" s="111" t="str">
        <f t="shared" si="108"/>
        <v/>
      </c>
      <c r="BF44" s="111" t="str">
        <f t="shared" si="109"/>
        <v/>
      </c>
      <c r="BG44" s="111" t="str">
        <f t="shared" si="110"/>
        <v/>
      </c>
      <c r="BH44" s="111" t="str">
        <f t="shared" si="111"/>
        <v/>
      </c>
      <c r="BI44" s="111" t="str">
        <f t="shared" si="112"/>
        <v/>
      </c>
      <c r="BJ44" s="111" t="str">
        <f t="shared" si="113"/>
        <v/>
      </c>
      <c r="BK44" s="111" t="str">
        <f t="shared" si="114"/>
        <v/>
      </c>
      <c r="BL44" s="111" t="str">
        <f t="shared" si="115"/>
        <v/>
      </c>
      <c r="BM44" s="111" t="str">
        <f t="shared" si="116"/>
        <v/>
      </c>
      <c r="BN44" s="111" t="str">
        <f t="shared" si="117"/>
        <v/>
      </c>
      <c r="BO44" s="111" t="str">
        <f t="shared" si="118"/>
        <v/>
      </c>
      <c r="BP44" s="111" t="str">
        <f t="shared" si="119"/>
        <v/>
      </c>
      <c r="BQ44" s="111" t="str">
        <f t="shared" si="120"/>
        <v/>
      </c>
      <c r="BR44" s="111" t="str">
        <f t="shared" si="121"/>
        <v/>
      </c>
      <c r="BS44" s="111" t="str">
        <f t="shared" si="122"/>
        <v/>
      </c>
      <c r="BT44" s="111" t="str">
        <f t="shared" si="123"/>
        <v/>
      </c>
      <c r="BU44" s="111" t="str">
        <f t="shared" si="124"/>
        <v/>
      </c>
      <c r="BV44" s="111" t="str">
        <f t="shared" si="125"/>
        <v/>
      </c>
      <c r="BW44" s="111" t="str">
        <f t="shared" si="126"/>
        <v/>
      </c>
      <c r="BX44" s="111" t="str">
        <f t="shared" si="127"/>
        <v/>
      </c>
      <c r="BY44" s="111" t="str">
        <f t="shared" si="128"/>
        <v/>
      </c>
      <c r="BZ44" s="111" t="str">
        <f t="shared" si="129"/>
        <v/>
      </c>
      <c r="CA44" s="111" t="str">
        <f t="shared" si="130"/>
        <v/>
      </c>
      <c r="CB44" s="111" t="str">
        <f t="shared" si="131"/>
        <v/>
      </c>
      <c r="CC44" s="111" t="str">
        <f t="shared" si="132"/>
        <v/>
      </c>
      <c r="CD44" s="111" t="str">
        <f t="shared" si="133"/>
        <v/>
      </c>
      <c r="CE44" s="111" t="str">
        <f t="shared" si="134"/>
        <v/>
      </c>
      <c r="CF44" s="111" t="str">
        <f t="shared" si="135"/>
        <v/>
      </c>
      <c r="CG44" s="111" t="str">
        <f t="shared" si="136"/>
        <v/>
      </c>
      <c r="CH44" s="111" t="str">
        <f t="shared" si="137"/>
        <v/>
      </c>
      <c r="CI44" s="111" t="str">
        <f t="shared" si="138"/>
        <v/>
      </c>
      <c r="CJ44" s="111" t="str">
        <f t="shared" si="139"/>
        <v/>
      </c>
      <c r="CK44" s="111" t="str">
        <f t="shared" si="140"/>
        <v/>
      </c>
      <c r="CL44" s="111" t="str">
        <f t="shared" si="141"/>
        <v/>
      </c>
      <c r="CM44" s="111" t="str">
        <f t="shared" si="142"/>
        <v/>
      </c>
      <c r="CN44" s="111" t="str">
        <f t="shared" si="143"/>
        <v/>
      </c>
      <c r="CO44" s="111" t="str">
        <f t="shared" si="144"/>
        <v/>
      </c>
      <c r="CP44" s="111" t="str">
        <f t="shared" si="145"/>
        <v/>
      </c>
      <c r="CQ44" s="111" t="str">
        <f t="shared" si="146"/>
        <v/>
      </c>
      <c r="CR44" s="111" t="str">
        <f t="shared" si="147"/>
        <v/>
      </c>
      <c r="CS44" s="111" t="str">
        <f t="shared" si="148"/>
        <v/>
      </c>
      <c r="CT44" s="111" t="str">
        <f t="shared" si="149"/>
        <v/>
      </c>
      <c r="CU44" s="111" t="str">
        <f t="shared" si="150"/>
        <v/>
      </c>
      <c r="CV44" s="111" t="str">
        <f t="shared" si="151"/>
        <v/>
      </c>
      <c r="CW44" s="111" t="str">
        <f t="shared" si="152"/>
        <v/>
      </c>
      <c r="CX44" s="111" t="str">
        <f t="shared" si="153"/>
        <v/>
      </c>
      <c r="CY44" s="111" t="str">
        <f t="shared" si="154"/>
        <v/>
      </c>
      <c r="CZ44" s="111" t="str">
        <f t="shared" si="155"/>
        <v/>
      </c>
      <c r="DA44" s="111" t="str">
        <f t="shared" si="156"/>
        <v/>
      </c>
      <c r="DB44" s="111" t="str">
        <f t="shared" si="157"/>
        <v/>
      </c>
      <c r="DC44" s="111" t="str">
        <f t="shared" si="158"/>
        <v/>
      </c>
      <c r="DD44" s="111" t="str">
        <f t="shared" si="159"/>
        <v/>
      </c>
      <c r="DE44" s="111" t="str">
        <f t="shared" si="160"/>
        <v/>
      </c>
      <c r="DF44" s="111" t="str">
        <f t="shared" si="161"/>
        <v/>
      </c>
      <c r="DG44" s="111" t="str">
        <f t="shared" si="162"/>
        <v/>
      </c>
      <c r="DH44" s="111" t="str">
        <f t="shared" si="163"/>
        <v/>
      </c>
      <c r="DI44" s="111" t="str">
        <f t="shared" si="164"/>
        <v/>
      </c>
      <c r="DJ44" s="111" t="str">
        <f t="shared" si="165"/>
        <v/>
      </c>
      <c r="DK44" s="111" t="str">
        <f t="shared" si="166"/>
        <v/>
      </c>
      <c r="DL44" s="111" t="str">
        <f t="shared" si="167"/>
        <v/>
      </c>
      <c r="DM44" s="111" t="str">
        <f t="shared" si="168"/>
        <v/>
      </c>
      <c r="DN44" s="111" t="str">
        <f t="shared" si="169"/>
        <v/>
      </c>
    </row>
    <row r="45" spans="1:118" ht="13.5" customHeight="1">
      <c r="A45" s="1052">
        <v>36</v>
      </c>
      <c r="B45" s="1053"/>
      <c r="C45" s="1039"/>
      <c r="D45" s="1040"/>
      <c r="E45" s="1041"/>
      <c r="F45" s="309"/>
      <c r="G45" s="1050"/>
      <c r="H45" s="1051"/>
      <c r="I45" s="1044"/>
      <c r="J45" s="1045"/>
      <c r="K45" s="1046"/>
      <c r="L45" s="1047"/>
      <c r="M45" s="1046"/>
      <c r="N45" s="1047"/>
      <c r="O45" s="1048"/>
      <c r="P45" s="1049"/>
      <c r="Q45" s="1039"/>
      <c r="R45" s="1041"/>
      <c r="S45" s="1042"/>
      <c r="T45" s="1184"/>
      <c r="U45" s="1068" t="str">
        <f t="shared" si="170"/>
        <v/>
      </c>
      <c r="V45" s="1069"/>
      <c r="W45" s="1069"/>
      <c r="X45" s="1069"/>
      <c r="Y45" s="1069"/>
      <c r="Z45" s="1069"/>
      <c r="AA45" s="111" t="str">
        <f t="shared" si="1"/>
        <v/>
      </c>
      <c r="AB45" s="98" t="str">
        <f t="shared" si="79"/>
        <v/>
      </c>
      <c r="AC45" s="98" t="str">
        <f t="shared" si="80"/>
        <v/>
      </c>
      <c r="AD45" s="98" t="str">
        <f t="shared" si="81"/>
        <v/>
      </c>
      <c r="AE45" s="111" t="str">
        <f t="shared" si="82"/>
        <v>○</v>
      </c>
      <c r="AF45" s="111" t="str">
        <f t="shared" si="83"/>
        <v/>
      </c>
      <c r="AG45" s="111" t="str">
        <f t="shared" si="84"/>
        <v/>
      </c>
      <c r="AH45" s="111" t="str">
        <f t="shared" si="85"/>
        <v/>
      </c>
      <c r="AI45" s="111" t="str">
        <f t="shared" si="86"/>
        <v/>
      </c>
      <c r="AJ45" s="111" t="str">
        <f t="shared" si="87"/>
        <v/>
      </c>
      <c r="AK45" s="111" t="str">
        <f t="shared" si="88"/>
        <v/>
      </c>
      <c r="AL45" s="111" t="str">
        <f t="shared" si="89"/>
        <v/>
      </c>
      <c r="AM45" s="111" t="str">
        <f t="shared" si="90"/>
        <v/>
      </c>
      <c r="AN45" s="111" t="str">
        <f t="shared" si="91"/>
        <v/>
      </c>
      <c r="AO45" s="111" t="str">
        <f t="shared" si="92"/>
        <v/>
      </c>
      <c r="AP45" s="111" t="str">
        <f t="shared" si="93"/>
        <v/>
      </c>
      <c r="AQ45" s="111" t="str">
        <f t="shared" si="94"/>
        <v/>
      </c>
      <c r="AR45" s="111" t="str">
        <f t="shared" si="95"/>
        <v/>
      </c>
      <c r="AS45" s="111" t="str">
        <f t="shared" si="96"/>
        <v/>
      </c>
      <c r="AT45" s="111" t="str">
        <f t="shared" si="97"/>
        <v/>
      </c>
      <c r="AU45" s="111" t="str">
        <f t="shared" si="98"/>
        <v/>
      </c>
      <c r="AV45" s="111" t="str">
        <f t="shared" si="99"/>
        <v/>
      </c>
      <c r="AW45" s="111" t="str">
        <f t="shared" si="100"/>
        <v/>
      </c>
      <c r="AX45" s="111" t="str">
        <f t="shared" si="101"/>
        <v/>
      </c>
      <c r="AY45" s="111" t="str">
        <f t="shared" si="102"/>
        <v/>
      </c>
      <c r="AZ45" s="111" t="str">
        <f t="shared" si="103"/>
        <v/>
      </c>
      <c r="BA45" s="111" t="str">
        <f t="shared" si="104"/>
        <v/>
      </c>
      <c r="BB45" s="111" t="str">
        <f t="shared" si="105"/>
        <v/>
      </c>
      <c r="BC45" s="111" t="str">
        <f t="shared" si="106"/>
        <v/>
      </c>
      <c r="BD45" s="111" t="str">
        <f t="shared" si="107"/>
        <v/>
      </c>
      <c r="BE45" s="111" t="str">
        <f t="shared" si="108"/>
        <v/>
      </c>
      <c r="BF45" s="111" t="str">
        <f t="shared" si="109"/>
        <v/>
      </c>
      <c r="BG45" s="111" t="str">
        <f t="shared" si="110"/>
        <v/>
      </c>
      <c r="BH45" s="111" t="str">
        <f t="shared" si="111"/>
        <v/>
      </c>
      <c r="BI45" s="111" t="str">
        <f t="shared" si="112"/>
        <v/>
      </c>
      <c r="BJ45" s="111" t="str">
        <f t="shared" si="113"/>
        <v/>
      </c>
      <c r="BK45" s="111" t="str">
        <f t="shared" si="114"/>
        <v/>
      </c>
      <c r="BL45" s="111" t="str">
        <f t="shared" si="115"/>
        <v/>
      </c>
      <c r="BM45" s="111" t="str">
        <f t="shared" si="116"/>
        <v/>
      </c>
      <c r="BN45" s="111" t="str">
        <f t="shared" si="117"/>
        <v/>
      </c>
      <c r="BO45" s="111" t="str">
        <f t="shared" si="118"/>
        <v/>
      </c>
      <c r="BP45" s="111" t="str">
        <f t="shared" si="119"/>
        <v/>
      </c>
      <c r="BQ45" s="111" t="str">
        <f t="shared" si="120"/>
        <v/>
      </c>
      <c r="BR45" s="111" t="str">
        <f t="shared" si="121"/>
        <v/>
      </c>
      <c r="BS45" s="111" t="str">
        <f t="shared" si="122"/>
        <v/>
      </c>
      <c r="BT45" s="111" t="str">
        <f t="shared" si="123"/>
        <v/>
      </c>
      <c r="BU45" s="111" t="str">
        <f t="shared" si="124"/>
        <v/>
      </c>
      <c r="BV45" s="111" t="str">
        <f t="shared" si="125"/>
        <v/>
      </c>
      <c r="BW45" s="111" t="str">
        <f t="shared" si="126"/>
        <v/>
      </c>
      <c r="BX45" s="111" t="str">
        <f t="shared" si="127"/>
        <v/>
      </c>
      <c r="BY45" s="111" t="str">
        <f t="shared" si="128"/>
        <v/>
      </c>
      <c r="BZ45" s="111" t="str">
        <f t="shared" si="129"/>
        <v/>
      </c>
      <c r="CA45" s="111" t="str">
        <f t="shared" si="130"/>
        <v/>
      </c>
      <c r="CB45" s="111" t="str">
        <f t="shared" si="131"/>
        <v/>
      </c>
      <c r="CC45" s="111" t="str">
        <f t="shared" si="132"/>
        <v/>
      </c>
      <c r="CD45" s="111" t="str">
        <f t="shared" si="133"/>
        <v/>
      </c>
      <c r="CE45" s="111" t="str">
        <f t="shared" si="134"/>
        <v/>
      </c>
      <c r="CF45" s="111" t="str">
        <f t="shared" si="135"/>
        <v/>
      </c>
      <c r="CG45" s="111" t="str">
        <f t="shared" si="136"/>
        <v/>
      </c>
      <c r="CH45" s="111" t="str">
        <f t="shared" si="137"/>
        <v/>
      </c>
      <c r="CI45" s="111" t="str">
        <f t="shared" si="138"/>
        <v/>
      </c>
      <c r="CJ45" s="111" t="str">
        <f t="shared" si="139"/>
        <v/>
      </c>
      <c r="CK45" s="111" t="str">
        <f t="shared" si="140"/>
        <v/>
      </c>
      <c r="CL45" s="111" t="str">
        <f t="shared" si="141"/>
        <v/>
      </c>
      <c r="CM45" s="111" t="str">
        <f t="shared" si="142"/>
        <v/>
      </c>
      <c r="CN45" s="111" t="str">
        <f t="shared" si="143"/>
        <v/>
      </c>
      <c r="CO45" s="111" t="str">
        <f t="shared" si="144"/>
        <v/>
      </c>
      <c r="CP45" s="111" t="str">
        <f t="shared" si="145"/>
        <v/>
      </c>
      <c r="CQ45" s="111" t="str">
        <f t="shared" si="146"/>
        <v/>
      </c>
      <c r="CR45" s="111" t="str">
        <f t="shared" si="147"/>
        <v/>
      </c>
      <c r="CS45" s="111" t="str">
        <f t="shared" si="148"/>
        <v/>
      </c>
      <c r="CT45" s="111" t="str">
        <f t="shared" si="149"/>
        <v/>
      </c>
      <c r="CU45" s="111" t="str">
        <f t="shared" si="150"/>
        <v/>
      </c>
      <c r="CV45" s="111" t="str">
        <f t="shared" si="151"/>
        <v/>
      </c>
      <c r="CW45" s="111" t="str">
        <f t="shared" si="152"/>
        <v/>
      </c>
      <c r="CX45" s="111" t="str">
        <f t="shared" si="153"/>
        <v/>
      </c>
      <c r="CY45" s="111" t="str">
        <f t="shared" si="154"/>
        <v/>
      </c>
      <c r="CZ45" s="111" t="str">
        <f t="shared" si="155"/>
        <v/>
      </c>
      <c r="DA45" s="111" t="str">
        <f t="shared" si="156"/>
        <v/>
      </c>
      <c r="DB45" s="111" t="str">
        <f t="shared" si="157"/>
        <v/>
      </c>
      <c r="DC45" s="111" t="str">
        <f t="shared" si="158"/>
        <v/>
      </c>
      <c r="DD45" s="111" t="str">
        <f t="shared" si="159"/>
        <v/>
      </c>
      <c r="DE45" s="111" t="str">
        <f t="shared" si="160"/>
        <v/>
      </c>
      <c r="DF45" s="111" t="str">
        <f t="shared" si="161"/>
        <v/>
      </c>
      <c r="DG45" s="111" t="str">
        <f t="shared" si="162"/>
        <v/>
      </c>
      <c r="DH45" s="111" t="str">
        <f t="shared" si="163"/>
        <v/>
      </c>
      <c r="DI45" s="111" t="str">
        <f t="shared" si="164"/>
        <v/>
      </c>
      <c r="DJ45" s="111" t="str">
        <f t="shared" si="165"/>
        <v/>
      </c>
      <c r="DK45" s="111" t="str">
        <f t="shared" si="166"/>
        <v/>
      </c>
      <c r="DL45" s="111" t="str">
        <f t="shared" si="167"/>
        <v/>
      </c>
      <c r="DM45" s="111" t="str">
        <f t="shared" si="168"/>
        <v/>
      </c>
      <c r="DN45" s="111" t="str">
        <f t="shared" si="169"/>
        <v/>
      </c>
    </row>
    <row r="46" spans="1:118" ht="13.5" customHeight="1">
      <c r="A46" s="1052">
        <v>37</v>
      </c>
      <c r="B46" s="1053"/>
      <c r="C46" s="1039"/>
      <c r="D46" s="1040"/>
      <c r="E46" s="1041"/>
      <c r="F46" s="309"/>
      <c r="G46" s="1050"/>
      <c r="H46" s="1051"/>
      <c r="I46" s="1044"/>
      <c r="J46" s="1045"/>
      <c r="K46" s="1046"/>
      <c r="L46" s="1047"/>
      <c r="M46" s="1046"/>
      <c r="N46" s="1047"/>
      <c r="O46" s="1048"/>
      <c r="P46" s="1049"/>
      <c r="Q46" s="1039"/>
      <c r="R46" s="1041"/>
      <c r="S46" s="1042"/>
      <c r="T46" s="1184"/>
      <c r="U46" s="1068" t="str">
        <f t="shared" si="170"/>
        <v/>
      </c>
      <c r="V46" s="1069"/>
      <c r="W46" s="1069"/>
      <c r="X46" s="1069"/>
      <c r="Y46" s="1069"/>
      <c r="Z46" s="1069"/>
      <c r="AA46" s="111" t="str">
        <f t="shared" si="1"/>
        <v/>
      </c>
      <c r="AB46" s="98" t="str">
        <f t="shared" si="79"/>
        <v/>
      </c>
      <c r="AC46" s="98" t="str">
        <f t="shared" si="80"/>
        <v/>
      </c>
      <c r="AD46" s="98" t="str">
        <f t="shared" si="81"/>
        <v/>
      </c>
      <c r="AE46" s="111" t="str">
        <f t="shared" si="82"/>
        <v>○</v>
      </c>
      <c r="AF46" s="111" t="str">
        <f t="shared" si="83"/>
        <v/>
      </c>
      <c r="AG46" s="111" t="str">
        <f t="shared" si="84"/>
        <v/>
      </c>
      <c r="AH46" s="111" t="str">
        <f t="shared" si="85"/>
        <v/>
      </c>
      <c r="AI46" s="111" t="str">
        <f t="shared" si="86"/>
        <v/>
      </c>
      <c r="AJ46" s="111" t="str">
        <f t="shared" si="87"/>
        <v/>
      </c>
      <c r="AK46" s="111" t="str">
        <f t="shared" si="88"/>
        <v/>
      </c>
      <c r="AL46" s="111" t="str">
        <f t="shared" si="89"/>
        <v/>
      </c>
      <c r="AM46" s="111" t="str">
        <f t="shared" si="90"/>
        <v/>
      </c>
      <c r="AN46" s="111" t="str">
        <f t="shared" si="91"/>
        <v/>
      </c>
      <c r="AO46" s="111" t="str">
        <f t="shared" si="92"/>
        <v/>
      </c>
      <c r="AP46" s="111" t="str">
        <f t="shared" si="93"/>
        <v/>
      </c>
      <c r="AQ46" s="111" t="str">
        <f t="shared" si="94"/>
        <v/>
      </c>
      <c r="AR46" s="111" t="str">
        <f t="shared" si="95"/>
        <v/>
      </c>
      <c r="AS46" s="111" t="str">
        <f t="shared" si="96"/>
        <v/>
      </c>
      <c r="AT46" s="111" t="str">
        <f t="shared" si="97"/>
        <v/>
      </c>
      <c r="AU46" s="111" t="str">
        <f t="shared" si="98"/>
        <v/>
      </c>
      <c r="AV46" s="111" t="str">
        <f t="shared" si="99"/>
        <v/>
      </c>
      <c r="AW46" s="111" t="str">
        <f t="shared" si="100"/>
        <v/>
      </c>
      <c r="AX46" s="111" t="str">
        <f t="shared" si="101"/>
        <v/>
      </c>
      <c r="AY46" s="111" t="str">
        <f t="shared" si="102"/>
        <v/>
      </c>
      <c r="AZ46" s="111" t="str">
        <f t="shared" si="103"/>
        <v/>
      </c>
      <c r="BA46" s="111" t="str">
        <f t="shared" si="104"/>
        <v/>
      </c>
      <c r="BB46" s="111" t="str">
        <f t="shared" si="105"/>
        <v/>
      </c>
      <c r="BC46" s="111" t="str">
        <f t="shared" si="106"/>
        <v/>
      </c>
      <c r="BD46" s="111" t="str">
        <f t="shared" si="107"/>
        <v/>
      </c>
      <c r="BE46" s="111" t="str">
        <f t="shared" si="108"/>
        <v/>
      </c>
      <c r="BF46" s="111" t="str">
        <f t="shared" si="109"/>
        <v/>
      </c>
      <c r="BG46" s="111" t="str">
        <f t="shared" si="110"/>
        <v/>
      </c>
      <c r="BH46" s="111" t="str">
        <f t="shared" si="111"/>
        <v/>
      </c>
      <c r="BI46" s="111" t="str">
        <f t="shared" si="112"/>
        <v/>
      </c>
      <c r="BJ46" s="111" t="str">
        <f t="shared" si="113"/>
        <v/>
      </c>
      <c r="BK46" s="111" t="str">
        <f t="shared" si="114"/>
        <v/>
      </c>
      <c r="BL46" s="111" t="str">
        <f t="shared" si="115"/>
        <v/>
      </c>
      <c r="BM46" s="111" t="str">
        <f t="shared" si="116"/>
        <v/>
      </c>
      <c r="BN46" s="111" t="str">
        <f t="shared" si="117"/>
        <v/>
      </c>
      <c r="BO46" s="111" t="str">
        <f t="shared" si="118"/>
        <v/>
      </c>
      <c r="BP46" s="111" t="str">
        <f t="shared" si="119"/>
        <v/>
      </c>
      <c r="BQ46" s="111" t="str">
        <f t="shared" si="120"/>
        <v/>
      </c>
      <c r="BR46" s="111" t="str">
        <f t="shared" si="121"/>
        <v/>
      </c>
      <c r="BS46" s="111" t="str">
        <f t="shared" si="122"/>
        <v/>
      </c>
      <c r="BT46" s="111" t="str">
        <f t="shared" si="123"/>
        <v/>
      </c>
      <c r="BU46" s="111" t="str">
        <f t="shared" si="124"/>
        <v/>
      </c>
      <c r="BV46" s="111" t="str">
        <f t="shared" si="125"/>
        <v/>
      </c>
      <c r="BW46" s="111" t="str">
        <f t="shared" si="126"/>
        <v/>
      </c>
      <c r="BX46" s="111" t="str">
        <f t="shared" si="127"/>
        <v/>
      </c>
      <c r="BY46" s="111" t="str">
        <f t="shared" si="128"/>
        <v/>
      </c>
      <c r="BZ46" s="111" t="str">
        <f t="shared" si="129"/>
        <v/>
      </c>
      <c r="CA46" s="111" t="str">
        <f t="shared" si="130"/>
        <v/>
      </c>
      <c r="CB46" s="111" t="str">
        <f t="shared" si="131"/>
        <v/>
      </c>
      <c r="CC46" s="111" t="str">
        <f t="shared" si="132"/>
        <v/>
      </c>
      <c r="CD46" s="111" t="str">
        <f t="shared" si="133"/>
        <v/>
      </c>
      <c r="CE46" s="111" t="str">
        <f t="shared" si="134"/>
        <v/>
      </c>
      <c r="CF46" s="111" t="str">
        <f t="shared" si="135"/>
        <v/>
      </c>
      <c r="CG46" s="111" t="str">
        <f t="shared" si="136"/>
        <v/>
      </c>
      <c r="CH46" s="111" t="str">
        <f t="shared" si="137"/>
        <v/>
      </c>
      <c r="CI46" s="111" t="str">
        <f t="shared" si="138"/>
        <v/>
      </c>
      <c r="CJ46" s="111" t="str">
        <f t="shared" si="139"/>
        <v/>
      </c>
      <c r="CK46" s="111" t="str">
        <f t="shared" si="140"/>
        <v/>
      </c>
      <c r="CL46" s="111" t="str">
        <f t="shared" si="141"/>
        <v/>
      </c>
      <c r="CM46" s="111" t="str">
        <f t="shared" si="142"/>
        <v/>
      </c>
      <c r="CN46" s="111" t="str">
        <f t="shared" si="143"/>
        <v/>
      </c>
      <c r="CO46" s="111" t="str">
        <f t="shared" si="144"/>
        <v/>
      </c>
      <c r="CP46" s="111" t="str">
        <f t="shared" si="145"/>
        <v/>
      </c>
      <c r="CQ46" s="111" t="str">
        <f t="shared" si="146"/>
        <v/>
      </c>
      <c r="CR46" s="111" t="str">
        <f t="shared" si="147"/>
        <v/>
      </c>
      <c r="CS46" s="111" t="str">
        <f t="shared" si="148"/>
        <v/>
      </c>
      <c r="CT46" s="111" t="str">
        <f t="shared" si="149"/>
        <v/>
      </c>
      <c r="CU46" s="111" t="str">
        <f t="shared" si="150"/>
        <v/>
      </c>
      <c r="CV46" s="111" t="str">
        <f t="shared" si="151"/>
        <v/>
      </c>
      <c r="CW46" s="111" t="str">
        <f t="shared" si="152"/>
        <v/>
      </c>
      <c r="CX46" s="111" t="str">
        <f t="shared" si="153"/>
        <v/>
      </c>
      <c r="CY46" s="111" t="str">
        <f t="shared" si="154"/>
        <v/>
      </c>
      <c r="CZ46" s="111" t="str">
        <f t="shared" si="155"/>
        <v/>
      </c>
      <c r="DA46" s="111" t="str">
        <f t="shared" si="156"/>
        <v/>
      </c>
      <c r="DB46" s="111" t="str">
        <f t="shared" si="157"/>
        <v/>
      </c>
      <c r="DC46" s="111" t="str">
        <f t="shared" si="158"/>
        <v/>
      </c>
      <c r="DD46" s="111" t="str">
        <f t="shared" si="159"/>
        <v/>
      </c>
      <c r="DE46" s="111" t="str">
        <f t="shared" si="160"/>
        <v/>
      </c>
      <c r="DF46" s="111" t="str">
        <f t="shared" si="161"/>
        <v/>
      </c>
      <c r="DG46" s="111" t="str">
        <f t="shared" si="162"/>
        <v/>
      </c>
      <c r="DH46" s="111" t="str">
        <f t="shared" si="163"/>
        <v/>
      </c>
      <c r="DI46" s="111" t="str">
        <f t="shared" si="164"/>
        <v/>
      </c>
      <c r="DJ46" s="111" t="str">
        <f t="shared" si="165"/>
        <v/>
      </c>
      <c r="DK46" s="111" t="str">
        <f t="shared" si="166"/>
        <v/>
      </c>
      <c r="DL46" s="111" t="str">
        <f t="shared" si="167"/>
        <v/>
      </c>
      <c r="DM46" s="111" t="str">
        <f t="shared" si="168"/>
        <v/>
      </c>
      <c r="DN46" s="111" t="str">
        <f t="shared" si="169"/>
        <v/>
      </c>
    </row>
    <row r="47" spans="1:118" ht="13.5" customHeight="1">
      <c r="A47" s="1052">
        <v>38</v>
      </c>
      <c r="B47" s="1053"/>
      <c r="C47" s="1039"/>
      <c r="D47" s="1040"/>
      <c r="E47" s="1041"/>
      <c r="F47" s="309"/>
      <c r="G47" s="1050"/>
      <c r="H47" s="1051"/>
      <c r="I47" s="1044"/>
      <c r="J47" s="1045"/>
      <c r="K47" s="1046"/>
      <c r="L47" s="1047"/>
      <c r="M47" s="1046"/>
      <c r="N47" s="1047"/>
      <c r="O47" s="1048"/>
      <c r="P47" s="1049"/>
      <c r="Q47" s="1039"/>
      <c r="R47" s="1041"/>
      <c r="S47" s="1042"/>
      <c r="T47" s="1184"/>
      <c r="U47" s="1068" t="str">
        <f t="shared" si="170"/>
        <v/>
      </c>
      <c r="V47" s="1069"/>
      <c r="W47" s="1069"/>
      <c r="X47" s="1069"/>
      <c r="Y47" s="1069"/>
      <c r="Z47" s="1069"/>
      <c r="AA47" s="111" t="str">
        <f t="shared" si="1"/>
        <v/>
      </c>
      <c r="AB47" s="98" t="str">
        <f t="shared" si="79"/>
        <v/>
      </c>
      <c r="AC47" s="98" t="str">
        <f t="shared" si="80"/>
        <v/>
      </c>
      <c r="AD47" s="98" t="str">
        <f t="shared" si="81"/>
        <v/>
      </c>
      <c r="AE47" s="111" t="str">
        <f t="shared" si="82"/>
        <v>○</v>
      </c>
      <c r="AF47" s="111" t="str">
        <f t="shared" si="83"/>
        <v/>
      </c>
      <c r="AG47" s="111" t="str">
        <f t="shared" si="84"/>
        <v/>
      </c>
      <c r="AH47" s="111" t="str">
        <f t="shared" si="85"/>
        <v/>
      </c>
      <c r="AI47" s="111" t="str">
        <f t="shared" si="86"/>
        <v/>
      </c>
      <c r="AJ47" s="111" t="str">
        <f t="shared" si="87"/>
        <v/>
      </c>
      <c r="AK47" s="111" t="str">
        <f t="shared" si="88"/>
        <v/>
      </c>
      <c r="AL47" s="111" t="str">
        <f t="shared" si="89"/>
        <v/>
      </c>
      <c r="AM47" s="111" t="str">
        <f t="shared" si="90"/>
        <v/>
      </c>
      <c r="AN47" s="111" t="str">
        <f t="shared" si="91"/>
        <v/>
      </c>
      <c r="AO47" s="111" t="str">
        <f t="shared" si="92"/>
        <v/>
      </c>
      <c r="AP47" s="111" t="str">
        <f t="shared" si="93"/>
        <v/>
      </c>
      <c r="AQ47" s="111" t="str">
        <f t="shared" si="94"/>
        <v/>
      </c>
      <c r="AR47" s="111" t="str">
        <f t="shared" si="95"/>
        <v/>
      </c>
      <c r="AS47" s="111" t="str">
        <f t="shared" si="96"/>
        <v/>
      </c>
      <c r="AT47" s="111" t="str">
        <f t="shared" si="97"/>
        <v/>
      </c>
      <c r="AU47" s="111" t="str">
        <f t="shared" si="98"/>
        <v/>
      </c>
      <c r="AV47" s="111" t="str">
        <f t="shared" si="99"/>
        <v/>
      </c>
      <c r="AW47" s="111" t="str">
        <f t="shared" si="100"/>
        <v/>
      </c>
      <c r="AX47" s="111" t="str">
        <f t="shared" si="101"/>
        <v/>
      </c>
      <c r="AY47" s="111" t="str">
        <f t="shared" si="102"/>
        <v/>
      </c>
      <c r="AZ47" s="111" t="str">
        <f t="shared" si="103"/>
        <v/>
      </c>
      <c r="BA47" s="111" t="str">
        <f t="shared" si="104"/>
        <v/>
      </c>
      <c r="BB47" s="111" t="str">
        <f t="shared" si="105"/>
        <v/>
      </c>
      <c r="BC47" s="111" t="str">
        <f t="shared" si="106"/>
        <v/>
      </c>
      <c r="BD47" s="111" t="str">
        <f t="shared" si="107"/>
        <v/>
      </c>
      <c r="BE47" s="111" t="str">
        <f t="shared" si="108"/>
        <v/>
      </c>
      <c r="BF47" s="111" t="str">
        <f t="shared" si="109"/>
        <v/>
      </c>
      <c r="BG47" s="111" t="str">
        <f t="shared" si="110"/>
        <v/>
      </c>
      <c r="BH47" s="111" t="str">
        <f t="shared" si="111"/>
        <v/>
      </c>
      <c r="BI47" s="111" t="str">
        <f t="shared" si="112"/>
        <v/>
      </c>
      <c r="BJ47" s="111" t="str">
        <f t="shared" si="113"/>
        <v/>
      </c>
      <c r="BK47" s="111" t="str">
        <f t="shared" si="114"/>
        <v/>
      </c>
      <c r="BL47" s="111" t="str">
        <f t="shared" si="115"/>
        <v/>
      </c>
      <c r="BM47" s="111" t="str">
        <f t="shared" si="116"/>
        <v/>
      </c>
      <c r="BN47" s="111" t="str">
        <f t="shared" si="117"/>
        <v/>
      </c>
      <c r="BO47" s="111" t="str">
        <f t="shared" si="118"/>
        <v/>
      </c>
      <c r="BP47" s="111" t="str">
        <f t="shared" si="119"/>
        <v/>
      </c>
      <c r="BQ47" s="111" t="str">
        <f t="shared" si="120"/>
        <v/>
      </c>
      <c r="BR47" s="111" t="str">
        <f t="shared" si="121"/>
        <v/>
      </c>
      <c r="BS47" s="111" t="str">
        <f t="shared" si="122"/>
        <v/>
      </c>
      <c r="BT47" s="111" t="str">
        <f t="shared" si="123"/>
        <v/>
      </c>
      <c r="BU47" s="111" t="str">
        <f t="shared" si="124"/>
        <v/>
      </c>
      <c r="BV47" s="111" t="str">
        <f t="shared" si="125"/>
        <v/>
      </c>
      <c r="BW47" s="111" t="str">
        <f t="shared" si="126"/>
        <v/>
      </c>
      <c r="BX47" s="111" t="str">
        <f t="shared" si="127"/>
        <v/>
      </c>
      <c r="BY47" s="111" t="str">
        <f t="shared" si="128"/>
        <v/>
      </c>
      <c r="BZ47" s="111" t="str">
        <f t="shared" si="129"/>
        <v/>
      </c>
      <c r="CA47" s="111" t="str">
        <f t="shared" si="130"/>
        <v/>
      </c>
      <c r="CB47" s="111" t="str">
        <f t="shared" si="131"/>
        <v/>
      </c>
      <c r="CC47" s="111" t="str">
        <f t="shared" si="132"/>
        <v/>
      </c>
      <c r="CD47" s="111" t="str">
        <f t="shared" si="133"/>
        <v/>
      </c>
      <c r="CE47" s="111" t="str">
        <f t="shared" si="134"/>
        <v/>
      </c>
      <c r="CF47" s="111" t="str">
        <f t="shared" si="135"/>
        <v/>
      </c>
      <c r="CG47" s="111" t="str">
        <f t="shared" si="136"/>
        <v/>
      </c>
      <c r="CH47" s="111" t="str">
        <f t="shared" si="137"/>
        <v/>
      </c>
      <c r="CI47" s="111" t="str">
        <f t="shared" si="138"/>
        <v/>
      </c>
      <c r="CJ47" s="111" t="str">
        <f t="shared" si="139"/>
        <v/>
      </c>
      <c r="CK47" s="111" t="str">
        <f t="shared" si="140"/>
        <v/>
      </c>
      <c r="CL47" s="111" t="str">
        <f t="shared" si="141"/>
        <v/>
      </c>
      <c r="CM47" s="111" t="str">
        <f t="shared" si="142"/>
        <v/>
      </c>
      <c r="CN47" s="111" t="str">
        <f t="shared" si="143"/>
        <v/>
      </c>
      <c r="CO47" s="111" t="str">
        <f t="shared" si="144"/>
        <v/>
      </c>
      <c r="CP47" s="111" t="str">
        <f t="shared" si="145"/>
        <v/>
      </c>
      <c r="CQ47" s="111" t="str">
        <f t="shared" si="146"/>
        <v/>
      </c>
      <c r="CR47" s="111" t="str">
        <f t="shared" si="147"/>
        <v/>
      </c>
      <c r="CS47" s="111" t="str">
        <f t="shared" si="148"/>
        <v/>
      </c>
      <c r="CT47" s="111" t="str">
        <f t="shared" si="149"/>
        <v/>
      </c>
      <c r="CU47" s="111" t="str">
        <f t="shared" si="150"/>
        <v/>
      </c>
      <c r="CV47" s="111" t="str">
        <f t="shared" si="151"/>
        <v/>
      </c>
      <c r="CW47" s="111" t="str">
        <f t="shared" si="152"/>
        <v/>
      </c>
      <c r="CX47" s="111" t="str">
        <f t="shared" si="153"/>
        <v/>
      </c>
      <c r="CY47" s="111" t="str">
        <f t="shared" si="154"/>
        <v/>
      </c>
      <c r="CZ47" s="111" t="str">
        <f t="shared" si="155"/>
        <v/>
      </c>
      <c r="DA47" s="111" t="str">
        <f t="shared" si="156"/>
        <v/>
      </c>
      <c r="DB47" s="111" t="str">
        <f t="shared" si="157"/>
        <v/>
      </c>
      <c r="DC47" s="111" t="str">
        <f t="shared" si="158"/>
        <v/>
      </c>
      <c r="DD47" s="111" t="str">
        <f t="shared" si="159"/>
        <v/>
      </c>
      <c r="DE47" s="111" t="str">
        <f t="shared" si="160"/>
        <v/>
      </c>
      <c r="DF47" s="111" t="str">
        <f t="shared" si="161"/>
        <v/>
      </c>
      <c r="DG47" s="111" t="str">
        <f t="shared" si="162"/>
        <v/>
      </c>
      <c r="DH47" s="111" t="str">
        <f t="shared" si="163"/>
        <v/>
      </c>
      <c r="DI47" s="111" t="str">
        <f t="shared" si="164"/>
        <v/>
      </c>
      <c r="DJ47" s="111" t="str">
        <f t="shared" si="165"/>
        <v/>
      </c>
      <c r="DK47" s="111" t="str">
        <f t="shared" si="166"/>
        <v/>
      </c>
      <c r="DL47" s="111" t="str">
        <f t="shared" si="167"/>
        <v/>
      </c>
      <c r="DM47" s="111" t="str">
        <f t="shared" si="168"/>
        <v/>
      </c>
      <c r="DN47" s="111" t="str">
        <f t="shared" si="169"/>
        <v/>
      </c>
    </row>
    <row r="48" spans="1:118" ht="13.5" customHeight="1">
      <c r="A48" s="1052">
        <v>39</v>
      </c>
      <c r="B48" s="1053"/>
      <c r="C48" s="1039"/>
      <c r="D48" s="1040"/>
      <c r="E48" s="1041"/>
      <c r="F48" s="309"/>
      <c r="G48" s="1050"/>
      <c r="H48" s="1051"/>
      <c r="I48" s="1044"/>
      <c r="J48" s="1045"/>
      <c r="K48" s="1046"/>
      <c r="L48" s="1047"/>
      <c r="M48" s="1046"/>
      <c r="N48" s="1047"/>
      <c r="O48" s="1048"/>
      <c r="P48" s="1049"/>
      <c r="Q48" s="1039"/>
      <c r="R48" s="1041"/>
      <c r="S48" s="1042"/>
      <c r="T48" s="1184"/>
      <c r="U48" s="1068" t="str">
        <f t="shared" si="170"/>
        <v/>
      </c>
      <c r="V48" s="1069"/>
      <c r="W48" s="1069"/>
      <c r="X48" s="1069"/>
      <c r="Y48" s="1069"/>
      <c r="Z48" s="1069"/>
      <c r="AA48" s="111" t="str">
        <f t="shared" si="1"/>
        <v/>
      </c>
      <c r="AB48" s="98" t="str">
        <f t="shared" si="79"/>
        <v/>
      </c>
      <c r="AC48" s="98" t="str">
        <f t="shared" si="80"/>
        <v/>
      </c>
      <c r="AD48" s="98" t="str">
        <f t="shared" si="81"/>
        <v/>
      </c>
      <c r="AE48" s="111" t="str">
        <f t="shared" si="82"/>
        <v>○</v>
      </c>
      <c r="AF48" s="111" t="str">
        <f t="shared" si="83"/>
        <v/>
      </c>
      <c r="AG48" s="111" t="str">
        <f t="shared" si="84"/>
        <v/>
      </c>
      <c r="AH48" s="111" t="str">
        <f t="shared" si="85"/>
        <v/>
      </c>
      <c r="AI48" s="111" t="str">
        <f t="shared" si="86"/>
        <v/>
      </c>
      <c r="AJ48" s="111" t="str">
        <f t="shared" si="87"/>
        <v/>
      </c>
      <c r="AK48" s="111" t="str">
        <f t="shared" si="88"/>
        <v/>
      </c>
      <c r="AL48" s="111" t="str">
        <f t="shared" si="89"/>
        <v/>
      </c>
      <c r="AM48" s="111" t="str">
        <f t="shared" si="90"/>
        <v/>
      </c>
      <c r="AN48" s="111" t="str">
        <f t="shared" si="91"/>
        <v/>
      </c>
      <c r="AO48" s="111" t="str">
        <f t="shared" si="92"/>
        <v/>
      </c>
      <c r="AP48" s="111" t="str">
        <f t="shared" si="93"/>
        <v/>
      </c>
      <c r="AQ48" s="111" t="str">
        <f t="shared" si="94"/>
        <v/>
      </c>
      <c r="AR48" s="111" t="str">
        <f t="shared" si="95"/>
        <v/>
      </c>
      <c r="AS48" s="111" t="str">
        <f t="shared" si="96"/>
        <v/>
      </c>
      <c r="AT48" s="111" t="str">
        <f t="shared" si="97"/>
        <v/>
      </c>
      <c r="AU48" s="111" t="str">
        <f t="shared" si="98"/>
        <v/>
      </c>
      <c r="AV48" s="111" t="str">
        <f t="shared" si="99"/>
        <v/>
      </c>
      <c r="AW48" s="111" t="str">
        <f t="shared" si="100"/>
        <v/>
      </c>
      <c r="AX48" s="111" t="str">
        <f t="shared" si="101"/>
        <v/>
      </c>
      <c r="AY48" s="111" t="str">
        <f t="shared" si="102"/>
        <v/>
      </c>
      <c r="AZ48" s="111" t="str">
        <f t="shared" si="103"/>
        <v/>
      </c>
      <c r="BA48" s="111" t="str">
        <f t="shared" si="104"/>
        <v/>
      </c>
      <c r="BB48" s="111" t="str">
        <f t="shared" si="105"/>
        <v/>
      </c>
      <c r="BC48" s="111" t="str">
        <f t="shared" si="106"/>
        <v/>
      </c>
      <c r="BD48" s="111" t="str">
        <f t="shared" si="107"/>
        <v/>
      </c>
      <c r="BE48" s="111" t="str">
        <f t="shared" si="108"/>
        <v/>
      </c>
      <c r="BF48" s="111" t="str">
        <f t="shared" si="109"/>
        <v/>
      </c>
      <c r="BG48" s="111" t="str">
        <f t="shared" si="110"/>
        <v/>
      </c>
      <c r="BH48" s="111" t="str">
        <f t="shared" si="111"/>
        <v/>
      </c>
      <c r="BI48" s="111" t="str">
        <f t="shared" si="112"/>
        <v/>
      </c>
      <c r="BJ48" s="111" t="str">
        <f t="shared" si="113"/>
        <v/>
      </c>
      <c r="BK48" s="111" t="str">
        <f t="shared" si="114"/>
        <v/>
      </c>
      <c r="BL48" s="111" t="str">
        <f t="shared" si="115"/>
        <v/>
      </c>
      <c r="BM48" s="111" t="str">
        <f t="shared" si="116"/>
        <v/>
      </c>
      <c r="BN48" s="111" t="str">
        <f t="shared" si="117"/>
        <v/>
      </c>
      <c r="BO48" s="111" t="str">
        <f t="shared" si="118"/>
        <v/>
      </c>
      <c r="BP48" s="111" t="str">
        <f t="shared" si="119"/>
        <v/>
      </c>
      <c r="BQ48" s="111" t="str">
        <f t="shared" si="120"/>
        <v/>
      </c>
      <c r="BR48" s="111" t="str">
        <f t="shared" si="121"/>
        <v/>
      </c>
      <c r="BS48" s="111" t="str">
        <f t="shared" si="122"/>
        <v/>
      </c>
      <c r="BT48" s="111" t="str">
        <f t="shared" si="123"/>
        <v/>
      </c>
      <c r="BU48" s="111" t="str">
        <f t="shared" si="124"/>
        <v/>
      </c>
      <c r="BV48" s="111" t="str">
        <f t="shared" si="125"/>
        <v/>
      </c>
      <c r="BW48" s="111" t="str">
        <f t="shared" si="126"/>
        <v/>
      </c>
      <c r="BX48" s="111" t="str">
        <f t="shared" si="127"/>
        <v/>
      </c>
      <c r="BY48" s="111" t="str">
        <f t="shared" si="128"/>
        <v/>
      </c>
      <c r="BZ48" s="111" t="str">
        <f t="shared" si="129"/>
        <v/>
      </c>
      <c r="CA48" s="111" t="str">
        <f t="shared" si="130"/>
        <v/>
      </c>
      <c r="CB48" s="111" t="str">
        <f t="shared" si="131"/>
        <v/>
      </c>
      <c r="CC48" s="111" t="str">
        <f t="shared" si="132"/>
        <v/>
      </c>
      <c r="CD48" s="111" t="str">
        <f t="shared" si="133"/>
        <v/>
      </c>
      <c r="CE48" s="111" t="str">
        <f t="shared" si="134"/>
        <v/>
      </c>
      <c r="CF48" s="111" t="str">
        <f t="shared" si="135"/>
        <v/>
      </c>
      <c r="CG48" s="111" t="str">
        <f t="shared" si="136"/>
        <v/>
      </c>
      <c r="CH48" s="111" t="str">
        <f t="shared" si="137"/>
        <v/>
      </c>
      <c r="CI48" s="111" t="str">
        <f t="shared" si="138"/>
        <v/>
      </c>
      <c r="CJ48" s="111" t="str">
        <f t="shared" si="139"/>
        <v/>
      </c>
      <c r="CK48" s="111" t="str">
        <f t="shared" si="140"/>
        <v/>
      </c>
      <c r="CL48" s="111" t="str">
        <f t="shared" si="141"/>
        <v/>
      </c>
      <c r="CM48" s="111" t="str">
        <f t="shared" si="142"/>
        <v/>
      </c>
      <c r="CN48" s="111" t="str">
        <f t="shared" si="143"/>
        <v/>
      </c>
      <c r="CO48" s="111" t="str">
        <f t="shared" si="144"/>
        <v/>
      </c>
      <c r="CP48" s="111" t="str">
        <f t="shared" si="145"/>
        <v/>
      </c>
      <c r="CQ48" s="111" t="str">
        <f t="shared" si="146"/>
        <v/>
      </c>
      <c r="CR48" s="111" t="str">
        <f t="shared" si="147"/>
        <v/>
      </c>
      <c r="CS48" s="111" t="str">
        <f t="shared" si="148"/>
        <v/>
      </c>
      <c r="CT48" s="111" t="str">
        <f t="shared" si="149"/>
        <v/>
      </c>
      <c r="CU48" s="111" t="str">
        <f t="shared" si="150"/>
        <v/>
      </c>
      <c r="CV48" s="111" t="str">
        <f t="shared" si="151"/>
        <v/>
      </c>
      <c r="CW48" s="111" t="str">
        <f t="shared" si="152"/>
        <v/>
      </c>
      <c r="CX48" s="111" t="str">
        <f t="shared" si="153"/>
        <v/>
      </c>
      <c r="CY48" s="111" t="str">
        <f t="shared" si="154"/>
        <v/>
      </c>
      <c r="CZ48" s="111" t="str">
        <f t="shared" si="155"/>
        <v/>
      </c>
      <c r="DA48" s="111" t="str">
        <f t="shared" si="156"/>
        <v/>
      </c>
      <c r="DB48" s="111" t="str">
        <f t="shared" si="157"/>
        <v/>
      </c>
      <c r="DC48" s="111" t="str">
        <f t="shared" si="158"/>
        <v/>
      </c>
      <c r="DD48" s="111" t="str">
        <f t="shared" si="159"/>
        <v/>
      </c>
      <c r="DE48" s="111" t="str">
        <f t="shared" si="160"/>
        <v/>
      </c>
      <c r="DF48" s="111" t="str">
        <f t="shared" si="161"/>
        <v/>
      </c>
      <c r="DG48" s="111" t="str">
        <f t="shared" si="162"/>
        <v/>
      </c>
      <c r="DH48" s="111" t="str">
        <f t="shared" si="163"/>
        <v/>
      </c>
      <c r="DI48" s="111" t="str">
        <f t="shared" si="164"/>
        <v/>
      </c>
      <c r="DJ48" s="111" t="str">
        <f t="shared" si="165"/>
        <v/>
      </c>
      <c r="DK48" s="111" t="str">
        <f t="shared" si="166"/>
        <v/>
      </c>
      <c r="DL48" s="111" t="str">
        <f t="shared" si="167"/>
        <v/>
      </c>
      <c r="DM48" s="111" t="str">
        <f t="shared" si="168"/>
        <v/>
      </c>
      <c r="DN48" s="111" t="str">
        <f t="shared" si="169"/>
        <v/>
      </c>
    </row>
    <row r="49" spans="1:118" ht="13.5" customHeight="1">
      <c r="A49" s="1052">
        <v>40</v>
      </c>
      <c r="B49" s="1053"/>
      <c r="C49" s="1039"/>
      <c r="D49" s="1040"/>
      <c r="E49" s="1041"/>
      <c r="F49" s="309"/>
      <c r="G49" s="1050"/>
      <c r="H49" s="1051"/>
      <c r="I49" s="1044"/>
      <c r="J49" s="1045"/>
      <c r="K49" s="1046"/>
      <c r="L49" s="1047"/>
      <c r="M49" s="1046"/>
      <c r="N49" s="1047"/>
      <c r="O49" s="1048"/>
      <c r="P49" s="1049"/>
      <c r="Q49" s="1039"/>
      <c r="R49" s="1041"/>
      <c r="S49" s="1042"/>
      <c r="T49" s="1184"/>
      <c r="U49" s="1068" t="str">
        <f t="shared" si="170"/>
        <v/>
      </c>
      <c r="V49" s="1069"/>
      <c r="W49" s="1069"/>
      <c r="X49" s="1069"/>
      <c r="Y49" s="1069"/>
      <c r="Z49" s="1069"/>
      <c r="AA49" s="111" t="str">
        <f t="shared" si="1"/>
        <v/>
      </c>
      <c r="AB49" s="98" t="str">
        <f t="shared" si="79"/>
        <v/>
      </c>
      <c r="AC49" s="98" t="str">
        <f t="shared" si="80"/>
        <v/>
      </c>
      <c r="AD49" s="98" t="str">
        <f t="shared" si="81"/>
        <v/>
      </c>
      <c r="AE49" s="111" t="str">
        <f t="shared" si="82"/>
        <v>○</v>
      </c>
      <c r="AF49" s="111" t="str">
        <f t="shared" si="83"/>
        <v/>
      </c>
      <c r="AG49" s="111" t="str">
        <f t="shared" si="84"/>
        <v/>
      </c>
      <c r="AH49" s="111" t="str">
        <f t="shared" si="85"/>
        <v/>
      </c>
      <c r="AI49" s="111" t="str">
        <f t="shared" si="86"/>
        <v/>
      </c>
      <c r="AJ49" s="111" t="str">
        <f t="shared" si="87"/>
        <v/>
      </c>
      <c r="AK49" s="111" t="str">
        <f t="shared" si="88"/>
        <v/>
      </c>
      <c r="AL49" s="111" t="str">
        <f t="shared" si="89"/>
        <v/>
      </c>
      <c r="AM49" s="111" t="str">
        <f t="shared" si="90"/>
        <v/>
      </c>
      <c r="AN49" s="111" t="str">
        <f t="shared" si="91"/>
        <v/>
      </c>
      <c r="AO49" s="111" t="str">
        <f t="shared" si="92"/>
        <v/>
      </c>
      <c r="AP49" s="111" t="str">
        <f t="shared" si="93"/>
        <v/>
      </c>
      <c r="AQ49" s="111" t="str">
        <f t="shared" si="94"/>
        <v/>
      </c>
      <c r="AR49" s="111" t="str">
        <f t="shared" si="95"/>
        <v/>
      </c>
      <c r="AS49" s="111" t="str">
        <f t="shared" si="96"/>
        <v/>
      </c>
      <c r="AT49" s="111" t="str">
        <f t="shared" si="97"/>
        <v/>
      </c>
      <c r="AU49" s="111" t="str">
        <f t="shared" si="98"/>
        <v/>
      </c>
      <c r="AV49" s="111" t="str">
        <f t="shared" si="99"/>
        <v/>
      </c>
      <c r="AW49" s="111" t="str">
        <f t="shared" si="100"/>
        <v/>
      </c>
      <c r="AX49" s="111" t="str">
        <f t="shared" si="101"/>
        <v/>
      </c>
      <c r="AY49" s="111" t="str">
        <f t="shared" si="102"/>
        <v/>
      </c>
      <c r="AZ49" s="111" t="str">
        <f t="shared" si="103"/>
        <v/>
      </c>
      <c r="BA49" s="111" t="str">
        <f t="shared" si="104"/>
        <v/>
      </c>
      <c r="BB49" s="111" t="str">
        <f t="shared" si="105"/>
        <v/>
      </c>
      <c r="BC49" s="111" t="str">
        <f t="shared" si="106"/>
        <v/>
      </c>
      <c r="BD49" s="111" t="str">
        <f t="shared" si="107"/>
        <v/>
      </c>
      <c r="BE49" s="111" t="str">
        <f t="shared" si="108"/>
        <v/>
      </c>
      <c r="BF49" s="111" t="str">
        <f t="shared" si="109"/>
        <v/>
      </c>
      <c r="BG49" s="111" t="str">
        <f t="shared" si="110"/>
        <v/>
      </c>
      <c r="BH49" s="111" t="str">
        <f t="shared" si="111"/>
        <v/>
      </c>
      <c r="BI49" s="111" t="str">
        <f t="shared" si="112"/>
        <v/>
      </c>
      <c r="BJ49" s="111" t="str">
        <f t="shared" si="113"/>
        <v/>
      </c>
      <c r="BK49" s="111" t="str">
        <f t="shared" si="114"/>
        <v/>
      </c>
      <c r="BL49" s="111" t="str">
        <f t="shared" si="115"/>
        <v/>
      </c>
      <c r="BM49" s="111" t="str">
        <f t="shared" si="116"/>
        <v/>
      </c>
      <c r="BN49" s="111" t="str">
        <f t="shared" si="117"/>
        <v/>
      </c>
      <c r="BO49" s="111" t="str">
        <f t="shared" si="118"/>
        <v/>
      </c>
      <c r="BP49" s="111" t="str">
        <f t="shared" si="119"/>
        <v/>
      </c>
      <c r="BQ49" s="111" t="str">
        <f t="shared" si="120"/>
        <v/>
      </c>
      <c r="BR49" s="111" t="str">
        <f t="shared" si="121"/>
        <v/>
      </c>
      <c r="BS49" s="111" t="str">
        <f t="shared" si="122"/>
        <v/>
      </c>
      <c r="BT49" s="111" t="str">
        <f t="shared" si="123"/>
        <v/>
      </c>
      <c r="BU49" s="111" t="str">
        <f t="shared" si="124"/>
        <v/>
      </c>
      <c r="BV49" s="111" t="str">
        <f t="shared" si="125"/>
        <v/>
      </c>
      <c r="BW49" s="111" t="str">
        <f t="shared" si="126"/>
        <v/>
      </c>
      <c r="BX49" s="111" t="str">
        <f t="shared" si="127"/>
        <v/>
      </c>
      <c r="BY49" s="111" t="str">
        <f t="shared" si="128"/>
        <v/>
      </c>
      <c r="BZ49" s="111" t="str">
        <f t="shared" si="129"/>
        <v/>
      </c>
      <c r="CA49" s="111" t="str">
        <f t="shared" si="130"/>
        <v/>
      </c>
      <c r="CB49" s="111" t="str">
        <f t="shared" si="131"/>
        <v/>
      </c>
      <c r="CC49" s="111" t="str">
        <f t="shared" si="132"/>
        <v/>
      </c>
      <c r="CD49" s="111" t="str">
        <f t="shared" si="133"/>
        <v/>
      </c>
      <c r="CE49" s="111" t="str">
        <f t="shared" si="134"/>
        <v/>
      </c>
      <c r="CF49" s="111" t="str">
        <f t="shared" si="135"/>
        <v/>
      </c>
      <c r="CG49" s="111" t="str">
        <f t="shared" si="136"/>
        <v/>
      </c>
      <c r="CH49" s="111" t="str">
        <f t="shared" si="137"/>
        <v/>
      </c>
      <c r="CI49" s="111" t="str">
        <f t="shared" si="138"/>
        <v/>
      </c>
      <c r="CJ49" s="111" t="str">
        <f t="shared" si="139"/>
        <v/>
      </c>
      <c r="CK49" s="111" t="str">
        <f t="shared" si="140"/>
        <v/>
      </c>
      <c r="CL49" s="111" t="str">
        <f t="shared" si="141"/>
        <v/>
      </c>
      <c r="CM49" s="111" t="str">
        <f t="shared" si="142"/>
        <v/>
      </c>
      <c r="CN49" s="111" t="str">
        <f t="shared" si="143"/>
        <v/>
      </c>
      <c r="CO49" s="111" t="str">
        <f t="shared" si="144"/>
        <v/>
      </c>
      <c r="CP49" s="111" t="str">
        <f t="shared" si="145"/>
        <v/>
      </c>
      <c r="CQ49" s="111" t="str">
        <f t="shared" si="146"/>
        <v/>
      </c>
      <c r="CR49" s="111" t="str">
        <f t="shared" si="147"/>
        <v/>
      </c>
      <c r="CS49" s="111" t="str">
        <f t="shared" si="148"/>
        <v/>
      </c>
      <c r="CT49" s="111" t="str">
        <f t="shared" si="149"/>
        <v/>
      </c>
      <c r="CU49" s="111" t="str">
        <f t="shared" si="150"/>
        <v/>
      </c>
      <c r="CV49" s="111" t="str">
        <f t="shared" si="151"/>
        <v/>
      </c>
      <c r="CW49" s="111" t="str">
        <f t="shared" si="152"/>
        <v/>
      </c>
      <c r="CX49" s="111" t="str">
        <f t="shared" si="153"/>
        <v/>
      </c>
      <c r="CY49" s="111" t="str">
        <f t="shared" si="154"/>
        <v/>
      </c>
      <c r="CZ49" s="111" t="str">
        <f t="shared" si="155"/>
        <v/>
      </c>
      <c r="DA49" s="111" t="str">
        <f t="shared" si="156"/>
        <v/>
      </c>
      <c r="DB49" s="111" t="str">
        <f t="shared" si="157"/>
        <v/>
      </c>
      <c r="DC49" s="111" t="str">
        <f t="shared" si="158"/>
        <v/>
      </c>
      <c r="DD49" s="111" t="str">
        <f t="shared" si="159"/>
        <v/>
      </c>
      <c r="DE49" s="111" t="str">
        <f t="shared" si="160"/>
        <v/>
      </c>
      <c r="DF49" s="111" t="str">
        <f t="shared" si="161"/>
        <v/>
      </c>
      <c r="DG49" s="111" t="str">
        <f t="shared" si="162"/>
        <v/>
      </c>
      <c r="DH49" s="111" t="str">
        <f t="shared" si="163"/>
        <v/>
      </c>
      <c r="DI49" s="111" t="str">
        <f t="shared" si="164"/>
        <v/>
      </c>
      <c r="DJ49" s="111" t="str">
        <f t="shared" si="165"/>
        <v/>
      </c>
      <c r="DK49" s="111" t="str">
        <f t="shared" si="166"/>
        <v/>
      </c>
      <c r="DL49" s="111" t="str">
        <f t="shared" si="167"/>
        <v/>
      </c>
      <c r="DM49" s="111" t="str">
        <f t="shared" si="168"/>
        <v/>
      </c>
      <c r="DN49" s="111" t="str">
        <f t="shared" si="169"/>
        <v/>
      </c>
    </row>
    <row r="50" spans="1:118" ht="13.5" customHeight="1">
      <c r="A50" s="1052">
        <v>41</v>
      </c>
      <c r="B50" s="1053"/>
      <c r="C50" s="1039"/>
      <c r="D50" s="1040"/>
      <c r="E50" s="1041"/>
      <c r="F50" s="309"/>
      <c r="G50" s="1050"/>
      <c r="H50" s="1051"/>
      <c r="I50" s="1044"/>
      <c r="J50" s="1045"/>
      <c r="K50" s="1046"/>
      <c r="L50" s="1047"/>
      <c r="M50" s="1046"/>
      <c r="N50" s="1047"/>
      <c r="O50" s="1048"/>
      <c r="P50" s="1049"/>
      <c r="Q50" s="1039"/>
      <c r="R50" s="1041"/>
      <c r="S50" s="1042"/>
      <c r="T50" s="1184"/>
      <c r="U50" s="1068" t="str">
        <f t="shared" si="170"/>
        <v/>
      </c>
      <c r="V50" s="1069"/>
      <c r="W50" s="1069"/>
      <c r="X50" s="1069"/>
      <c r="Y50" s="1069"/>
      <c r="Z50" s="1069"/>
      <c r="AA50" s="111" t="str">
        <f t="shared" si="1"/>
        <v/>
      </c>
      <c r="AB50" s="98" t="str">
        <f t="shared" si="79"/>
        <v/>
      </c>
      <c r="AC50" s="98" t="str">
        <f t="shared" si="80"/>
        <v/>
      </c>
      <c r="AD50" s="98" t="str">
        <f t="shared" si="81"/>
        <v/>
      </c>
      <c r="AE50" s="111" t="str">
        <f t="shared" si="82"/>
        <v>○</v>
      </c>
      <c r="AF50" s="111" t="str">
        <f t="shared" si="83"/>
        <v/>
      </c>
      <c r="AG50" s="111" t="str">
        <f t="shared" si="84"/>
        <v/>
      </c>
      <c r="AH50" s="111" t="str">
        <f t="shared" si="85"/>
        <v/>
      </c>
      <c r="AI50" s="111" t="str">
        <f t="shared" si="86"/>
        <v/>
      </c>
      <c r="AJ50" s="111" t="str">
        <f t="shared" si="87"/>
        <v/>
      </c>
      <c r="AK50" s="111" t="str">
        <f t="shared" si="88"/>
        <v/>
      </c>
      <c r="AL50" s="111" t="str">
        <f t="shared" si="89"/>
        <v/>
      </c>
      <c r="AM50" s="111" t="str">
        <f t="shared" si="90"/>
        <v/>
      </c>
      <c r="AN50" s="111" t="str">
        <f t="shared" si="91"/>
        <v/>
      </c>
      <c r="AO50" s="111" t="str">
        <f t="shared" si="92"/>
        <v/>
      </c>
      <c r="AP50" s="111" t="str">
        <f t="shared" si="93"/>
        <v/>
      </c>
      <c r="AQ50" s="111" t="str">
        <f t="shared" si="94"/>
        <v/>
      </c>
      <c r="AR50" s="111" t="str">
        <f t="shared" si="95"/>
        <v/>
      </c>
      <c r="AS50" s="111" t="str">
        <f t="shared" si="96"/>
        <v/>
      </c>
      <c r="AT50" s="111" t="str">
        <f t="shared" si="97"/>
        <v/>
      </c>
      <c r="AU50" s="111" t="str">
        <f t="shared" si="98"/>
        <v/>
      </c>
      <c r="AV50" s="111" t="str">
        <f t="shared" si="99"/>
        <v/>
      </c>
      <c r="AW50" s="111" t="str">
        <f t="shared" si="100"/>
        <v/>
      </c>
      <c r="AX50" s="111" t="str">
        <f t="shared" si="101"/>
        <v/>
      </c>
      <c r="AY50" s="111" t="str">
        <f t="shared" si="102"/>
        <v/>
      </c>
      <c r="AZ50" s="111" t="str">
        <f t="shared" si="103"/>
        <v/>
      </c>
      <c r="BA50" s="111" t="str">
        <f t="shared" si="104"/>
        <v/>
      </c>
      <c r="BB50" s="111" t="str">
        <f t="shared" si="105"/>
        <v/>
      </c>
      <c r="BC50" s="111" t="str">
        <f t="shared" si="106"/>
        <v/>
      </c>
      <c r="BD50" s="111" t="str">
        <f t="shared" si="107"/>
        <v/>
      </c>
      <c r="BE50" s="111" t="str">
        <f t="shared" si="108"/>
        <v/>
      </c>
      <c r="BF50" s="111" t="str">
        <f t="shared" si="109"/>
        <v/>
      </c>
      <c r="BG50" s="111" t="str">
        <f t="shared" si="110"/>
        <v/>
      </c>
      <c r="BH50" s="111" t="str">
        <f t="shared" si="111"/>
        <v/>
      </c>
      <c r="BI50" s="111" t="str">
        <f t="shared" si="112"/>
        <v/>
      </c>
      <c r="BJ50" s="111" t="str">
        <f t="shared" si="113"/>
        <v/>
      </c>
      <c r="BK50" s="111" t="str">
        <f t="shared" si="114"/>
        <v/>
      </c>
      <c r="BL50" s="111" t="str">
        <f t="shared" si="115"/>
        <v/>
      </c>
      <c r="BM50" s="111" t="str">
        <f t="shared" si="116"/>
        <v/>
      </c>
      <c r="BN50" s="111" t="str">
        <f t="shared" si="117"/>
        <v/>
      </c>
      <c r="BO50" s="111" t="str">
        <f t="shared" si="118"/>
        <v/>
      </c>
      <c r="BP50" s="111" t="str">
        <f t="shared" si="119"/>
        <v/>
      </c>
      <c r="BQ50" s="111" t="str">
        <f t="shared" si="120"/>
        <v/>
      </c>
      <c r="BR50" s="111" t="str">
        <f t="shared" si="121"/>
        <v/>
      </c>
      <c r="BS50" s="111" t="str">
        <f t="shared" si="122"/>
        <v/>
      </c>
      <c r="BT50" s="111" t="str">
        <f t="shared" si="123"/>
        <v/>
      </c>
      <c r="BU50" s="111" t="str">
        <f t="shared" si="124"/>
        <v/>
      </c>
      <c r="BV50" s="111" t="str">
        <f t="shared" si="125"/>
        <v/>
      </c>
      <c r="BW50" s="111" t="str">
        <f t="shared" si="126"/>
        <v/>
      </c>
      <c r="BX50" s="111" t="str">
        <f t="shared" si="127"/>
        <v/>
      </c>
      <c r="BY50" s="111" t="str">
        <f t="shared" si="128"/>
        <v/>
      </c>
      <c r="BZ50" s="111" t="str">
        <f t="shared" si="129"/>
        <v/>
      </c>
      <c r="CA50" s="111" t="str">
        <f t="shared" si="130"/>
        <v/>
      </c>
      <c r="CB50" s="111" t="str">
        <f t="shared" si="131"/>
        <v/>
      </c>
      <c r="CC50" s="111" t="str">
        <f t="shared" si="132"/>
        <v/>
      </c>
      <c r="CD50" s="111" t="str">
        <f t="shared" si="133"/>
        <v/>
      </c>
      <c r="CE50" s="111" t="str">
        <f t="shared" si="134"/>
        <v/>
      </c>
      <c r="CF50" s="111" t="str">
        <f t="shared" si="135"/>
        <v/>
      </c>
      <c r="CG50" s="111" t="str">
        <f t="shared" si="136"/>
        <v/>
      </c>
      <c r="CH50" s="111" t="str">
        <f t="shared" si="137"/>
        <v/>
      </c>
      <c r="CI50" s="111" t="str">
        <f t="shared" si="138"/>
        <v/>
      </c>
      <c r="CJ50" s="111" t="str">
        <f t="shared" si="139"/>
        <v/>
      </c>
      <c r="CK50" s="111" t="str">
        <f t="shared" si="140"/>
        <v/>
      </c>
      <c r="CL50" s="111" t="str">
        <f t="shared" si="141"/>
        <v/>
      </c>
      <c r="CM50" s="111" t="str">
        <f t="shared" si="142"/>
        <v/>
      </c>
      <c r="CN50" s="111" t="str">
        <f t="shared" si="143"/>
        <v/>
      </c>
      <c r="CO50" s="111" t="str">
        <f t="shared" si="144"/>
        <v/>
      </c>
      <c r="CP50" s="111" t="str">
        <f t="shared" si="145"/>
        <v/>
      </c>
      <c r="CQ50" s="111" t="str">
        <f t="shared" si="146"/>
        <v/>
      </c>
      <c r="CR50" s="111" t="str">
        <f t="shared" si="147"/>
        <v/>
      </c>
      <c r="CS50" s="111" t="str">
        <f t="shared" si="148"/>
        <v/>
      </c>
      <c r="CT50" s="111" t="str">
        <f t="shared" si="149"/>
        <v/>
      </c>
      <c r="CU50" s="111" t="str">
        <f t="shared" si="150"/>
        <v/>
      </c>
      <c r="CV50" s="111" t="str">
        <f t="shared" si="151"/>
        <v/>
      </c>
      <c r="CW50" s="111" t="str">
        <f t="shared" si="152"/>
        <v/>
      </c>
      <c r="CX50" s="111" t="str">
        <f t="shared" si="153"/>
        <v/>
      </c>
      <c r="CY50" s="111" t="str">
        <f t="shared" si="154"/>
        <v/>
      </c>
      <c r="CZ50" s="111" t="str">
        <f t="shared" si="155"/>
        <v/>
      </c>
      <c r="DA50" s="111" t="str">
        <f t="shared" si="156"/>
        <v/>
      </c>
      <c r="DB50" s="111" t="str">
        <f t="shared" si="157"/>
        <v/>
      </c>
      <c r="DC50" s="111" t="str">
        <f t="shared" si="158"/>
        <v/>
      </c>
      <c r="DD50" s="111" t="str">
        <f t="shared" si="159"/>
        <v/>
      </c>
      <c r="DE50" s="111" t="str">
        <f t="shared" si="160"/>
        <v/>
      </c>
      <c r="DF50" s="111" t="str">
        <f t="shared" si="161"/>
        <v/>
      </c>
      <c r="DG50" s="111" t="str">
        <f t="shared" si="162"/>
        <v/>
      </c>
      <c r="DH50" s="111" t="str">
        <f t="shared" si="163"/>
        <v/>
      </c>
      <c r="DI50" s="111" t="str">
        <f t="shared" si="164"/>
        <v/>
      </c>
      <c r="DJ50" s="111" t="str">
        <f t="shared" si="165"/>
        <v/>
      </c>
      <c r="DK50" s="111" t="str">
        <f t="shared" si="166"/>
        <v/>
      </c>
      <c r="DL50" s="111" t="str">
        <f t="shared" si="167"/>
        <v/>
      </c>
      <c r="DM50" s="111" t="str">
        <f t="shared" si="168"/>
        <v/>
      </c>
      <c r="DN50" s="111" t="str">
        <f t="shared" si="169"/>
        <v/>
      </c>
    </row>
    <row r="51" spans="1:118" ht="13.5" customHeight="1">
      <c r="A51" s="1052">
        <v>42</v>
      </c>
      <c r="B51" s="1053"/>
      <c r="C51" s="1039"/>
      <c r="D51" s="1040"/>
      <c r="E51" s="1041"/>
      <c r="F51" s="309"/>
      <c r="G51" s="1050"/>
      <c r="H51" s="1051"/>
      <c r="I51" s="1044"/>
      <c r="J51" s="1045"/>
      <c r="K51" s="1046"/>
      <c r="L51" s="1047"/>
      <c r="M51" s="1046"/>
      <c r="N51" s="1047"/>
      <c r="O51" s="1048"/>
      <c r="P51" s="1049"/>
      <c r="Q51" s="1039"/>
      <c r="R51" s="1041"/>
      <c r="S51" s="1042"/>
      <c r="T51" s="1184"/>
      <c r="U51" s="1068" t="str">
        <f t="shared" si="170"/>
        <v/>
      </c>
      <c r="V51" s="1069"/>
      <c r="W51" s="1069"/>
      <c r="X51" s="1069"/>
      <c r="Y51" s="1069"/>
      <c r="Z51" s="1069"/>
      <c r="AA51" s="111" t="str">
        <f t="shared" si="1"/>
        <v/>
      </c>
      <c r="AB51" s="98" t="str">
        <f t="shared" si="79"/>
        <v/>
      </c>
      <c r="AC51" s="98" t="str">
        <f t="shared" si="80"/>
        <v/>
      </c>
      <c r="AD51" s="98" t="str">
        <f t="shared" si="81"/>
        <v/>
      </c>
      <c r="AE51" s="111" t="str">
        <f t="shared" si="82"/>
        <v>○</v>
      </c>
      <c r="AF51" s="111" t="str">
        <f t="shared" si="83"/>
        <v/>
      </c>
      <c r="AG51" s="111" t="str">
        <f t="shared" si="84"/>
        <v/>
      </c>
      <c r="AH51" s="111" t="str">
        <f t="shared" si="85"/>
        <v/>
      </c>
      <c r="AI51" s="111" t="str">
        <f t="shared" si="86"/>
        <v/>
      </c>
      <c r="AJ51" s="111" t="str">
        <f t="shared" si="87"/>
        <v/>
      </c>
      <c r="AK51" s="111" t="str">
        <f t="shared" si="88"/>
        <v/>
      </c>
      <c r="AL51" s="111" t="str">
        <f t="shared" si="89"/>
        <v/>
      </c>
      <c r="AM51" s="111" t="str">
        <f t="shared" si="90"/>
        <v/>
      </c>
      <c r="AN51" s="111" t="str">
        <f t="shared" si="91"/>
        <v/>
      </c>
      <c r="AO51" s="111" t="str">
        <f t="shared" si="92"/>
        <v/>
      </c>
      <c r="AP51" s="111" t="str">
        <f t="shared" si="93"/>
        <v/>
      </c>
      <c r="AQ51" s="111" t="str">
        <f t="shared" si="94"/>
        <v/>
      </c>
      <c r="AR51" s="111" t="str">
        <f t="shared" si="95"/>
        <v/>
      </c>
      <c r="AS51" s="111" t="str">
        <f t="shared" si="96"/>
        <v/>
      </c>
      <c r="AT51" s="111" t="str">
        <f t="shared" si="97"/>
        <v/>
      </c>
      <c r="AU51" s="111" t="str">
        <f t="shared" si="98"/>
        <v/>
      </c>
      <c r="AV51" s="111" t="str">
        <f t="shared" si="99"/>
        <v/>
      </c>
      <c r="AW51" s="111" t="str">
        <f t="shared" si="100"/>
        <v/>
      </c>
      <c r="AX51" s="111" t="str">
        <f t="shared" si="101"/>
        <v/>
      </c>
      <c r="AY51" s="111" t="str">
        <f t="shared" si="102"/>
        <v/>
      </c>
      <c r="AZ51" s="111" t="str">
        <f t="shared" si="103"/>
        <v/>
      </c>
      <c r="BA51" s="111" t="str">
        <f t="shared" si="104"/>
        <v/>
      </c>
      <c r="BB51" s="111" t="str">
        <f t="shared" si="105"/>
        <v/>
      </c>
      <c r="BC51" s="111" t="str">
        <f t="shared" si="106"/>
        <v/>
      </c>
      <c r="BD51" s="111" t="str">
        <f t="shared" si="107"/>
        <v/>
      </c>
      <c r="BE51" s="111" t="str">
        <f t="shared" si="108"/>
        <v/>
      </c>
      <c r="BF51" s="111" t="str">
        <f t="shared" si="109"/>
        <v/>
      </c>
      <c r="BG51" s="111" t="str">
        <f t="shared" si="110"/>
        <v/>
      </c>
      <c r="BH51" s="111" t="str">
        <f t="shared" si="111"/>
        <v/>
      </c>
      <c r="BI51" s="111" t="str">
        <f t="shared" si="112"/>
        <v/>
      </c>
      <c r="BJ51" s="111" t="str">
        <f t="shared" si="113"/>
        <v/>
      </c>
      <c r="BK51" s="111" t="str">
        <f t="shared" si="114"/>
        <v/>
      </c>
      <c r="BL51" s="111" t="str">
        <f t="shared" si="115"/>
        <v/>
      </c>
      <c r="BM51" s="111" t="str">
        <f t="shared" si="116"/>
        <v/>
      </c>
      <c r="BN51" s="111" t="str">
        <f t="shared" si="117"/>
        <v/>
      </c>
      <c r="BO51" s="111" t="str">
        <f t="shared" si="118"/>
        <v/>
      </c>
      <c r="BP51" s="111" t="str">
        <f t="shared" si="119"/>
        <v/>
      </c>
      <c r="BQ51" s="111" t="str">
        <f t="shared" si="120"/>
        <v/>
      </c>
      <c r="BR51" s="111" t="str">
        <f t="shared" si="121"/>
        <v/>
      </c>
      <c r="BS51" s="111" t="str">
        <f t="shared" si="122"/>
        <v/>
      </c>
      <c r="BT51" s="111" t="str">
        <f t="shared" si="123"/>
        <v/>
      </c>
      <c r="BU51" s="111" t="str">
        <f t="shared" si="124"/>
        <v/>
      </c>
      <c r="BV51" s="111" t="str">
        <f t="shared" si="125"/>
        <v/>
      </c>
      <c r="BW51" s="111" t="str">
        <f t="shared" si="126"/>
        <v/>
      </c>
      <c r="BX51" s="111" t="str">
        <f t="shared" si="127"/>
        <v/>
      </c>
      <c r="BY51" s="111" t="str">
        <f t="shared" si="128"/>
        <v/>
      </c>
      <c r="BZ51" s="111" t="str">
        <f t="shared" si="129"/>
        <v/>
      </c>
      <c r="CA51" s="111" t="str">
        <f t="shared" si="130"/>
        <v/>
      </c>
      <c r="CB51" s="111" t="str">
        <f t="shared" si="131"/>
        <v/>
      </c>
      <c r="CC51" s="111" t="str">
        <f t="shared" si="132"/>
        <v/>
      </c>
      <c r="CD51" s="111" t="str">
        <f t="shared" si="133"/>
        <v/>
      </c>
      <c r="CE51" s="111" t="str">
        <f t="shared" si="134"/>
        <v/>
      </c>
      <c r="CF51" s="111" t="str">
        <f t="shared" si="135"/>
        <v/>
      </c>
      <c r="CG51" s="111" t="str">
        <f t="shared" si="136"/>
        <v/>
      </c>
      <c r="CH51" s="111" t="str">
        <f t="shared" si="137"/>
        <v/>
      </c>
      <c r="CI51" s="111" t="str">
        <f t="shared" si="138"/>
        <v/>
      </c>
      <c r="CJ51" s="111" t="str">
        <f t="shared" si="139"/>
        <v/>
      </c>
      <c r="CK51" s="111" t="str">
        <f t="shared" si="140"/>
        <v/>
      </c>
      <c r="CL51" s="111" t="str">
        <f t="shared" si="141"/>
        <v/>
      </c>
      <c r="CM51" s="111" t="str">
        <f t="shared" si="142"/>
        <v/>
      </c>
      <c r="CN51" s="111" t="str">
        <f t="shared" si="143"/>
        <v/>
      </c>
      <c r="CO51" s="111" t="str">
        <f t="shared" si="144"/>
        <v/>
      </c>
      <c r="CP51" s="111" t="str">
        <f t="shared" si="145"/>
        <v/>
      </c>
      <c r="CQ51" s="111" t="str">
        <f t="shared" si="146"/>
        <v/>
      </c>
      <c r="CR51" s="111" t="str">
        <f t="shared" si="147"/>
        <v/>
      </c>
      <c r="CS51" s="111" t="str">
        <f t="shared" si="148"/>
        <v/>
      </c>
      <c r="CT51" s="111" t="str">
        <f t="shared" si="149"/>
        <v/>
      </c>
      <c r="CU51" s="111" t="str">
        <f t="shared" si="150"/>
        <v/>
      </c>
      <c r="CV51" s="111" t="str">
        <f t="shared" si="151"/>
        <v/>
      </c>
      <c r="CW51" s="111" t="str">
        <f t="shared" si="152"/>
        <v/>
      </c>
      <c r="CX51" s="111" t="str">
        <f t="shared" si="153"/>
        <v/>
      </c>
      <c r="CY51" s="111" t="str">
        <f t="shared" si="154"/>
        <v/>
      </c>
      <c r="CZ51" s="111" t="str">
        <f t="shared" si="155"/>
        <v/>
      </c>
      <c r="DA51" s="111" t="str">
        <f t="shared" si="156"/>
        <v/>
      </c>
      <c r="DB51" s="111" t="str">
        <f t="shared" si="157"/>
        <v/>
      </c>
      <c r="DC51" s="111" t="str">
        <f t="shared" si="158"/>
        <v/>
      </c>
      <c r="DD51" s="111" t="str">
        <f t="shared" si="159"/>
        <v/>
      </c>
      <c r="DE51" s="111" t="str">
        <f t="shared" si="160"/>
        <v/>
      </c>
      <c r="DF51" s="111" t="str">
        <f t="shared" si="161"/>
        <v/>
      </c>
      <c r="DG51" s="111" t="str">
        <f t="shared" si="162"/>
        <v/>
      </c>
      <c r="DH51" s="111" t="str">
        <f t="shared" si="163"/>
        <v/>
      </c>
      <c r="DI51" s="111" t="str">
        <f t="shared" si="164"/>
        <v/>
      </c>
      <c r="DJ51" s="111" t="str">
        <f t="shared" si="165"/>
        <v/>
      </c>
      <c r="DK51" s="111" t="str">
        <f t="shared" si="166"/>
        <v/>
      </c>
      <c r="DL51" s="111" t="str">
        <f t="shared" si="167"/>
        <v/>
      </c>
      <c r="DM51" s="111" t="str">
        <f t="shared" si="168"/>
        <v/>
      </c>
      <c r="DN51" s="111" t="str">
        <f t="shared" si="169"/>
        <v/>
      </c>
    </row>
    <row r="52" spans="1:118" ht="13.5" customHeight="1">
      <c r="A52" s="1052">
        <v>43</v>
      </c>
      <c r="B52" s="1053"/>
      <c r="C52" s="1039"/>
      <c r="D52" s="1040"/>
      <c r="E52" s="1041"/>
      <c r="F52" s="309"/>
      <c r="G52" s="1050"/>
      <c r="H52" s="1051"/>
      <c r="I52" s="1044"/>
      <c r="J52" s="1045"/>
      <c r="K52" s="1046"/>
      <c r="L52" s="1047"/>
      <c r="M52" s="1046"/>
      <c r="N52" s="1047"/>
      <c r="O52" s="1048"/>
      <c r="P52" s="1049"/>
      <c r="Q52" s="1039"/>
      <c r="R52" s="1041"/>
      <c r="S52" s="1042"/>
      <c r="T52" s="1184"/>
      <c r="U52" s="1068" t="str">
        <f t="shared" si="170"/>
        <v/>
      </c>
      <c r="V52" s="1069"/>
      <c r="W52" s="1069"/>
      <c r="X52" s="1069"/>
      <c r="Y52" s="1069"/>
      <c r="Z52" s="1069"/>
      <c r="AA52" s="111" t="str">
        <f t="shared" si="1"/>
        <v/>
      </c>
      <c r="AB52" s="98" t="str">
        <f t="shared" si="79"/>
        <v/>
      </c>
      <c r="AC52" s="98" t="str">
        <f t="shared" si="80"/>
        <v/>
      </c>
      <c r="AD52" s="98" t="str">
        <f t="shared" si="81"/>
        <v/>
      </c>
      <c r="AE52" s="111" t="str">
        <f t="shared" si="82"/>
        <v>○</v>
      </c>
      <c r="AF52" s="111" t="str">
        <f t="shared" si="83"/>
        <v/>
      </c>
      <c r="AG52" s="111" t="str">
        <f t="shared" si="84"/>
        <v/>
      </c>
      <c r="AH52" s="111" t="str">
        <f t="shared" si="85"/>
        <v/>
      </c>
      <c r="AI52" s="111" t="str">
        <f t="shared" si="86"/>
        <v/>
      </c>
      <c r="AJ52" s="111" t="str">
        <f t="shared" si="87"/>
        <v/>
      </c>
      <c r="AK52" s="111" t="str">
        <f t="shared" si="88"/>
        <v/>
      </c>
      <c r="AL52" s="111" t="str">
        <f t="shared" si="89"/>
        <v/>
      </c>
      <c r="AM52" s="111" t="str">
        <f t="shared" si="90"/>
        <v/>
      </c>
      <c r="AN52" s="111" t="str">
        <f t="shared" si="91"/>
        <v/>
      </c>
      <c r="AO52" s="111" t="str">
        <f t="shared" si="92"/>
        <v/>
      </c>
      <c r="AP52" s="111" t="str">
        <f t="shared" si="93"/>
        <v/>
      </c>
      <c r="AQ52" s="111" t="str">
        <f t="shared" si="94"/>
        <v/>
      </c>
      <c r="AR52" s="111" t="str">
        <f t="shared" si="95"/>
        <v/>
      </c>
      <c r="AS52" s="111" t="str">
        <f t="shared" si="96"/>
        <v/>
      </c>
      <c r="AT52" s="111" t="str">
        <f t="shared" si="97"/>
        <v/>
      </c>
      <c r="AU52" s="111" t="str">
        <f t="shared" si="98"/>
        <v/>
      </c>
      <c r="AV52" s="111" t="str">
        <f t="shared" si="99"/>
        <v/>
      </c>
      <c r="AW52" s="111" t="str">
        <f t="shared" si="100"/>
        <v/>
      </c>
      <c r="AX52" s="111" t="str">
        <f t="shared" si="101"/>
        <v/>
      </c>
      <c r="AY52" s="111" t="str">
        <f t="shared" si="102"/>
        <v/>
      </c>
      <c r="AZ52" s="111" t="str">
        <f t="shared" si="103"/>
        <v/>
      </c>
      <c r="BA52" s="111" t="str">
        <f t="shared" si="104"/>
        <v/>
      </c>
      <c r="BB52" s="111" t="str">
        <f t="shared" si="105"/>
        <v/>
      </c>
      <c r="BC52" s="111" t="str">
        <f t="shared" si="106"/>
        <v/>
      </c>
      <c r="BD52" s="111" t="str">
        <f t="shared" si="107"/>
        <v/>
      </c>
      <c r="BE52" s="111" t="str">
        <f t="shared" si="108"/>
        <v/>
      </c>
      <c r="BF52" s="111" t="str">
        <f t="shared" si="109"/>
        <v/>
      </c>
      <c r="BG52" s="111" t="str">
        <f t="shared" si="110"/>
        <v/>
      </c>
      <c r="BH52" s="111" t="str">
        <f t="shared" si="111"/>
        <v/>
      </c>
      <c r="BI52" s="111" t="str">
        <f t="shared" si="112"/>
        <v/>
      </c>
      <c r="BJ52" s="111" t="str">
        <f t="shared" si="113"/>
        <v/>
      </c>
      <c r="BK52" s="111" t="str">
        <f t="shared" si="114"/>
        <v/>
      </c>
      <c r="BL52" s="111" t="str">
        <f t="shared" si="115"/>
        <v/>
      </c>
      <c r="BM52" s="111" t="str">
        <f t="shared" si="116"/>
        <v/>
      </c>
      <c r="BN52" s="111" t="str">
        <f t="shared" si="117"/>
        <v/>
      </c>
      <c r="BO52" s="111" t="str">
        <f t="shared" si="118"/>
        <v/>
      </c>
      <c r="BP52" s="111" t="str">
        <f t="shared" si="119"/>
        <v/>
      </c>
      <c r="BQ52" s="111" t="str">
        <f t="shared" si="120"/>
        <v/>
      </c>
      <c r="BR52" s="111" t="str">
        <f t="shared" si="121"/>
        <v/>
      </c>
      <c r="BS52" s="111" t="str">
        <f t="shared" si="122"/>
        <v/>
      </c>
      <c r="BT52" s="111" t="str">
        <f t="shared" si="123"/>
        <v/>
      </c>
      <c r="BU52" s="111" t="str">
        <f t="shared" si="124"/>
        <v/>
      </c>
      <c r="BV52" s="111" t="str">
        <f t="shared" si="125"/>
        <v/>
      </c>
      <c r="BW52" s="111" t="str">
        <f t="shared" si="126"/>
        <v/>
      </c>
      <c r="BX52" s="111" t="str">
        <f t="shared" si="127"/>
        <v/>
      </c>
      <c r="BY52" s="111" t="str">
        <f t="shared" si="128"/>
        <v/>
      </c>
      <c r="BZ52" s="111" t="str">
        <f t="shared" si="129"/>
        <v/>
      </c>
      <c r="CA52" s="111" t="str">
        <f t="shared" si="130"/>
        <v/>
      </c>
      <c r="CB52" s="111" t="str">
        <f t="shared" si="131"/>
        <v/>
      </c>
      <c r="CC52" s="111" t="str">
        <f t="shared" si="132"/>
        <v/>
      </c>
      <c r="CD52" s="111" t="str">
        <f t="shared" si="133"/>
        <v/>
      </c>
      <c r="CE52" s="111" t="str">
        <f t="shared" si="134"/>
        <v/>
      </c>
      <c r="CF52" s="111" t="str">
        <f t="shared" si="135"/>
        <v/>
      </c>
      <c r="CG52" s="111" t="str">
        <f t="shared" si="136"/>
        <v/>
      </c>
      <c r="CH52" s="111" t="str">
        <f t="shared" si="137"/>
        <v/>
      </c>
      <c r="CI52" s="111" t="str">
        <f t="shared" si="138"/>
        <v/>
      </c>
      <c r="CJ52" s="111" t="str">
        <f t="shared" si="139"/>
        <v/>
      </c>
      <c r="CK52" s="111" t="str">
        <f t="shared" si="140"/>
        <v/>
      </c>
      <c r="CL52" s="111" t="str">
        <f t="shared" si="141"/>
        <v/>
      </c>
      <c r="CM52" s="111" t="str">
        <f t="shared" si="142"/>
        <v/>
      </c>
      <c r="CN52" s="111" t="str">
        <f t="shared" si="143"/>
        <v/>
      </c>
      <c r="CO52" s="111" t="str">
        <f t="shared" si="144"/>
        <v/>
      </c>
      <c r="CP52" s="111" t="str">
        <f t="shared" si="145"/>
        <v/>
      </c>
      <c r="CQ52" s="111" t="str">
        <f t="shared" si="146"/>
        <v/>
      </c>
      <c r="CR52" s="111" t="str">
        <f t="shared" si="147"/>
        <v/>
      </c>
      <c r="CS52" s="111" t="str">
        <f t="shared" si="148"/>
        <v/>
      </c>
      <c r="CT52" s="111" t="str">
        <f t="shared" si="149"/>
        <v/>
      </c>
      <c r="CU52" s="111" t="str">
        <f t="shared" si="150"/>
        <v/>
      </c>
      <c r="CV52" s="111" t="str">
        <f t="shared" si="151"/>
        <v/>
      </c>
      <c r="CW52" s="111" t="str">
        <f t="shared" si="152"/>
        <v/>
      </c>
      <c r="CX52" s="111" t="str">
        <f t="shared" si="153"/>
        <v/>
      </c>
      <c r="CY52" s="111" t="str">
        <f t="shared" si="154"/>
        <v/>
      </c>
      <c r="CZ52" s="111" t="str">
        <f t="shared" si="155"/>
        <v/>
      </c>
      <c r="DA52" s="111" t="str">
        <f t="shared" si="156"/>
        <v/>
      </c>
      <c r="DB52" s="111" t="str">
        <f t="shared" si="157"/>
        <v/>
      </c>
      <c r="DC52" s="111" t="str">
        <f t="shared" si="158"/>
        <v/>
      </c>
      <c r="DD52" s="111" t="str">
        <f t="shared" si="159"/>
        <v/>
      </c>
      <c r="DE52" s="111" t="str">
        <f t="shared" si="160"/>
        <v/>
      </c>
      <c r="DF52" s="111" t="str">
        <f t="shared" si="161"/>
        <v/>
      </c>
      <c r="DG52" s="111" t="str">
        <f t="shared" si="162"/>
        <v/>
      </c>
      <c r="DH52" s="111" t="str">
        <f t="shared" si="163"/>
        <v/>
      </c>
      <c r="DI52" s="111" t="str">
        <f t="shared" si="164"/>
        <v/>
      </c>
      <c r="DJ52" s="111" t="str">
        <f t="shared" si="165"/>
        <v/>
      </c>
      <c r="DK52" s="111" t="str">
        <f t="shared" si="166"/>
        <v/>
      </c>
      <c r="DL52" s="111" t="str">
        <f t="shared" si="167"/>
        <v/>
      </c>
      <c r="DM52" s="111" t="str">
        <f t="shared" si="168"/>
        <v/>
      </c>
      <c r="DN52" s="111" t="str">
        <f t="shared" si="169"/>
        <v/>
      </c>
    </row>
    <row r="53" spans="1:118" ht="13.5" customHeight="1">
      <c r="A53" s="1052">
        <v>44</v>
      </c>
      <c r="B53" s="1053"/>
      <c r="C53" s="1039"/>
      <c r="D53" s="1040"/>
      <c r="E53" s="1041"/>
      <c r="F53" s="309"/>
      <c r="G53" s="1050"/>
      <c r="H53" s="1051"/>
      <c r="I53" s="1044"/>
      <c r="J53" s="1045"/>
      <c r="K53" s="1046"/>
      <c r="L53" s="1047"/>
      <c r="M53" s="1046"/>
      <c r="N53" s="1047"/>
      <c r="O53" s="1048"/>
      <c r="P53" s="1049"/>
      <c r="Q53" s="1039"/>
      <c r="R53" s="1041"/>
      <c r="S53" s="1042"/>
      <c r="T53" s="1184"/>
      <c r="U53" s="1068" t="str">
        <f t="shared" si="170"/>
        <v/>
      </c>
      <c r="V53" s="1069"/>
      <c r="W53" s="1069"/>
      <c r="X53" s="1069"/>
      <c r="Y53" s="1069"/>
      <c r="Z53" s="1069"/>
      <c r="AA53" s="111" t="str">
        <f t="shared" si="1"/>
        <v/>
      </c>
      <c r="AB53" s="98" t="str">
        <f t="shared" si="79"/>
        <v/>
      </c>
      <c r="AC53" s="98" t="str">
        <f t="shared" si="80"/>
        <v/>
      </c>
      <c r="AD53" s="98" t="str">
        <f t="shared" si="81"/>
        <v/>
      </c>
      <c r="AE53" s="111" t="str">
        <f t="shared" si="82"/>
        <v>○</v>
      </c>
      <c r="AF53" s="111" t="str">
        <f t="shared" si="83"/>
        <v/>
      </c>
      <c r="AG53" s="111" t="str">
        <f t="shared" si="84"/>
        <v/>
      </c>
      <c r="AH53" s="111" t="str">
        <f t="shared" si="85"/>
        <v/>
      </c>
      <c r="AI53" s="111" t="str">
        <f t="shared" si="86"/>
        <v/>
      </c>
      <c r="AJ53" s="111" t="str">
        <f t="shared" si="87"/>
        <v/>
      </c>
      <c r="AK53" s="111" t="str">
        <f t="shared" si="88"/>
        <v/>
      </c>
      <c r="AL53" s="111" t="str">
        <f t="shared" si="89"/>
        <v/>
      </c>
      <c r="AM53" s="111" t="str">
        <f t="shared" si="90"/>
        <v/>
      </c>
      <c r="AN53" s="111" t="str">
        <f t="shared" si="91"/>
        <v/>
      </c>
      <c r="AO53" s="111" t="str">
        <f t="shared" si="92"/>
        <v/>
      </c>
      <c r="AP53" s="111" t="str">
        <f t="shared" si="93"/>
        <v/>
      </c>
      <c r="AQ53" s="111" t="str">
        <f t="shared" si="94"/>
        <v/>
      </c>
      <c r="AR53" s="111" t="str">
        <f t="shared" si="95"/>
        <v/>
      </c>
      <c r="AS53" s="111" t="str">
        <f t="shared" si="96"/>
        <v/>
      </c>
      <c r="AT53" s="111" t="str">
        <f t="shared" si="97"/>
        <v/>
      </c>
      <c r="AU53" s="111" t="str">
        <f t="shared" si="98"/>
        <v/>
      </c>
      <c r="AV53" s="111" t="str">
        <f t="shared" si="99"/>
        <v/>
      </c>
      <c r="AW53" s="111" t="str">
        <f t="shared" si="100"/>
        <v/>
      </c>
      <c r="AX53" s="111" t="str">
        <f t="shared" si="101"/>
        <v/>
      </c>
      <c r="AY53" s="111" t="str">
        <f t="shared" si="102"/>
        <v/>
      </c>
      <c r="AZ53" s="111" t="str">
        <f t="shared" si="103"/>
        <v/>
      </c>
      <c r="BA53" s="111" t="str">
        <f t="shared" si="104"/>
        <v/>
      </c>
      <c r="BB53" s="111" t="str">
        <f t="shared" si="105"/>
        <v/>
      </c>
      <c r="BC53" s="111" t="str">
        <f t="shared" si="106"/>
        <v/>
      </c>
      <c r="BD53" s="111" t="str">
        <f t="shared" si="107"/>
        <v/>
      </c>
      <c r="BE53" s="111" t="str">
        <f t="shared" si="108"/>
        <v/>
      </c>
      <c r="BF53" s="111" t="str">
        <f t="shared" si="109"/>
        <v/>
      </c>
      <c r="BG53" s="111" t="str">
        <f t="shared" si="110"/>
        <v/>
      </c>
      <c r="BH53" s="111" t="str">
        <f t="shared" si="111"/>
        <v/>
      </c>
      <c r="BI53" s="111" t="str">
        <f t="shared" si="112"/>
        <v/>
      </c>
      <c r="BJ53" s="111" t="str">
        <f t="shared" si="113"/>
        <v/>
      </c>
      <c r="BK53" s="111" t="str">
        <f t="shared" si="114"/>
        <v/>
      </c>
      <c r="BL53" s="111" t="str">
        <f t="shared" si="115"/>
        <v/>
      </c>
      <c r="BM53" s="111" t="str">
        <f t="shared" si="116"/>
        <v/>
      </c>
      <c r="BN53" s="111" t="str">
        <f t="shared" si="117"/>
        <v/>
      </c>
      <c r="BO53" s="111" t="str">
        <f t="shared" si="118"/>
        <v/>
      </c>
      <c r="BP53" s="111" t="str">
        <f t="shared" si="119"/>
        <v/>
      </c>
      <c r="BQ53" s="111" t="str">
        <f t="shared" si="120"/>
        <v/>
      </c>
      <c r="BR53" s="111" t="str">
        <f t="shared" si="121"/>
        <v/>
      </c>
      <c r="BS53" s="111" t="str">
        <f t="shared" si="122"/>
        <v/>
      </c>
      <c r="BT53" s="111" t="str">
        <f t="shared" si="123"/>
        <v/>
      </c>
      <c r="BU53" s="111" t="str">
        <f t="shared" si="124"/>
        <v/>
      </c>
      <c r="BV53" s="111" t="str">
        <f t="shared" si="125"/>
        <v/>
      </c>
      <c r="BW53" s="111" t="str">
        <f t="shared" si="126"/>
        <v/>
      </c>
      <c r="BX53" s="111" t="str">
        <f t="shared" si="127"/>
        <v/>
      </c>
      <c r="BY53" s="111" t="str">
        <f t="shared" si="128"/>
        <v/>
      </c>
      <c r="BZ53" s="111" t="str">
        <f t="shared" si="129"/>
        <v/>
      </c>
      <c r="CA53" s="111" t="str">
        <f t="shared" si="130"/>
        <v/>
      </c>
      <c r="CB53" s="111" t="str">
        <f t="shared" si="131"/>
        <v/>
      </c>
      <c r="CC53" s="111" t="str">
        <f t="shared" si="132"/>
        <v/>
      </c>
      <c r="CD53" s="111" t="str">
        <f t="shared" si="133"/>
        <v/>
      </c>
      <c r="CE53" s="111" t="str">
        <f t="shared" si="134"/>
        <v/>
      </c>
      <c r="CF53" s="111" t="str">
        <f t="shared" si="135"/>
        <v/>
      </c>
      <c r="CG53" s="111" t="str">
        <f t="shared" si="136"/>
        <v/>
      </c>
      <c r="CH53" s="111" t="str">
        <f t="shared" si="137"/>
        <v/>
      </c>
      <c r="CI53" s="111" t="str">
        <f t="shared" si="138"/>
        <v/>
      </c>
      <c r="CJ53" s="111" t="str">
        <f t="shared" si="139"/>
        <v/>
      </c>
      <c r="CK53" s="111" t="str">
        <f t="shared" si="140"/>
        <v/>
      </c>
      <c r="CL53" s="111" t="str">
        <f t="shared" si="141"/>
        <v/>
      </c>
      <c r="CM53" s="111" t="str">
        <f t="shared" si="142"/>
        <v/>
      </c>
      <c r="CN53" s="111" t="str">
        <f t="shared" si="143"/>
        <v/>
      </c>
      <c r="CO53" s="111" t="str">
        <f t="shared" si="144"/>
        <v/>
      </c>
      <c r="CP53" s="111" t="str">
        <f t="shared" si="145"/>
        <v/>
      </c>
      <c r="CQ53" s="111" t="str">
        <f t="shared" si="146"/>
        <v/>
      </c>
      <c r="CR53" s="111" t="str">
        <f t="shared" si="147"/>
        <v/>
      </c>
      <c r="CS53" s="111" t="str">
        <f t="shared" si="148"/>
        <v/>
      </c>
      <c r="CT53" s="111" t="str">
        <f t="shared" si="149"/>
        <v/>
      </c>
      <c r="CU53" s="111" t="str">
        <f t="shared" si="150"/>
        <v/>
      </c>
      <c r="CV53" s="111" t="str">
        <f t="shared" si="151"/>
        <v/>
      </c>
      <c r="CW53" s="111" t="str">
        <f t="shared" si="152"/>
        <v/>
      </c>
      <c r="CX53" s="111" t="str">
        <f t="shared" si="153"/>
        <v/>
      </c>
      <c r="CY53" s="111" t="str">
        <f t="shared" si="154"/>
        <v/>
      </c>
      <c r="CZ53" s="111" t="str">
        <f t="shared" si="155"/>
        <v/>
      </c>
      <c r="DA53" s="111" t="str">
        <f t="shared" si="156"/>
        <v/>
      </c>
      <c r="DB53" s="111" t="str">
        <f t="shared" si="157"/>
        <v/>
      </c>
      <c r="DC53" s="111" t="str">
        <f t="shared" si="158"/>
        <v/>
      </c>
      <c r="DD53" s="111" t="str">
        <f t="shared" si="159"/>
        <v/>
      </c>
      <c r="DE53" s="111" t="str">
        <f t="shared" si="160"/>
        <v/>
      </c>
      <c r="DF53" s="111" t="str">
        <f t="shared" si="161"/>
        <v/>
      </c>
      <c r="DG53" s="111" t="str">
        <f t="shared" si="162"/>
        <v/>
      </c>
      <c r="DH53" s="111" t="str">
        <f t="shared" si="163"/>
        <v/>
      </c>
      <c r="DI53" s="111" t="str">
        <f t="shared" si="164"/>
        <v/>
      </c>
      <c r="DJ53" s="111" t="str">
        <f t="shared" si="165"/>
        <v/>
      </c>
      <c r="DK53" s="111" t="str">
        <f t="shared" si="166"/>
        <v/>
      </c>
      <c r="DL53" s="111" t="str">
        <f t="shared" si="167"/>
        <v/>
      </c>
      <c r="DM53" s="111" t="str">
        <f t="shared" si="168"/>
        <v/>
      </c>
      <c r="DN53" s="111" t="str">
        <f t="shared" si="169"/>
        <v/>
      </c>
    </row>
    <row r="54" spans="1:118" ht="13.5" customHeight="1">
      <c r="A54" s="1052">
        <v>45</v>
      </c>
      <c r="B54" s="1053"/>
      <c r="C54" s="1039"/>
      <c r="D54" s="1040"/>
      <c r="E54" s="1041"/>
      <c r="F54" s="309"/>
      <c r="G54" s="1050"/>
      <c r="H54" s="1051"/>
      <c r="I54" s="1044"/>
      <c r="J54" s="1045"/>
      <c r="K54" s="1046"/>
      <c r="L54" s="1047"/>
      <c r="M54" s="1046"/>
      <c r="N54" s="1047"/>
      <c r="O54" s="1048"/>
      <c r="P54" s="1049"/>
      <c r="Q54" s="1039"/>
      <c r="R54" s="1041"/>
      <c r="S54" s="1042"/>
      <c r="T54" s="1184"/>
      <c r="U54" s="1068" t="str">
        <f t="shared" si="170"/>
        <v/>
      </c>
      <c r="V54" s="1069"/>
      <c r="W54" s="1069"/>
      <c r="X54" s="1069"/>
      <c r="Y54" s="1069"/>
      <c r="Z54" s="1069"/>
      <c r="AA54" s="111" t="str">
        <f t="shared" si="1"/>
        <v/>
      </c>
      <c r="AB54" s="98" t="str">
        <f t="shared" si="79"/>
        <v/>
      </c>
      <c r="AC54" s="98" t="str">
        <f t="shared" si="80"/>
        <v/>
      </c>
      <c r="AD54" s="98" t="str">
        <f t="shared" si="81"/>
        <v/>
      </c>
      <c r="AE54" s="111" t="str">
        <f t="shared" si="82"/>
        <v>○</v>
      </c>
      <c r="AF54" s="111" t="str">
        <f t="shared" si="83"/>
        <v/>
      </c>
      <c r="AG54" s="111" t="str">
        <f t="shared" si="84"/>
        <v/>
      </c>
      <c r="AH54" s="111" t="str">
        <f t="shared" si="85"/>
        <v/>
      </c>
      <c r="AI54" s="111" t="str">
        <f t="shared" si="86"/>
        <v/>
      </c>
      <c r="AJ54" s="111" t="str">
        <f t="shared" si="87"/>
        <v/>
      </c>
      <c r="AK54" s="111" t="str">
        <f t="shared" si="88"/>
        <v/>
      </c>
      <c r="AL54" s="111" t="str">
        <f t="shared" si="89"/>
        <v/>
      </c>
      <c r="AM54" s="111" t="str">
        <f t="shared" si="90"/>
        <v/>
      </c>
      <c r="AN54" s="111" t="str">
        <f t="shared" si="91"/>
        <v/>
      </c>
      <c r="AO54" s="111" t="str">
        <f t="shared" si="92"/>
        <v/>
      </c>
      <c r="AP54" s="111" t="str">
        <f t="shared" si="93"/>
        <v/>
      </c>
      <c r="AQ54" s="111" t="str">
        <f t="shared" si="94"/>
        <v/>
      </c>
      <c r="AR54" s="111" t="str">
        <f t="shared" si="95"/>
        <v/>
      </c>
      <c r="AS54" s="111" t="str">
        <f t="shared" si="96"/>
        <v/>
      </c>
      <c r="AT54" s="111" t="str">
        <f t="shared" si="97"/>
        <v/>
      </c>
      <c r="AU54" s="111" t="str">
        <f t="shared" si="98"/>
        <v/>
      </c>
      <c r="AV54" s="111" t="str">
        <f t="shared" si="99"/>
        <v/>
      </c>
      <c r="AW54" s="111" t="str">
        <f t="shared" si="100"/>
        <v/>
      </c>
      <c r="AX54" s="111" t="str">
        <f t="shared" si="101"/>
        <v/>
      </c>
      <c r="AY54" s="111" t="str">
        <f t="shared" si="102"/>
        <v/>
      </c>
      <c r="AZ54" s="111" t="str">
        <f t="shared" si="103"/>
        <v/>
      </c>
      <c r="BA54" s="111" t="str">
        <f t="shared" si="104"/>
        <v/>
      </c>
      <c r="BB54" s="111" t="str">
        <f t="shared" si="105"/>
        <v/>
      </c>
      <c r="BC54" s="111" t="str">
        <f t="shared" si="106"/>
        <v/>
      </c>
      <c r="BD54" s="111" t="str">
        <f t="shared" si="107"/>
        <v/>
      </c>
      <c r="BE54" s="111" t="str">
        <f t="shared" si="108"/>
        <v/>
      </c>
      <c r="BF54" s="111" t="str">
        <f t="shared" si="109"/>
        <v/>
      </c>
      <c r="BG54" s="111" t="str">
        <f t="shared" si="110"/>
        <v/>
      </c>
      <c r="BH54" s="111" t="str">
        <f t="shared" si="111"/>
        <v/>
      </c>
      <c r="BI54" s="111" t="str">
        <f t="shared" si="112"/>
        <v/>
      </c>
      <c r="BJ54" s="111" t="str">
        <f t="shared" si="113"/>
        <v/>
      </c>
      <c r="BK54" s="111" t="str">
        <f t="shared" si="114"/>
        <v/>
      </c>
      <c r="BL54" s="111" t="str">
        <f t="shared" si="115"/>
        <v/>
      </c>
      <c r="BM54" s="111" t="str">
        <f t="shared" si="116"/>
        <v/>
      </c>
      <c r="BN54" s="111" t="str">
        <f t="shared" si="117"/>
        <v/>
      </c>
      <c r="BO54" s="111" t="str">
        <f t="shared" si="118"/>
        <v/>
      </c>
      <c r="BP54" s="111" t="str">
        <f t="shared" si="119"/>
        <v/>
      </c>
      <c r="BQ54" s="111" t="str">
        <f t="shared" si="120"/>
        <v/>
      </c>
      <c r="BR54" s="111" t="str">
        <f t="shared" si="121"/>
        <v/>
      </c>
      <c r="BS54" s="111" t="str">
        <f t="shared" si="122"/>
        <v/>
      </c>
      <c r="BT54" s="111" t="str">
        <f t="shared" si="123"/>
        <v/>
      </c>
      <c r="BU54" s="111" t="str">
        <f t="shared" si="124"/>
        <v/>
      </c>
      <c r="BV54" s="111" t="str">
        <f t="shared" si="125"/>
        <v/>
      </c>
      <c r="BW54" s="111" t="str">
        <f t="shared" si="126"/>
        <v/>
      </c>
      <c r="BX54" s="111" t="str">
        <f t="shared" si="127"/>
        <v/>
      </c>
      <c r="BY54" s="111" t="str">
        <f t="shared" si="128"/>
        <v/>
      </c>
      <c r="BZ54" s="111" t="str">
        <f t="shared" si="129"/>
        <v/>
      </c>
      <c r="CA54" s="111" t="str">
        <f t="shared" si="130"/>
        <v/>
      </c>
      <c r="CB54" s="111" t="str">
        <f t="shared" si="131"/>
        <v/>
      </c>
      <c r="CC54" s="111" t="str">
        <f t="shared" si="132"/>
        <v/>
      </c>
      <c r="CD54" s="111" t="str">
        <f t="shared" si="133"/>
        <v/>
      </c>
      <c r="CE54" s="111" t="str">
        <f t="shared" si="134"/>
        <v/>
      </c>
      <c r="CF54" s="111" t="str">
        <f t="shared" si="135"/>
        <v/>
      </c>
      <c r="CG54" s="111" t="str">
        <f t="shared" si="136"/>
        <v/>
      </c>
      <c r="CH54" s="111" t="str">
        <f t="shared" si="137"/>
        <v/>
      </c>
      <c r="CI54" s="111" t="str">
        <f t="shared" si="138"/>
        <v/>
      </c>
      <c r="CJ54" s="111" t="str">
        <f t="shared" si="139"/>
        <v/>
      </c>
      <c r="CK54" s="111" t="str">
        <f t="shared" si="140"/>
        <v/>
      </c>
      <c r="CL54" s="111" t="str">
        <f t="shared" si="141"/>
        <v/>
      </c>
      <c r="CM54" s="111" t="str">
        <f t="shared" si="142"/>
        <v/>
      </c>
      <c r="CN54" s="111" t="str">
        <f t="shared" si="143"/>
        <v/>
      </c>
      <c r="CO54" s="111" t="str">
        <f t="shared" si="144"/>
        <v/>
      </c>
      <c r="CP54" s="111" t="str">
        <f t="shared" si="145"/>
        <v/>
      </c>
      <c r="CQ54" s="111" t="str">
        <f t="shared" si="146"/>
        <v/>
      </c>
      <c r="CR54" s="111" t="str">
        <f t="shared" si="147"/>
        <v/>
      </c>
      <c r="CS54" s="111" t="str">
        <f t="shared" si="148"/>
        <v/>
      </c>
      <c r="CT54" s="111" t="str">
        <f t="shared" si="149"/>
        <v/>
      </c>
      <c r="CU54" s="111" t="str">
        <f t="shared" si="150"/>
        <v/>
      </c>
      <c r="CV54" s="111" t="str">
        <f t="shared" si="151"/>
        <v/>
      </c>
      <c r="CW54" s="111" t="str">
        <f t="shared" si="152"/>
        <v/>
      </c>
      <c r="CX54" s="111" t="str">
        <f t="shared" si="153"/>
        <v/>
      </c>
      <c r="CY54" s="111" t="str">
        <f t="shared" si="154"/>
        <v/>
      </c>
      <c r="CZ54" s="111" t="str">
        <f t="shared" si="155"/>
        <v/>
      </c>
      <c r="DA54" s="111" t="str">
        <f t="shared" si="156"/>
        <v/>
      </c>
      <c r="DB54" s="111" t="str">
        <f t="shared" si="157"/>
        <v/>
      </c>
      <c r="DC54" s="111" t="str">
        <f t="shared" si="158"/>
        <v/>
      </c>
      <c r="DD54" s="111" t="str">
        <f t="shared" si="159"/>
        <v/>
      </c>
      <c r="DE54" s="111" t="str">
        <f t="shared" si="160"/>
        <v/>
      </c>
      <c r="DF54" s="111" t="str">
        <f t="shared" si="161"/>
        <v/>
      </c>
      <c r="DG54" s="111" t="str">
        <f t="shared" si="162"/>
        <v/>
      </c>
      <c r="DH54" s="111" t="str">
        <f t="shared" si="163"/>
        <v/>
      </c>
      <c r="DI54" s="111" t="str">
        <f t="shared" si="164"/>
        <v/>
      </c>
      <c r="DJ54" s="111" t="str">
        <f t="shared" si="165"/>
        <v/>
      </c>
      <c r="DK54" s="111" t="str">
        <f t="shared" si="166"/>
        <v/>
      </c>
      <c r="DL54" s="111" t="str">
        <f t="shared" si="167"/>
        <v/>
      </c>
      <c r="DM54" s="111" t="str">
        <f t="shared" si="168"/>
        <v/>
      </c>
      <c r="DN54" s="111" t="str">
        <f t="shared" si="169"/>
        <v/>
      </c>
    </row>
    <row r="55" spans="1:118" ht="13.5" customHeight="1">
      <c r="A55" s="1052">
        <v>46</v>
      </c>
      <c r="B55" s="1053"/>
      <c r="C55" s="1039"/>
      <c r="D55" s="1040"/>
      <c r="E55" s="1041"/>
      <c r="F55" s="309"/>
      <c r="G55" s="1050"/>
      <c r="H55" s="1051"/>
      <c r="I55" s="1044"/>
      <c r="J55" s="1045"/>
      <c r="K55" s="1046"/>
      <c r="L55" s="1047"/>
      <c r="M55" s="1046"/>
      <c r="N55" s="1047"/>
      <c r="O55" s="1048"/>
      <c r="P55" s="1049"/>
      <c r="Q55" s="1039"/>
      <c r="R55" s="1041"/>
      <c r="S55" s="1042"/>
      <c r="T55" s="1184"/>
      <c r="U55" s="1068" t="str">
        <f t="shared" si="170"/>
        <v/>
      </c>
      <c r="V55" s="1069"/>
      <c r="W55" s="1069"/>
      <c r="X55" s="1069"/>
      <c r="Y55" s="1069"/>
      <c r="Z55" s="1069"/>
      <c r="AA55" s="111" t="str">
        <f t="shared" si="1"/>
        <v/>
      </c>
      <c r="AB55" s="98" t="str">
        <f t="shared" si="79"/>
        <v/>
      </c>
      <c r="AC55" s="98" t="str">
        <f t="shared" si="80"/>
        <v/>
      </c>
      <c r="AD55" s="98" t="str">
        <f t="shared" si="81"/>
        <v/>
      </c>
      <c r="AE55" s="111" t="str">
        <f t="shared" si="82"/>
        <v>○</v>
      </c>
      <c r="AF55" s="111" t="str">
        <f t="shared" si="83"/>
        <v/>
      </c>
      <c r="AG55" s="111" t="str">
        <f t="shared" si="84"/>
        <v/>
      </c>
      <c r="AH55" s="111" t="str">
        <f t="shared" si="85"/>
        <v/>
      </c>
      <c r="AI55" s="111" t="str">
        <f t="shared" si="86"/>
        <v/>
      </c>
      <c r="AJ55" s="111" t="str">
        <f t="shared" si="87"/>
        <v/>
      </c>
      <c r="AK55" s="111" t="str">
        <f t="shared" si="88"/>
        <v/>
      </c>
      <c r="AL55" s="111" t="str">
        <f t="shared" si="89"/>
        <v/>
      </c>
      <c r="AM55" s="111" t="str">
        <f t="shared" si="90"/>
        <v/>
      </c>
      <c r="AN55" s="111" t="str">
        <f t="shared" si="91"/>
        <v/>
      </c>
      <c r="AO55" s="111" t="str">
        <f t="shared" si="92"/>
        <v/>
      </c>
      <c r="AP55" s="111" t="str">
        <f t="shared" si="93"/>
        <v/>
      </c>
      <c r="AQ55" s="111" t="str">
        <f t="shared" si="94"/>
        <v/>
      </c>
      <c r="AR55" s="111" t="str">
        <f t="shared" si="95"/>
        <v/>
      </c>
      <c r="AS55" s="111" t="str">
        <f t="shared" si="96"/>
        <v/>
      </c>
      <c r="AT55" s="111" t="str">
        <f t="shared" si="97"/>
        <v/>
      </c>
      <c r="AU55" s="111" t="str">
        <f t="shared" si="98"/>
        <v/>
      </c>
      <c r="AV55" s="111" t="str">
        <f t="shared" si="99"/>
        <v/>
      </c>
      <c r="AW55" s="111" t="str">
        <f t="shared" si="100"/>
        <v/>
      </c>
      <c r="AX55" s="111" t="str">
        <f t="shared" si="101"/>
        <v/>
      </c>
      <c r="AY55" s="111" t="str">
        <f t="shared" si="102"/>
        <v/>
      </c>
      <c r="AZ55" s="111" t="str">
        <f t="shared" si="103"/>
        <v/>
      </c>
      <c r="BA55" s="111" t="str">
        <f t="shared" si="104"/>
        <v/>
      </c>
      <c r="BB55" s="111" t="str">
        <f t="shared" si="105"/>
        <v/>
      </c>
      <c r="BC55" s="111" t="str">
        <f t="shared" si="106"/>
        <v/>
      </c>
      <c r="BD55" s="111" t="str">
        <f t="shared" si="107"/>
        <v/>
      </c>
      <c r="BE55" s="111" t="str">
        <f t="shared" si="108"/>
        <v/>
      </c>
      <c r="BF55" s="111" t="str">
        <f t="shared" si="109"/>
        <v/>
      </c>
      <c r="BG55" s="111" t="str">
        <f t="shared" si="110"/>
        <v/>
      </c>
      <c r="BH55" s="111" t="str">
        <f t="shared" si="111"/>
        <v/>
      </c>
      <c r="BI55" s="111" t="str">
        <f t="shared" si="112"/>
        <v/>
      </c>
      <c r="BJ55" s="111" t="str">
        <f t="shared" si="113"/>
        <v/>
      </c>
      <c r="BK55" s="111" t="str">
        <f t="shared" si="114"/>
        <v/>
      </c>
      <c r="BL55" s="111" t="str">
        <f t="shared" si="115"/>
        <v/>
      </c>
      <c r="BM55" s="111" t="str">
        <f t="shared" si="116"/>
        <v/>
      </c>
      <c r="BN55" s="111" t="str">
        <f t="shared" si="117"/>
        <v/>
      </c>
      <c r="BO55" s="111" t="str">
        <f t="shared" si="118"/>
        <v/>
      </c>
      <c r="BP55" s="111" t="str">
        <f t="shared" si="119"/>
        <v/>
      </c>
      <c r="BQ55" s="111" t="str">
        <f t="shared" si="120"/>
        <v/>
      </c>
      <c r="BR55" s="111" t="str">
        <f t="shared" si="121"/>
        <v/>
      </c>
      <c r="BS55" s="111" t="str">
        <f t="shared" si="122"/>
        <v/>
      </c>
      <c r="BT55" s="111" t="str">
        <f t="shared" si="123"/>
        <v/>
      </c>
      <c r="BU55" s="111" t="str">
        <f t="shared" si="124"/>
        <v/>
      </c>
      <c r="BV55" s="111" t="str">
        <f t="shared" si="125"/>
        <v/>
      </c>
      <c r="BW55" s="111" t="str">
        <f t="shared" si="126"/>
        <v/>
      </c>
      <c r="BX55" s="111" t="str">
        <f t="shared" si="127"/>
        <v/>
      </c>
      <c r="BY55" s="111" t="str">
        <f t="shared" si="128"/>
        <v/>
      </c>
      <c r="BZ55" s="111" t="str">
        <f t="shared" si="129"/>
        <v/>
      </c>
      <c r="CA55" s="111" t="str">
        <f t="shared" si="130"/>
        <v/>
      </c>
      <c r="CB55" s="111" t="str">
        <f t="shared" si="131"/>
        <v/>
      </c>
      <c r="CC55" s="111" t="str">
        <f t="shared" si="132"/>
        <v/>
      </c>
      <c r="CD55" s="111" t="str">
        <f t="shared" si="133"/>
        <v/>
      </c>
      <c r="CE55" s="111" t="str">
        <f t="shared" si="134"/>
        <v/>
      </c>
      <c r="CF55" s="111" t="str">
        <f t="shared" si="135"/>
        <v/>
      </c>
      <c r="CG55" s="111" t="str">
        <f t="shared" si="136"/>
        <v/>
      </c>
      <c r="CH55" s="111" t="str">
        <f t="shared" si="137"/>
        <v/>
      </c>
      <c r="CI55" s="111" t="str">
        <f t="shared" si="138"/>
        <v/>
      </c>
      <c r="CJ55" s="111" t="str">
        <f t="shared" si="139"/>
        <v/>
      </c>
      <c r="CK55" s="111" t="str">
        <f t="shared" si="140"/>
        <v/>
      </c>
      <c r="CL55" s="111" t="str">
        <f t="shared" si="141"/>
        <v/>
      </c>
      <c r="CM55" s="111" t="str">
        <f t="shared" si="142"/>
        <v/>
      </c>
      <c r="CN55" s="111" t="str">
        <f t="shared" si="143"/>
        <v/>
      </c>
      <c r="CO55" s="111" t="str">
        <f t="shared" si="144"/>
        <v/>
      </c>
      <c r="CP55" s="111" t="str">
        <f t="shared" si="145"/>
        <v/>
      </c>
      <c r="CQ55" s="111" t="str">
        <f t="shared" si="146"/>
        <v/>
      </c>
      <c r="CR55" s="111" t="str">
        <f t="shared" si="147"/>
        <v/>
      </c>
      <c r="CS55" s="111" t="str">
        <f t="shared" si="148"/>
        <v/>
      </c>
      <c r="CT55" s="111" t="str">
        <f t="shared" si="149"/>
        <v/>
      </c>
      <c r="CU55" s="111" t="str">
        <f t="shared" si="150"/>
        <v/>
      </c>
      <c r="CV55" s="111" t="str">
        <f t="shared" si="151"/>
        <v/>
      </c>
      <c r="CW55" s="111" t="str">
        <f t="shared" si="152"/>
        <v/>
      </c>
      <c r="CX55" s="111" t="str">
        <f t="shared" si="153"/>
        <v/>
      </c>
      <c r="CY55" s="111" t="str">
        <f t="shared" si="154"/>
        <v/>
      </c>
      <c r="CZ55" s="111" t="str">
        <f t="shared" si="155"/>
        <v/>
      </c>
      <c r="DA55" s="111" t="str">
        <f t="shared" si="156"/>
        <v/>
      </c>
      <c r="DB55" s="111" t="str">
        <f t="shared" si="157"/>
        <v/>
      </c>
      <c r="DC55" s="111" t="str">
        <f t="shared" si="158"/>
        <v/>
      </c>
      <c r="DD55" s="111" t="str">
        <f t="shared" si="159"/>
        <v/>
      </c>
      <c r="DE55" s="111" t="str">
        <f t="shared" si="160"/>
        <v/>
      </c>
      <c r="DF55" s="111" t="str">
        <f t="shared" si="161"/>
        <v/>
      </c>
      <c r="DG55" s="111" t="str">
        <f t="shared" si="162"/>
        <v/>
      </c>
      <c r="DH55" s="111" t="str">
        <f t="shared" si="163"/>
        <v/>
      </c>
      <c r="DI55" s="111" t="str">
        <f t="shared" si="164"/>
        <v/>
      </c>
      <c r="DJ55" s="111" t="str">
        <f t="shared" si="165"/>
        <v/>
      </c>
      <c r="DK55" s="111" t="str">
        <f t="shared" si="166"/>
        <v/>
      </c>
      <c r="DL55" s="111" t="str">
        <f t="shared" si="167"/>
        <v/>
      </c>
      <c r="DM55" s="111" t="str">
        <f t="shared" si="168"/>
        <v/>
      </c>
      <c r="DN55" s="111" t="str">
        <f t="shared" si="169"/>
        <v/>
      </c>
    </row>
    <row r="56" spans="1:118" ht="13.5" customHeight="1">
      <c r="A56" s="1052">
        <v>47</v>
      </c>
      <c r="B56" s="1053"/>
      <c r="C56" s="1039"/>
      <c r="D56" s="1040"/>
      <c r="E56" s="1041"/>
      <c r="F56" s="309"/>
      <c r="G56" s="1050"/>
      <c r="H56" s="1051"/>
      <c r="I56" s="1044"/>
      <c r="J56" s="1045"/>
      <c r="K56" s="1046"/>
      <c r="L56" s="1047"/>
      <c r="M56" s="1046"/>
      <c r="N56" s="1047"/>
      <c r="O56" s="1048"/>
      <c r="P56" s="1049"/>
      <c r="Q56" s="1039"/>
      <c r="R56" s="1041"/>
      <c r="S56" s="1042"/>
      <c r="T56" s="1184"/>
      <c r="U56" s="1068" t="str">
        <f t="shared" si="170"/>
        <v/>
      </c>
      <c r="V56" s="1069"/>
      <c r="W56" s="1069"/>
      <c r="X56" s="1069"/>
      <c r="Y56" s="1069"/>
      <c r="Z56" s="1069"/>
      <c r="AA56" s="111" t="str">
        <f t="shared" si="1"/>
        <v/>
      </c>
      <c r="AB56" s="98" t="str">
        <f t="shared" si="79"/>
        <v/>
      </c>
      <c r="AC56" s="98" t="str">
        <f t="shared" si="80"/>
        <v/>
      </c>
      <c r="AD56" s="98" t="str">
        <f t="shared" si="81"/>
        <v/>
      </c>
      <c r="AE56" s="111" t="str">
        <f t="shared" si="82"/>
        <v>○</v>
      </c>
      <c r="AF56" s="111" t="str">
        <f t="shared" si="83"/>
        <v/>
      </c>
      <c r="AG56" s="111" t="str">
        <f t="shared" si="84"/>
        <v/>
      </c>
      <c r="AH56" s="111" t="str">
        <f t="shared" si="85"/>
        <v/>
      </c>
      <c r="AI56" s="111" t="str">
        <f t="shared" si="86"/>
        <v/>
      </c>
      <c r="AJ56" s="111" t="str">
        <f t="shared" si="87"/>
        <v/>
      </c>
      <c r="AK56" s="111" t="str">
        <f t="shared" si="88"/>
        <v/>
      </c>
      <c r="AL56" s="111" t="str">
        <f t="shared" si="89"/>
        <v/>
      </c>
      <c r="AM56" s="111" t="str">
        <f t="shared" si="90"/>
        <v/>
      </c>
      <c r="AN56" s="111" t="str">
        <f t="shared" si="91"/>
        <v/>
      </c>
      <c r="AO56" s="111" t="str">
        <f t="shared" si="92"/>
        <v/>
      </c>
      <c r="AP56" s="111" t="str">
        <f t="shared" si="93"/>
        <v/>
      </c>
      <c r="AQ56" s="111" t="str">
        <f t="shared" si="94"/>
        <v/>
      </c>
      <c r="AR56" s="111" t="str">
        <f t="shared" si="95"/>
        <v/>
      </c>
      <c r="AS56" s="111" t="str">
        <f t="shared" si="96"/>
        <v/>
      </c>
      <c r="AT56" s="111" t="str">
        <f t="shared" si="97"/>
        <v/>
      </c>
      <c r="AU56" s="111" t="str">
        <f t="shared" si="98"/>
        <v/>
      </c>
      <c r="AV56" s="111" t="str">
        <f t="shared" si="99"/>
        <v/>
      </c>
      <c r="AW56" s="111" t="str">
        <f t="shared" si="100"/>
        <v/>
      </c>
      <c r="AX56" s="111" t="str">
        <f t="shared" si="101"/>
        <v/>
      </c>
      <c r="AY56" s="111" t="str">
        <f t="shared" si="102"/>
        <v/>
      </c>
      <c r="AZ56" s="111" t="str">
        <f t="shared" si="103"/>
        <v/>
      </c>
      <c r="BA56" s="111" t="str">
        <f t="shared" si="104"/>
        <v/>
      </c>
      <c r="BB56" s="111" t="str">
        <f t="shared" si="105"/>
        <v/>
      </c>
      <c r="BC56" s="111" t="str">
        <f t="shared" si="106"/>
        <v/>
      </c>
      <c r="BD56" s="111" t="str">
        <f t="shared" si="107"/>
        <v/>
      </c>
      <c r="BE56" s="111" t="str">
        <f t="shared" si="108"/>
        <v/>
      </c>
      <c r="BF56" s="111" t="str">
        <f t="shared" si="109"/>
        <v/>
      </c>
      <c r="BG56" s="111" t="str">
        <f t="shared" si="110"/>
        <v/>
      </c>
      <c r="BH56" s="111" t="str">
        <f t="shared" si="111"/>
        <v/>
      </c>
      <c r="BI56" s="111" t="str">
        <f t="shared" si="112"/>
        <v/>
      </c>
      <c r="BJ56" s="111" t="str">
        <f t="shared" si="113"/>
        <v/>
      </c>
      <c r="BK56" s="111" t="str">
        <f t="shared" si="114"/>
        <v/>
      </c>
      <c r="BL56" s="111" t="str">
        <f t="shared" si="115"/>
        <v/>
      </c>
      <c r="BM56" s="111" t="str">
        <f t="shared" si="116"/>
        <v/>
      </c>
      <c r="BN56" s="111" t="str">
        <f t="shared" si="117"/>
        <v/>
      </c>
      <c r="BO56" s="111" t="str">
        <f t="shared" si="118"/>
        <v/>
      </c>
      <c r="BP56" s="111" t="str">
        <f t="shared" si="119"/>
        <v/>
      </c>
      <c r="BQ56" s="111" t="str">
        <f t="shared" si="120"/>
        <v/>
      </c>
      <c r="BR56" s="111" t="str">
        <f t="shared" si="121"/>
        <v/>
      </c>
      <c r="BS56" s="111" t="str">
        <f t="shared" si="122"/>
        <v/>
      </c>
      <c r="BT56" s="111" t="str">
        <f t="shared" si="123"/>
        <v/>
      </c>
      <c r="BU56" s="111" t="str">
        <f t="shared" si="124"/>
        <v/>
      </c>
      <c r="BV56" s="111" t="str">
        <f t="shared" si="125"/>
        <v/>
      </c>
      <c r="BW56" s="111" t="str">
        <f t="shared" si="126"/>
        <v/>
      </c>
      <c r="BX56" s="111" t="str">
        <f t="shared" si="127"/>
        <v/>
      </c>
      <c r="BY56" s="111" t="str">
        <f t="shared" si="128"/>
        <v/>
      </c>
      <c r="BZ56" s="111" t="str">
        <f t="shared" si="129"/>
        <v/>
      </c>
      <c r="CA56" s="111" t="str">
        <f t="shared" si="130"/>
        <v/>
      </c>
      <c r="CB56" s="111" t="str">
        <f t="shared" si="131"/>
        <v/>
      </c>
      <c r="CC56" s="111" t="str">
        <f t="shared" si="132"/>
        <v/>
      </c>
      <c r="CD56" s="111" t="str">
        <f t="shared" si="133"/>
        <v/>
      </c>
      <c r="CE56" s="111" t="str">
        <f t="shared" si="134"/>
        <v/>
      </c>
      <c r="CF56" s="111" t="str">
        <f t="shared" si="135"/>
        <v/>
      </c>
      <c r="CG56" s="111" t="str">
        <f t="shared" si="136"/>
        <v/>
      </c>
      <c r="CH56" s="111" t="str">
        <f t="shared" si="137"/>
        <v/>
      </c>
      <c r="CI56" s="111" t="str">
        <f t="shared" si="138"/>
        <v/>
      </c>
      <c r="CJ56" s="111" t="str">
        <f t="shared" si="139"/>
        <v/>
      </c>
      <c r="CK56" s="111" t="str">
        <f t="shared" si="140"/>
        <v/>
      </c>
      <c r="CL56" s="111" t="str">
        <f t="shared" si="141"/>
        <v/>
      </c>
      <c r="CM56" s="111" t="str">
        <f t="shared" si="142"/>
        <v/>
      </c>
      <c r="CN56" s="111" t="str">
        <f t="shared" si="143"/>
        <v/>
      </c>
      <c r="CO56" s="111" t="str">
        <f t="shared" si="144"/>
        <v/>
      </c>
      <c r="CP56" s="111" t="str">
        <f t="shared" si="145"/>
        <v/>
      </c>
      <c r="CQ56" s="111" t="str">
        <f t="shared" si="146"/>
        <v/>
      </c>
      <c r="CR56" s="111" t="str">
        <f t="shared" si="147"/>
        <v/>
      </c>
      <c r="CS56" s="111" t="str">
        <f t="shared" si="148"/>
        <v/>
      </c>
      <c r="CT56" s="111" t="str">
        <f t="shared" si="149"/>
        <v/>
      </c>
      <c r="CU56" s="111" t="str">
        <f t="shared" si="150"/>
        <v/>
      </c>
      <c r="CV56" s="111" t="str">
        <f t="shared" si="151"/>
        <v/>
      </c>
      <c r="CW56" s="111" t="str">
        <f t="shared" si="152"/>
        <v/>
      </c>
      <c r="CX56" s="111" t="str">
        <f t="shared" si="153"/>
        <v/>
      </c>
      <c r="CY56" s="111" t="str">
        <f t="shared" si="154"/>
        <v/>
      </c>
      <c r="CZ56" s="111" t="str">
        <f t="shared" si="155"/>
        <v/>
      </c>
      <c r="DA56" s="111" t="str">
        <f t="shared" si="156"/>
        <v/>
      </c>
      <c r="DB56" s="111" t="str">
        <f t="shared" si="157"/>
        <v/>
      </c>
      <c r="DC56" s="111" t="str">
        <f t="shared" si="158"/>
        <v/>
      </c>
      <c r="DD56" s="111" t="str">
        <f t="shared" si="159"/>
        <v/>
      </c>
      <c r="DE56" s="111" t="str">
        <f t="shared" si="160"/>
        <v/>
      </c>
      <c r="DF56" s="111" t="str">
        <f t="shared" si="161"/>
        <v/>
      </c>
      <c r="DG56" s="111" t="str">
        <f t="shared" si="162"/>
        <v/>
      </c>
      <c r="DH56" s="111" t="str">
        <f t="shared" si="163"/>
        <v/>
      </c>
      <c r="DI56" s="111" t="str">
        <f t="shared" si="164"/>
        <v/>
      </c>
      <c r="DJ56" s="111" t="str">
        <f t="shared" si="165"/>
        <v/>
      </c>
      <c r="DK56" s="111" t="str">
        <f t="shared" si="166"/>
        <v/>
      </c>
      <c r="DL56" s="111" t="str">
        <f t="shared" si="167"/>
        <v/>
      </c>
      <c r="DM56" s="111" t="str">
        <f t="shared" si="168"/>
        <v/>
      </c>
      <c r="DN56" s="111" t="str">
        <f t="shared" si="169"/>
        <v/>
      </c>
    </row>
    <row r="57" spans="1:118" ht="13.5" customHeight="1">
      <c r="A57" s="1052">
        <v>48</v>
      </c>
      <c r="B57" s="1053"/>
      <c r="C57" s="1039"/>
      <c r="D57" s="1040"/>
      <c r="E57" s="1041"/>
      <c r="F57" s="309"/>
      <c r="G57" s="1050"/>
      <c r="H57" s="1051"/>
      <c r="I57" s="1044"/>
      <c r="J57" s="1045"/>
      <c r="K57" s="1046"/>
      <c r="L57" s="1047"/>
      <c r="M57" s="1046"/>
      <c r="N57" s="1047"/>
      <c r="O57" s="1048"/>
      <c r="P57" s="1049"/>
      <c r="Q57" s="1039"/>
      <c r="R57" s="1041"/>
      <c r="S57" s="1042"/>
      <c r="T57" s="1184"/>
      <c r="U57" s="1068" t="str">
        <f t="shared" si="170"/>
        <v/>
      </c>
      <c r="V57" s="1069"/>
      <c r="W57" s="1069"/>
      <c r="X57" s="1069"/>
      <c r="Y57" s="1069"/>
      <c r="Z57" s="1069"/>
      <c r="AA57" s="111" t="str">
        <f t="shared" si="1"/>
        <v/>
      </c>
      <c r="AB57" s="98" t="str">
        <f t="shared" si="79"/>
        <v/>
      </c>
      <c r="AC57" s="98" t="str">
        <f t="shared" si="80"/>
        <v/>
      </c>
      <c r="AD57" s="98" t="str">
        <f t="shared" si="81"/>
        <v/>
      </c>
      <c r="AE57" s="111" t="str">
        <f t="shared" si="82"/>
        <v>○</v>
      </c>
      <c r="AF57" s="111" t="str">
        <f t="shared" si="83"/>
        <v/>
      </c>
      <c r="AG57" s="111" t="str">
        <f t="shared" si="84"/>
        <v/>
      </c>
      <c r="AH57" s="111" t="str">
        <f t="shared" si="85"/>
        <v/>
      </c>
      <c r="AI57" s="111" t="str">
        <f t="shared" si="86"/>
        <v/>
      </c>
      <c r="AJ57" s="111" t="str">
        <f t="shared" si="87"/>
        <v/>
      </c>
      <c r="AK57" s="111" t="str">
        <f t="shared" si="88"/>
        <v/>
      </c>
      <c r="AL57" s="111" t="str">
        <f t="shared" si="89"/>
        <v/>
      </c>
      <c r="AM57" s="111" t="str">
        <f t="shared" si="90"/>
        <v/>
      </c>
      <c r="AN57" s="111" t="str">
        <f t="shared" si="91"/>
        <v/>
      </c>
      <c r="AO57" s="111" t="str">
        <f t="shared" si="92"/>
        <v/>
      </c>
      <c r="AP57" s="111" t="str">
        <f t="shared" si="93"/>
        <v/>
      </c>
      <c r="AQ57" s="111" t="str">
        <f t="shared" si="94"/>
        <v/>
      </c>
      <c r="AR57" s="111" t="str">
        <f t="shared" si="95"/>
        <v/>
      </c>
      <c r="AS57" s="111" t="str">
        <f t="shared" si="96"/>
        <v/>
      </c>
      <c r="AT57" s="111" t="str">
        <f t="shared" si="97"/>
        <v/>
      </c>
      <c r="AU57" s="111" t="str">
        <f t="shared" si="98"/>
        <v/>
      </c>
      <c r="AV57" s="111" t="str">
        <f t="shared" si="99"/>
        <v/>
      </c>
      <c r="AW57" s="111" t="str">
        <f t="shared" si="100"/>
        <v/>
      </c>
      <c r="AX57" s="111" t="str">
        <f t="shared" si="101"/>
        <v/>
      </c>
      <c r="AY57" s="111" t="str">
        <f t="shared" si="102"/>
        <v/>
      </c>
      <c r="AZ57" s="111" t="str">
        <f t="shared" si="103"/>
        <v/>
      </c>
      <c r="BA57" s="111" t="str">
        <f t="shared" si="104"/>
        <v/>
      </c>
      <c r="BB57" s="111" t="str">
        <f t="shared" si="105"/>
        <v/>
      </c>
      <c r="BC57" s="111" t="str">
        <f t="shared" si="106"/>
        <v/>
      </c>
      <c r="BD57" s="111" t="str">
        <f t="shared" si="107"/>
        <v/>
      </c>
      <c r="BE57" s="111" t="str">
        <f t="shared" si="108"/>
        <v/>
      </c>
      <c r="BF57" s="111" t="str">
        <f t="shared" si="109"/>
        <v/>
      </c>
      <c r="BG57" s="111" t="str">
        <f t="shared" si="110"/>
        <v/>
      </c>
      <c r="BH57" s="111" t="str">
        <f t="shared" si="111"/>
        <v/>
      </c>
      <c r="BI57" s="111" t="str">
        <f t="shared" si="112"/>
        <v/>
      </c>
      <c r="BJ57" s="111" t="str">
        <f t="shared" si="113"/>
        <v/>
      </c>
      <c r="BK57" s="111" t="str">
        <f t="shared" si="114"/>
        <v/>
      </c>
      <c r="BL57" s="111" t="str">
        <f t="shared" si="115"/>
        <v/>
      </c>
      <c r="BM57" s="111" t="str">
        <f t="shared" si="116"/>
        <v/>
      </c>
      <c r="BN57" s="111" t="str">
        <f t="shared" si="117"/>
        <v/>
      </c>
      <c r="BO57" s="111" t="str">
        <f t="shared" si="118"/>
        <v/>
      </c>
      <c r="BP57" s="111" t="str">
        <f t="shared" si="119"/>
        <v/>
      </c>
      <c r="BQ57" s="111" t="str">
        <f t="shared" si="120"/>
        <v/>
      </c>
      <c r="BR57" s="111" t="str">
        <f t="shared" si="121"/>
        <v/>
      </c>
      <c r="BS57" s="111" t="str">
        <f t="shared" si="122"/>
        <v/>
      </c>
      <c r="BT57" s="111" t="str">
        <f t="shared" si="123"/>
        <v/>
      </c>
      <c r="BU57" s="111" t="str">
        <f t="shared" si="124"/>
        <v/>
      </c>
      <c r="BV57" s="111" t="str">
        <f t="shared" si="125"/>
        <v/>
      </c>
      <c r="BW57" s="111" t="str">
        <f t="shared" si="126"/>
        <v/>
      </c>
      <c r="BX57" s="111" t="str">
        <f t="shared" si="127"/>
        <v/>
      </c>
      <c r="BY57" s="111" t="str">
        <f t="shared" si="128"/>
        <v/>
      </c>
      <c r="BZ57" s="111" t="str">
        <f t="shared" si="129"/>
        <v/>
      </c>
      <c r="CA57" s="111" t="str">
        <f t="shared" si="130"/>
        <v/>
      </c>
      <c r="CB57" s="111" t="str">
        <f t="shared" si="131"/>
        <v/>
      </c>
      <c r="CC57" s="111" t="str">
        <f t="shared" si="132"/>
        <v/>
      </c>
      <c r="CD57" s="111" t="str">
        <f t="shared" si="133"/>
        <v/>
      </c>
      <c r="CE57" s="111" t="str">
        <f t="shared" si="134"/>
        <v/>
      </c>
      <c r="CF57" s="111" t="str">
        <f t="shared" si="135"/>
        <v/>
      </c>
      <c r="CG57" s="111" t="str">
        <f t="shared" si="136"/>
        <v/>
      </c>
      <c r="CH57" s="111" t="str">
        <f t="shared" si="137"/>
        <v/>
      </c>
      <c r="CI57" s="111" t="str">
        <f t="shared" si="138"/>
        <v/>
      </c>
      <c r="CJ57" s="111" t="str">
        <f t="shared" si="139"/>
        <v/>
      </c>
      <c r="CK57" s="111" t="str">
        <f t="shared" si="140"/>
        <v/>
      </c>
      <c r="CL57" s="111" t="str">
        <f t="shared" si="141"/>
        <v/>
      </c>
      <c r="CM57" s="111" t="str">
        <f t="shared" si="142"/>
        <v/>
      </c>
      <c r="CN57" s="111" t="str">
        <f t="shared" si="143"/>
        <v/>
      </c>
      <c r="CO57" s="111" t="str">
        <f t="shared" si="144"/>
        <v/>
      </c>
      <c r="CP57" s="111" t="str">
        <f t="shared" si="145"/>
        <v/>
      </c>
      <c r="CQ57" s="111" t="str">
        <f t="shared" si="146"/>
        <v/>
      </c>
      <c r="CR57" s="111" t="str">
        <f t="shared" si="147"/>
        <v/>
      </c>
      <c r="CS57" s="111" t="str">
        <f t="shared" si="148"/>
        <v/>
      </c>
      <c r="CT57" s="111" t="str">
        <f t="shared" si="149"/>
        <v/>
      </c>
      <c r="CU57" s="111" t="str">
        <f t="shared" si="150"/>
        <v/>
      </c>
      <c r="CV57" s="111" t="str">
        <f t="shared" si="151"/>
        <v/>
      </c>
      <c r="CW57" s="111" t="str">
        <f t="shared" si="152"/>
        <v/>
      </c>
      <c r="CX57" s="111" t="str">
        <f t="shared" si="153"/>
        <v/>
      </c>
      <c r="CY57" s="111" t="str">
        <f t="shared" si="154"/>
        <v/>
      </c>
      <c r="CZ57" s="111" t="str">
        <f t="shared" si="155"/>
        <v/>
      </c>
      <c r="DA57" s="111" t="str">
        <f t="shared" si="156"/>
        <v/>
      </c>
      <c r="DB57" s="111" t="str">
        <f t="shared" si="157"/>
        <v/>
      </c>
      <c r="DC57" s="111" t="str">
        <f t="shared" si="158"/>
        <v/>
      </c>
      <c r="DD57" s="111" t="str">
        <f t="shared" si="159"/>
        <v/>
      </c>
      <c r="DE57" s="111" t="str">
        <f t="shared" si="160"/>
        <v/>
      </c>
      <c r="DF57" s="111" t="str">
        <f t="shared" si="161"/>
        <v/>
      </c>
      <c r="DG57" s="111" t="str">
        <f t="shared" si="162"/>
        <v/>
      </c>
      <c r="DH57" s="111" t="str">
        <f t="shared" si="163"/>
        <v/>
      </c>
      <c r="DI57" s="111" t="str">
        <f t="shared" si="164"/>
        <v/>
      </c>
      <c r="DJ57" s="111" t="str">
        <f t="shared" si="165"/>
        <v/>
      </c>
      <c r="DK57" s="111" t="str">
        <f t="shared" si="166"/>
        <v/>
      </c>
      <c r="DL57" s="111" t="str">
        <f t="shared" si="167"/>
        <v/>
      </c>
      <c r="DM57" s="111" t="str">
        <f t="shared" si="168"/>
        <v/>
      </c>
      <c r="DN57" s="111" t="str">
        <f t="shared" si="169"/>
        <v/>
      </c>
    </row>
    <row r="58" spans="1:118" ht="13.5" customHeight="1">
      <c r="A58" s="1052">
        <v>49</v>
      </c>
      <c r="B58" s="1053"/>
      <c r="C58" s="1039"/>
      <c r="D58" s="1040"/>
      <c r="E58" s="1041"/>
      <c r="F58" s="309"/>
      <c r="G58" s="1050"/>
      <c r="H58" s="1051"/>
      <c r="I58" s="1044"/>
      <c r="J58" s="1045"/>
      <c r="K58" s="1046"/>
      <c r="L58" s="1047"/>
      <c r="M58" s="1046"/>
      <c r="N58" s="1047"/>
      <c r="O58" s="1048"/>
      <c r="P58" s="1049"/>
      <c r="Q58" s="1039"/>
      <c r="R58" s="1041"/>
      <c r="S58" s="1042"/>
      <c r="T58" s="1184"/>
      <c r="U58" s="1068" t="str">
        <f t="shared" si="170"/>
        <v/>
      </c>
      <c r="V58" s="1069"/>
      <c r="W58" s="1069"/>
      <c r="X58" s="1069"/>
      <c r="Y58" s="1069"/>
      <c r="Z58" s="1069"/>
      <c r="AA58" s="111" t="str">
        <f t="shared" si="1"/>
        <v/>
      </c>
      <c r="AB58" s="98" t="str">
        <f t="shared" si="79"/>
        <v/>
      </c>
      <c r="AC58" s="98" t="str">
        <f t="shared" si="80"/>
        <v/>
      </c>
      <c r="AD58" s="98" t="str">
        <f t="shared" si="81"/>
        <v/>
      </c>
      <c r="AE58" s="111" t="str">
        <f t="shared" si="82"/>
        <v>○</v>
      </c>
      <c r="AF58" s="111" t="str">
        <f t="shared" si="83"/>
        <v/>
      </c>
      <c r="AG58" s="111" t="str">
        <f t="shared" si="84"/>
        <v/>
      </c>
      <c r="AH58" s="111" t="str">
        <f t="shared" si="85"/>
        <v/>
      </c>
      <c r="AI58" s="111" t="str">
        <f t="shared" si="86"/>
        <v/>
      </c>
      <c r="AJ58" s="111" t="str">
        <f t="shared" si="87"/>
        <v/>
      </c>
      <c r="AK58" s="111" t="str">
        <f t="shared" si="88"/>
        <v/>
      </c>
      <c r="AL58" s="111" t="str">
        <f t="shared" si="89"/>
        <v/>
      </c>
      <c r="AM58" s="111" t="str">
        <f t="shared" si="90"/>
        <v/>
      </c>
      <c r="AN58" s="111" t="str">
        <f t="shared" si="91"/>
        <v/>
      </c>
      <c r="AO58" s="111" t="str">
        <f t="shared" si="92"/>
        <v/>
      </c>
      <c r="AP58" s="111" t="str">
        <f t="shared" si="93"/>
        <v/>
      </c>
      <c r="AQ58" s="111" t="str">
        <f t="shared" si="94"/>
        <v/>
      </c>
      <c r="AR58" s="111" t="str">
        <f t="shared" si="95"/>
        <v/>
      </c>
      <c r="AS58" s="111" t="str">
        <f t="shared" si="96"/>
        <v/>
      </c>
      <c r="AT58" s="111" t="str">
        <f t="shared" si="97"/>
        <v/>
      </c>
      <c r="AU58" s="111" t="str">
        <f t="shared" si="98"/>
        <v/>
      </c>
      <c r="AV58" s="111" t="str">
        <f t="shared" si="99"/>
        <v/>
      </c>
      <c r="AW58" s="111" t="str">
        <f t="shared" si="100"/>
        <v/>
      </c>
      <c r="AX58" s="111" t="str">
        <f t="shared" si="101"/>
        <v/>
      </c>
      <c r="AY58" s="111" t="str">
        <f t="shared" si="102"/>
        <v/>
      </c>
      <c r="AZ58" s="111" t="str">
        <f t="shared" si="103"/>
        <v/>
      </c>
      <c r="BA58" s="111" t="str">
        <f t="shared" si="104"/>
        <v/>
      </c>
      <c r="BB58" s="111" t="str">
        <f t="shared" si="105"/>
        <v/>
      </c>
      <c r="BC58" s="111" t="str">
        <f t="shared" si="106"/>
        <v/>
      </c>
      <c r="BD58" s="111" t="str">
        <f t="shared" si="107"/>
        <v/>
      </c>
      <c r="BE58" s="111" t="str">
        <f t="shared" si="108"/>
        <v/>
      </c>
      <c r="BF58" s="111" t="str">
        <f t="shared" si="109"/>
        <v/>
      </c>
      <c r="BG58" s="111" t="str">
        <f t="shared" si="110"/>
        <v/>
      </c>
      <c r="BH58" s="111" t="str">
        <f t="shared" si="111"/>
        <v/>
      </c>
      <c r="BI58" s="111" t="str">
        <f t="shared" si="112"/>
        <v/>
      </c>
      <c r="BJ58" s="111" t="str">
        <f t="shared" si="113"/>
        <v/>
      </c>
      <c r="BK58" s="111" t="str">
        <f t="shared" si="114"/>
        <v/>
      </c>
      <c r="BL58" s="111" t="str">
        <f t="shared" si="115"/>
        <v/>
      </c>
      <c r="BM58" s="111" t="str">
        <f t="shared" si="116"/>
        <v/>
      </c>
      <c r="BN58" s="111" t="str">
        <f t="shared" si="117"/>
        <v/>
      </c>
      <c r="BO58" s="111" t="str">
        <f t="shared" si="118"/>
        <v/>
      </c>
      <c r="BP58" s="111" t="str">
        <f t="shared" si="119"/>
        <v/>
      </c>
      <c r="BQ58" s="111" t="str">
        <f t="shared" si="120"/>
        <v/>
      </c>
      <c r="BR58" s="111" t="str">
        <f t="shared" si="121"/>
        <v/>
      </c>
      <c r="BS58" s="111" t="str">
        <f t="shared" si="122"/>
        <v/>
      </c>
      <c r="BT58" s="111" t="str">
        <f t="shared" si="123"/>
        <v/>
      </c>
      <c r="BU58" s="111" t="str">
        <f t="shared" si="124"/>
        <v/>
      </c>
      <c r="BV58" s="111" t="str">
        <f t="shared" si="125"/>
        <v/>
      </c>
      <c r="BW58" s="111" t="str">
        <f t="shared" si="126"/>
        <v/>
      </c>
      <c r="BX58" s="111" t="str">
        <f t="shared" si="127"/>
        <v/>
      </c>
      <c r="BY58" s="111" t="str">
        <f t="shared" si="128"/>
        <v/>
      </c>
      <c r="BZ58" s="111" t="str">
        <f t="shared" si="129"/>
        <v/>
      </c>
      <c r="CA58" s="111" t="str">
        <f t="shared" si="130"/>
        <v/>
      </c>
      <c r="CB58" s="111" t="str">
        <f t="shared" si="131"/>
        <v/>
      </c>
      <c r="CC58" s="111" t="str">
        <f t="shared" si="132"/>
        <v/>
      </c>
      <c r="CD58" s="111" t="str">
        <f t="shared" si="133"/>
        <v/>
      </c>
      <c r="CE58" s="111" t="str">
        <f t="shared" si="134"/>
        <v/>
      </c>
      <c r="CF58" s="111" t="str">
        <f t="shared" si="135"/>
        <v/>
      </c>
      <c r="CG58" s="111" t="str">
        <f t="shared" si="136"/>
        <v/>
      </c>
      <c r="CH58" s="111" t="str">
        <f t="shared" si="137"/>
        <v/>
      </c>
      <c r="CI58" s="111" t="str">
        <f t="shared" si="138"/>
        <v/>
      </c>
      <c r="CJ58" s="111" t="str">
        <f t="shared" si="139"/>
        <v/>
      </c>
      <c r="CK58" s="111" t="str">
        <f t="shared" si="140"/>
        <v/>
      </c>
      <c r="CL58" s="111" t="str">
        <f t="shared" si="141"/>
        <v/>
      </c>
      <c r="CM58" s="111" t="str">
        <f t="shared" si="142"/>
        <v/>
      </c>
      <c r="CN58" s="111" t="str">
        <f t="shared" si="143"/>
        <v/>
      </c>
      <c r="CO58" s="111" t="str">
        <f t="shared" si="144"/>
        <v/>
      </c>
      <c r="CP58" s="111" t="str">
        <f t="shared" si="145"/>
        <v/>
      </c>
      <c r="CQ58" s="111" t="str">
        <f t="shared" si="146"/>
        <v/>
      </c>
      <c r="CR58" s="111" t="str">
        <f t="shared" si="147"/>
        <v/>
      </c>
      <c r="CS58" s="111" t="str">
        <f t="shared" si="148"/>
        <v/>
      </c>
      <c r="CT58" s="111" t="str">
        <f t="shared" si="149"/>
        <v/>
      </c>
      <c r="CU58" s="111" t="str">
        <f t="shared" si="150"/>
        <v/>
      </c>
      <c r="CV58" s="111" t="str">
        <f t="shared" si="151"/>
        <v/>
      </c>
      <c r="CW58" s="111" t="str">
        <f t="shared" si="152"/>
        <v/>
      </c>
      <c r="CX58" s="111" t="str">
        <f t="shared" si="153"/>
        <v/>
      </c>
      <c r="CY58" s="111" t="str">
        <f t="shared" si="154"/>
        <v/>
      </c>
      <c r="CZ58" s="111" t="str">
        <f t="shared" si="155"/>
        <v/>
      </c>
      <c r="DA58" s="111" t="str">
        <f t="shared" si="156"/>
        <v/>
      </c>
      <c r="DB58" s="111" t="str">
        <f t="shared" si="157"/>
        <v/>
      </c>
      <c r="DC58" s="111" t="str">
        <f t="shared" si="158"/>
        <v/>
      </c>
      <c r="DD58" s="111" t="str">
        <f t="shared" si="159"/>
        <v/>
      </c>
      <c r="DE58" s="111" t="str">
        <f t="shared" si="160"/>
        <v/>
      </c>
      <c r="DF58" s="111" t="str">
        <f t="shared" si="161"/>
        <v/>
      </c>
      <c r="DG58" s="111" t="str">
        <f t="shared" si="162"/>
        <v/>
      </c>
      <c r="DH58" s="111" t="str">
        <f t="shared" si="163"/>
        <v/>
      </c>
      <c r="DI58" s="111" t="str">
        <f t="shared" si="164"/>
        <v/>
      </c>
      <c r="DJ58" s="111" t="str">
        <f t="shared" si="165"/>
        <v/>
      </c>
      <c r="DK58" s="111" t="str">
        <f t="shared" si="166"/>
        <v/>
      </c>
      <c r="DL58" s="111" t="str">
        <f t="shared" si="167"/>
        <v/>
      </c>
      <c r="DM58" s="111" t="str">
        <f t="shared" si="168"/>
        <v/>
      </c>
      <c r="DN58" s="111" t="str">
        <f t="shared" si="169"/>
        <v/>
      </c>
    </row>
    <row r="59" spans="1:118" ht="13.5" customHeight="1">
      <c r="A59" s="1052">
        <v>50</v>
      </c>
      <c r="B59" s="1053"/>
      <c r="C59" s="1039"/>
      <c r="D59" s="1040"/>
      <c r="E59" s="1041"/>
      <c r="F59" s="309"/>
      <c r="G59" s="1050"/>
      <c r="H59" s="1051"/>
      <c r="I59" s="1044"/>
      <c r="J59" s="1045"/>
      <c r="K59" s="1046"/>
      <c r="L59" s="1047"/>
      <c r="M59" s="1046"/>
      <c r="N59" s="1047"/>
      <c r="O59" s="1048"/>
      <c r="P59" s="1049"/>
      <c r="Q59" s="1039"/>
      <c r="R59" s="1041"/>
      <c r="S59" s="1042"/>
      <c r="T59" s="1184"/>
      <c r="U59" s="1068" t="str">
        <f t="shared" si="170"/>
        <v/>
      </c>
      <c r="V59" s="1069"/>
      <c r="W59" s="1069"/>
      <c r="X59" s="1069"/>
      <c r="Y59" s="1069"/>
      <c r="Z59" s="1069"/>
      <c r="AA59" s="111" t="str">
        <f t="shared" si="1"/>
        <v/>
      </c>
      <c r="AB59" s="98" t="str">
        <f t="shared" si="79"/>
        <v/>
      </c>
      <c r="AC59" s="98" t="str">
        <f t="shared" si="80"/>
        <v/>
      </c>
      <c r="AD59" s="98" t="str">
        <f t="shared" si="81"/>
        <v/>
      </c>
      <c r="AE59" s="111" t="str">
        <f t="shared" si="82"/>
        <v>○</v>
      </c>
      <c r="AF59" s="111" t="str">
        <f t="shared" si="83"/>
        <v/>
      </c>
      <c r="AG59" s="111" t="str">
        <f t="shared" si="84"/>
        <v/>
      </c>
      <c r="AH59" s="111" t="str">
        <f t="shared" si="85"/>
        <v/>
      </c>
      <c r="AI59" s="111" t="str">
        <f t="shared" si="86"/>
        <v/>
      </c>
      <c r="AJ59" s="111" t="str">
        <f t="shared" si="87"/>
        <v/>
      </c>
      <c r="AK59" s="111" t="str">
        <f t="shared" si="88"/>
        <v/>
      </c>
      <c r="AL59" s="111" t="str">
        <f t="shared" si="89"/>
        <v/>
      </c>
      <c r="AM59" s="111" t="str">
        <f t="shared" si="90"/>
        <v/>
      </c>
      <c r="AN59" s="111" t="str">
        <f t="shared" si="91"/>
        <v/>
      </c>
      <c r="AO59" s="111" t="str">
        <f t="shared" si="92"/>
        <v/>
      </c>
      <c r="AP59" s="111" t="str">
        <f t="shared" si="93"/>
        <v/>
      </c>
      <c r="AQ59" s="111" t="str">
        <f t="shared" si="94"/>
        <v/>
      </c>
      <c r="AR59" s="111" t="str">
        <f t="shared" si="95"/>
        <v/>
      </c>
      <c r="AS59" s="111" t="str">
        <f t="shared" si="96"/>
        <v/>
      </c>
      <c r="AT59" s="111" t="str">
        <f t="shared" si="97"/>
        <v/>
      </c>
      <c r="AU59" s="111" t="str">
        <f t="shared" si="98"/>
        <v/>
      </c>
      <c r="AV59" s="111" t="str">
        <f t="shared" si="99"/>
        <v/>
      </c>
      <c r="AW59" s="111" t="str">
        <f t="shared" si="100"/>
        <v/>
      </c>
      <c r="AX59" s="111" t="str">
        <f t="shared" si="101"/>
        <v/>
      </c>
      <c r="AY59" s="111" t="str">
        <f t="shared" si="102"/>
        <v/>
      </c>
      <c r="AZ59" s="111" t="str">
        <f t="shared" si="103"/>
        <v/>
      </c>
      <c r="BA59" s="111" t="str">
        <f t="shared" si="104"/>
        <v/>
      </c>
      <c r="BB59" s="111" t="str">
        <f t="shared" si="105"/>
        <v/>
      </c>
      <c r="BC59" s="111" t="str">
        <f t="shared" si="106"/>
        <v/>
      </c>
      <c r="BD59" s="111" t="str">
        <f t="shared" si="107"/>
        <v/>
      </c>
      <c r="BE59" s="111" t="str">
        <f t="shared" si="108"/>
        <v/>
      </c>
      <c r="BF59" s="111" t="str">
        <f t="shared" si="109"/>
        <v/>
      </c>
      <c r="BG59" s="111" t="str">
        <f t="shared" si="110"/>
        <v/>
      </c>
      <c r="BH59" s="111" t="str">
        <f t="shared" si="111"/>
        <v/>
      </c>
      <c r="BI59" s="111" t="str">
        <f t="shared" si="112"/>
        <v/>
      </c>
      <c r="BJ59" s="111" t="str">
        <f t="shared" si="113"/>
        <v/>
      </c>
      <c r="BK59" s="111" t="str">
        <f t="shared" si="114"/>
        <v/>
      </c>
      <c r="BL59" s="111" t="str">
        <f t="shared" si="115"/>
        <v/>
      </c>
      <c r="BM59" s="111" t="str">
        <f t="shared" si="116"/>
        <v/>
      </c>
      <c r="BN59" s="111" t="str">
        <f t="shared" si="117"/>
        <v/>
      </c>
      <c r="BO59" s="111" t="str">
        <f t="shared" si="118"/>
        <v/>
      </c>
      <c r="BP59" s="111" t="str">
        <f t="shared" si="119"/>
        <v/>
      </c>
      <c r="BQ59" s="111" t="str">
        <f t="shared" si="120"/>
        <v/>
      </c>
      <c r="BR59" s="111" t="str">
        <f t="shared" si="121"/>
        <v/>
      </c>
      <c r="BS59" s="111" t="str">
        <f t="shared" si="122"/>
        <v/>
      </c>
      <c r="BT59" s="111" t="str">
        <f t="shared" si="123"/>
        <v/>
      </c>
      <c r="BU59" s="111" t="str">
        <f t="shared" si="124"/>
        <v/>
      </c>
      <c r="BV59" s="111" t="str">
        <f t="shared" si="125"/>
        <v/>
      </c>
      <c r="BW59" s="111" t="str">
        <f t="shared" si="126"/>
        <v/>
      </c>
      <c r="BX59" s="111" t="str">
        <f t="shared" si="127"/>
        <v/>
      </c>
      <c r="BY59" s="111" t="str">
        <f t="shared" si="128"/>
        <v/>
      </c>
      <c r="BZ59" s="111" t="str">
        <f t="shared" si="129"/>
        <v/>
      </c>
      <c r="CA59" s="111" t="str">
        <f t="shared" si="130"/>
        <v/>
      </c>
      <c r="CB59" s="111" t="str">
        <f t="shared" si="131"/>
        <v/>
      </c>
      <c r="CC59" s="111" t="str">
        <f t="shared" si="132"/>
        <v/>
      </c>
      <c r="CD59" s="111" t="str">
        <f t="shared" si="133"/>
        <v/>
      </c>
      <c r="CE59" s="111" t="str">
        <f t="shared" si="134"/>
        <v/>
      </c>
      <c r="CF59" s="111" t="str">
        <f t="shared" si="135"/>
        <v/>
      </c>
      <c r="CG59" s="111" t="str">
        <f t="shared" si="136"/>
        <v/>
      </c>
      <c r="CH59" s="111" t="str">
        <f t="shared" si="137"/>
        <v/>
      </c>
      <c r="CI59" s="111" t="str">
        <f t="shared" si="138"/>
        <v/>
      </c>
      <c r="CJ59" s="111" t="str">
        <f t="shared" si="139"/>
        <v/>
      </c>
      <c r="CK59" s="111" t="str">
        <f t="shared" si="140"/>
        <v/>
      </c>
      <c r="CL59" s="111" t="str">
        <f t="shared" si="141"/>
        <v/>
      </c>
      <c r="CM59" s="111" t="str">
        <f t="shared" si="142"/>
        <v/>
      </c>
      <c r="CN59" s="111" t="str">
        <f t="shared" si="143"/>
        <v/>
      </c>
      <c r="CO59" s="111" t="str">
        <f t="shared" si="144"/>
        <v/>
      </c>
      <c r="CP59" s="111" t="str">
        <f t="shared" si="145"/>
        <v/>
      </c>
      <c r="CQ59" s="111" t="str">
        <f t="shared" si="146"/>
        <v/>
      </c>
      <c r="CR59" s="111" t="str">
        <f t="shared" si="147"/>
        <v/>
      </c>
      <c r="CS59" s="111" t="str">
        <f t="shared" si="148"/>
        <v/>
      </c>
      <c r="CT59" s="111" t="str">
        <f t="shared" si="149"/>
        <v/>
      </c>
      <c r="CU59" s="111" t="str">
        <f t="shared" si="150"/>
        <v/>
      </c>
      <c r="CV59" s="111" t="str">
        <f t="shared" si="151"/>
        <v/>
      </c>
      <c r="CW59" s="111" t="str">
        <f t="shared" si="152"/>
        <v/>
      </c>
      <c r="CX59" s="111" t="str">
        <f t="shared" si="153"/>
        <v/>
      </c>
      <c r="CY59" s="111" t="str">
        <f t="shared" si="154"/>
        <v/>
      </c>
      <c r="CZ59" s="111" t="str">
        <f t="shared" si="155"/>
        <v/>
      </c>
      <c r="DA59" s="111" t="str">
        <f t="shared" si="156"/>
        <v/>
      </c>
      <c r="DB59" s="111" t="str">
        <f t="shared" si="157"/>
        <v/>
      </c>
      <c r="DC59" s="111" t="str">
        <f t="shared" si="158"/>
        <v/>
      </c>
      <c r="DD59" s="111" t="str">
        <f t="shared" si="159"/>
        <v/>
      </c>
      <c r="DE59" s="111" t="str">
        <f t="shared" si="160"/>
        <v/>
      </c>
      <c r="DF59" s="111" t="str">
        <f t="shared" si="161"/>
        <v/>
      </c>
      <c r="DG59" s="111" t="str">
        <f t="shared" si="162"/>
        <v/>
      </c>
      <c r="DH59" s="111" t="str">
        <f t="shared" si="163"/>
        <v/>
      </c>
      <c r="DI59" s="111" t="str">
        <f t="shared" si="164"/>
        <v/>
      </c>
      <c r="DJ59" s="111" t="str">
        <f t="shared" si="165"/>
        <v/>
      </c>
      <c r="DK59" s="111" t="str">
        <f t="shared" si="166"/>
        <v/>
      </c>
      <c r="DL59" s="111" t="str">
        <f t="shared" si="167"/>
        <v/>
      </c>
      <c r="DM59" s="111" t="str">
        <f t="shared" si="168"/>
        <v/>
      </c>
      <c r="DN59" s="111" t="str">
        <f t="shared" si="169"/>
        <v/>
      </c>
    </row>
    <row r="60" spans="1:118" ht="13.5" customHeight="1">
      <c r="A60" s="1052">
        <v>51</v>
      </c>
      <c r="B60" s="1053"/>
      <c r="C60" s="1039"/>
      <c r="D60" s="1040"/>
      <c r="E60" s="1041"/>
      <c r="F60" s="309"/>
      <c r="G60" s="1050"/>
      <c r="H60" s="1051"/>
      <c r="I60" s="1044"/>
      <c r="J60" s="1045"/>
      <c r="K60" s="1046"/>
      <c r="L60" s="1047"/>
      <c r="M60" s="1046"/>
      <c r="N60" s="1047"/>
      <c r="O60" s="1048"/>
      <c r="P60" s="1049"/>
      <c r="Q60" s="1039"/>
      <c r="R60" s="1041"/>
      <c r="S60" s="1042"/>
      <c r="T60" s="1184"/>
      <c r="U60" s="1068" t="str">
        <f t="shared" si="170"/>
        <v/>
      </c>
      <c r="V60" s="1069"/>
      <c r="W60" s="1069"/>
      <c r="X60" s="1069"/>
      <c r="Y60" s="1069"/>
      <c r="Z60" s="1069"/>
      <c r="AA60" s="111" t="str">
        <f t="shared" si="1"/>
        <v/>
      </c>
      <c r="AB60" s="98" t="str">
        <f t="shared" si="79"/>
        <v/>
      </c>
      <c r="AC60" s="98" t="str">
        <f t="shared" si="80"/>
        <v/>
      </c>
      <c r="AD60" s="98" t="str">
        <f t="shared" si="81"/>
        <v/>
      </c>
      <c r="AE60" s="111" t="str">
        <f t="shared" si="82"/>
        <v>○</v>
      </c>
      <c r="AF60" s="111" t="str">
        <f t="shared" si="83"/>
        <v/>
      </c>
      <c r="AG60" s="111" t="str">
        <f t="shared" si="84"/>
        <v/>
      </c>
      <c r="AH60" s="111" t="str">
        <f t="shared" si="85"/>
        <v/>
      </c>
      <c r="AI60" s="111" t="str">
        <f t="shared" si="86"/>
        <v/>
      </c>
      <c r="AJ60" s="111" t="str">
        <f t="shared" si="87"/>
        <v/>
      </c>
      <c r="AK60" s="111" t="str">
        <f t="shared" si="88"/>
        <v/>
      </c>
      <c r="AL60" s="111" t="str">
        <f t="shared" si="89"/>
        <v/>
      </c>
      <c r="AM60" s="111" t="str">
        <f t="shared" si="90"/>
        <v/>
      </c>
      <c r="AN60" s="111" t="str">
        <f t="shared" si="91"/>
        <v/>
      </c>
      <c r="AO60" s="111" t="str">
        <f t="shared" si="92"/>
        <v/>
      </c>
      <c r="AP60" s="111" t="str">
        <f t="shared" si="93"/>
        <v/>
      </c>
      <c r="AQ60" s="111" t="str">
        <f t="shared" si="94"/>
        <v/>
      </c>
      <c r="AR60" s="111" t="str">
        <f t="shared" si="95"/>
        <v/>
      </c>
      <c r="AS60" s="111" t="str">
        <f t="shared" si="96"/>
        <v/>
      </c>
      <c r="AT60" s="111" t="str">
        <f t="shared" si="97"/>
        <v/>
      </c>
      <c r="AU60" s="111" t="str">
        <f t="shared" si="98"/>
        <v/>
      </c>
      <c r="AV60" s="111" t="str">
        <f t="shared" si="99"/>
        <v/>
      </c>
      <c r="AW60" s="111" t="str">
        <f t="shared" si="100"/>
        <v/>
      </c>
      <c r="AX60" s="111" t="str">
        <f t="shared" si="101"/>
        <v/>
      </c>
      <c r="AY60" s="111" t="str">
        <f t="shared" si="102"/>
        <v/>
      </c>
      <c r="AZ60" s="111" t="str">
        <f t="shared" si="103"/>
        <v/>
      </c>
      <c r="BA60" s="111" t="str">
        <f t="shared" si="104"/>
        <v/>
      </c>
      <c r="BB60" s="111" t="str">
        <f t="shared" si="105"/>
        <v/>
      </c>
      <c r="BC60" s="111" t="str">
        <f t="shared" si="106"/>
        <v/>
      </c>
      <c r="BD60" s="111" t="str">
        <f t="shared" si="107"/>
        <v/>
      </c>
      <c r="BE60" s="111" t="str">
        <f t="shared" si="108"/>
        <v/>
      </c>
      <c r="BF60" s="111" t="str">
        <f t="shared" si="109"/>
        <v/>
      </c>
      <c r="BG60" s="111" t="str">
        <f t="shared" si="110"/>
        <v/>
      </c>
      <c r="BH60" s="111" t="str">
        <f t="shared" si="111"/>
        <v/>
      </c>
      <c r="BI60" s="111" t="str">
        <f t="shared" si="112"/>
        <v/>
      </c>
      <c r="BJ60" s="111" t="str">
        <f t="shared" si="113"/>
        <v/>
      </c>
      <c r="BK60" s="111" t="str">
        <f t="shared" si="114"/>
        <v/>
      </c>
      <c r="BL60" s="111" t="str">
        <f t="shared" si="115"/>
        <v/>
      </c>
      <c r="BM60" s="111" t="str">
        <f t="shared" si="116"/>
        <v/>
      </c>
      <c r="BN60" s="111" t="str">
        <f t="shared" si="117"/>
        <v/>
      </c>
      <c r="BO60" s="111" t="str">
        <f t="shared" si="118"/>
        <v/>
      </c>
      <c r="BP60" s="111" t="str">
        <f t="shared" si="119"/>
        <v/>
      </c>
      <c r="BQ60" s="111" t="str">
        <f t="shared" si="120"/>
        <v/>
      </c>
      <c r="BR60" s="111" t="str">
        <f t="shared" si="121"/>
        <v/>
      </c>
      <c r="BS60" s="111" t="str">
        <f t="shared" si="122"/>
        <v/>
      </c>
      <c r="BT60" s="111" t="str">
        <f t="shared" si="123"/>
        <v/>
      </c>
      <c r="BU60" s="111" t="str">
        <f t="shared" si="124"/>
        <v/>
      </c>
      <c r="BV60" s="111" t="str">
        <f t="shared" si="125"/>
        <v/>
      </c>
      <c r="BW60" s="111" t="str">
        <f t="shared" si="126"/>
        <v/>
      </c>
      <c r="BX60" s="111" t="str">
        <f t="shared" si="127"/>
        <v/>
      </c>
      <c r="BY60" s="111" t="str">
        <f t="shared" si="128"/>
        <v/>
      </c>
      <c r="BZ60" s="111" t="str">
        <f t="shared" si="129"/>
        <v/>
      </c>
      <c r="CA60" s="111" t="str">
        <f t="shared" si="130"/>
        <v/>
      </c>
      <c r="CB60" s="111" t="str">
        <f t="shared" si="131"/>
        <v/>
      </c>
      <c r="CC60" s="111" t="str">
        <f t="shared" si="132"/>
        <v/>
      </c>
      <c r="CD60" s="111" t="str">
        <f t="shared" si="133"/>
        <v/>
      </c>
      <c r="CE60" s="111" t="str">
        <f t="shared" si="134"/>
        <v/>
      </c>
      <c r="CF60" s="111" t="str">
        <f t="shared" si="135"/>
        <v/>
      </c>
      <c r="CG60" s="111" t="str">
        <f t="shared" si="136"/>
        <v/>
      </c>
      <c r="CH60" s="111" t="str">
        <f t="shared" si="137"/>
        <v/>
      </c>
      <c r="CI60" s="111" t="str">
        <f t="shared" si="138"/>
        <v/>
      </c>
      <c r="CJ60" s="111" t="str">
        <f t="shared" si="139"/>
        <v/>
      </c>
      <c r="CK60" s="111" t="str">
        <f t="shared" si="140"/>
        <v/>
      </c>
      <c r="CL60" s="111" t="str">
        <f t="shared" si="141"/>
        <v/>
      </c>
      <c r="CM60" s="111" t="str">
        <f t="shared" si="142"/>
        <v/>
      </c>
      <c r="CN60" s="111" t="str">
        <f t="shared" si="143"/>
        <v/>
      </c>
      <c r="CO60" s="111" t="str">
        <f t="shared" si="144"/>
        <v/>
      </c>
      <c r="CP60" s="111" t="str">
        <f t="shared" si="145"/>
        <v/>
      </c>
      <c r="CQ60" s="111" t="str">
        <f t="shared" si="146"/>
        <v/>
      </c>
      <c r="CR60" s="111" t="str">
        <f t="shared" si="147"/>
        <v/>
      </c>
      <c r="CS60" s="111" t="str">
        <f t="shared" si="148"/>
        <v/>
      </c>
      <c r="CT60" s="111" t="str">
        <f t="shared" si="149"/>
        <v/>
      </c>
      <c r="CU60" s="111" t="str">
        <f t="shared" si="150"/>
        <v/>
      </c>
      <c r="CV60" s="111" t="str">
        <f t="shared" si="151"/>
        <v/>
      </c>
      <c r="CW60" s="111" t="str">
        <f t="shared" si="152"/>
        <v/>
      </c>
      <c r="CX60" s="111" t="str">
        <f t="shared" si="153"/>
        <v/>
      </c>
      <c r="CY60" s="111" t="str">
        <f t="shared" si="154"/>
        <v/>
      </c>
      <c r="CZ60" s="111" t="str">
        <f t="shared" si="155"/>
        <v/>
      </c>
      <c r="DA60" s="111" t="str">
        <f t="shared" si="156"/>
        <v/>
      </c>
      <c r="DB60" s="111" t="str">
        <f t="shared" si="157"/>
        <v/>
      </c>
      <c r="DC60" s="111" t="str">
        <f t="shared" si="158"/>
        <v/>
      </c>
      <c r="DD60" s="111" t="str">
        <f t="shared" si="159"/>
        <v/>
      </c>
      <c r="DE60" s="111" t="str">
        <f t="shared" si="160"/>
        <v/>
      </c>
      <c r="DF60" s="111" t="str">
        <f t="shared" si="161"/>
        <v/>
      </c>
      <c r="DG60" s="111" t="str">
        <f t="shared" si="162"/>
        <v/>
      </c>
      <c r="DH60" s="111" t="str">
        <f t="shared" si="163"/>
        <v/>
      </c>
      <c r="DI60" s="111" t="str">
        <f t="shared" si="164"/>
        <v/>
      </c>
      <c r="DJ60" s="111" t="str">
        <f t="shared" si="165"/>
        <v/>
      </c>
      <c r="DK60" s="111" t="str">
        <f t="shared" si="166"/>
        <v/>
      </c>
      <c r="DL60" s="111" t="str">
        <f t="shared" si="167"/>
        <v/>
      </c>
      <c r="DM60" s="111" t="str">
        <f t="shared" si="168"/>
        <v/>
      </c>
      <c r="DN60" s="111" t="str">
        <f t="shared" si="169"/>
        <v/>
      </c>
    </row>
    <row r="61" spans="1:118" ht="13.5" customHeight="1">
      <c r="A61" s="1052">
        <v>52</v>
      </c>
      <c r="B61" s="1053"/>
      <c r="C61" s="1039"/>
      <c r="D61" s="1040"/>
      <c r="E61" s="1041"/>
      <c r="F61" s="309"/>
      <c r="G61" s="1050"/>
      <c r="H61" s="1051"/>
      <c r="I61" s="1044"/>
      <c r="J61" s="1045"/>
      <c r="K61" s="1046"/>
      <c r="L61" s="1047"/>
      <c r="M61" s="1046"/>
      <c r="N61" s="1047"/>
      <c r="O61" s="1048"/>
      <c r="P61" s="1049"/>
      <c r="Q61" s="1039"/>
      <c r="R61" s="1041"/>
      <c r="S61" s="1042"/>
      <c r="T61" s="1184"/>
      <c r="U61" s="1068" t="str">
        <f t="shared" si="170"/>
        <v/>
      </c>
      <c r="V61" s="1069"/>
      <c r="W61" s="1069"/>
      <c r="X61" s="1069"/>
      <c r="Y61" s="1069"/>
      <c r="Z61" s="1069"/>
      <c r="AA61" s="111" t="str">
        <f t="shared" si="1"/>
        <v/>
      </c>
      <c r="AB61" s="98" t="str">
        <f t="shared" si="79"/>
        <v/>
      </c>
      <c r="AC61" s="98" t="str">
        <f t="shared" si="80"/>
        <v/>
      </c>
      <c r="AD61" s="98" t="str">
        <f t="shared" si="81"/>
        <v/>
      </c>
      <c r="AE61" s="111" t="str">
        <f t="shared" si="82"/>
        <v>○</v>
      </c>
      <c r="AF61" s="111" t="str">
        <f t="shared" si="83"/>
        <v/>
      </c>
      <c r="AG61" s="111" t="str">
        <f t="shared" si="84"/>
        <v/>
      </c>
      <c r="AH61" s="111" t="str">
        <f t="shared" si="85"/>
        <v/>
      </c>
      <c r="AI61" s="111" t="str">
        <f t="shared" si="86"/>
        <v/>
      </c>
      <c r="AJ61" s="111" t="str">
        <f t="shared" si="87"/>
        <v/>
      </c>
      <c r="AK61" s="111" t="str">
        <f t="shared" si="88"/>
        <v/>
      </c>
      <c r="AL61" s="111" t="str">
        <f t="shared" si="89"/>
        <v/>
      </c>
      <c r="AM61" s="111" t="str">
        <f t="shared" si="90"/>
        <v/>
      </c>
      <c r="AN61" s="111" t="str">
        <f t="shared" si="91"/>
        <v/>
      </c>
      <c r="AO61" s="111" t="str">
        <f t="shared" si="92"/>
        <v/>
      </c>
      <c r="AP61" s="111" t="str">
        <f t="shared" si="93"/>
        <v/>
      </c>
      <c r="AQ61" s="111" t="str">
        <f t="shared" si="94"/>
        <v/>
      </c>
      <c r="AR61" s="111" t="str">
        <f t="shared" si="95"/>
        <v/>
      </c>
      <c r="AS61" s="111" t="str">
        <f t="shared" si="96"/>
        <v/>
      </c>
      <c r="AT61" s="111" t="str">
        <f t="shared" si="97"/>
        <v/>
      </c>
      <c r="AU61" s="111" t="str">
        <f t="shared" si="98"/>
        <v/>
      </c>
      <c r="AV61" s="111" t="str">
        <f t="shared" si="99"/>
        <v/>
      </c>
      <c r="AW61" s="111" t="str">
        <f t="shared" si="100"/>
        <v/>
      </c>
      <c r="AX61" s="111" t="str">
        <f t="shared" si="101"/>
        <v/>
      </c>
      <c r="AY61" s="111" t="str">
        <f t="shared" si="102"/>
        <v/>
      </c>
      <c r="AZ61" s="111" t="str">
        <f t="shared" si="103"/>
        <v/>
      </c>
      <c r="BA61" s="111" t="str">
        <f t="shared" si="104"/>
        <v/>
      </c>
      <c r="BB61" s="111" t="str">
        <f t="shared" si="105"/>
        <v/>
      </c>
      <c r="BC61" s="111" t="str">
        <f t="shared" si="106"/>
        <v/>
      </c>
      <c r="BD61" s="111" t="str">
        <f t="shared" si="107"/>
        <v/>
      </c>
      <c r="BE61" s="111" t="str">
        <f t="shared" si="108"/>
        <v/>
      </c>
      <c r="BF61" s="111" t="str">
        <f t="shared" si="109"/>
        <v/>
      </c>
      <c r="BG61" s="111" t="str">
        <f t="shared" si="110"/>
        <v/>
      </c>
      <c r="BH61" s="111" t="str">
        <f t="shared" si="111"/>
        <v/>
      </c>
      <c r="BI61" s="111" t="str">
        <f t="shared" si="112"/>
        <v/>
      </c>
      <c r="BJ61" s="111" t="str">
        <f t="shared" si="113"/>
        <v/>
      </c>
      <c r="BK61" s="111" t="str">
        <f t="shared" si="114"/>
        <v/>
      </c>
      <c r="BL61" s="111" t="str">
        <f t="shared" si="115"/>
        <v/>
      </c>
      <c r="BM61" s="111" t="str">
        <f t="shared" si="116"/>
        <v/>
      </c>
      <c r="BN61" s="111" t="str">
        <f t="shared" si="117"/>
        <v/>
      </c>
      <c r="BO61" s="111" t="str">
        <f t="shared" si="118"/>
        <v/>
      </c>
      <c r="BP61" s="111" t="str">
        <f t="shared" si="119"/>
        <v/>
      </c>
      <c r="BQ61" s="111" t="str">
        <f t="shared" si="120"/>
        <v/>
      </c>
      <c r="BR61" s="111" t="str">
        <f t="shared" si="121"/>
        <v/>
      </c>
      <c r="BS61" s="111" t="str">
        <f t="shared" si="122"/>
        <v/>
      </c>
      <c r="BT61" s="111" t="str">
        <f t="shared" si="123"/>
        <v/>
      </c>
      <c r="BU61" s="111" t="str">
        <f t="shared" si="124"/>
        <v/>
      </c>
      <c r="BV61" s="111" t="str">
        <f t="shared" si="125"/>
        <v/>
      </c>
      <c r="BW61" s="111" t="str">
        <f t="shared" si="126"/>
        <v/>
      </c>
      <c r="BX61" s="111" t="str">
        <f t="shared" si="127"/>
        <v/>
      </c>
      <c r="BY61" s="111" t="str">
        <f t="shared" si="128"/>
        <v/>
      </c>
      <c r="BZ61" s="111" t="str">
        <f t="shared" si="129"/>
        <v/>
      </c>
      <c r="CA61" s="111" t="str">
        <f t="shared" si="130"/>
        <v/>
      </c>
      <c r="CB61" s="111" t="str">
        <f t="shared" si="131"/>
        <v/>
      </c>
      <c r="CC61" s="111" t="str">
        <f t="shared" si="132"/>
        <v/>
      </c>
      <c r="CD61" s="111" t="str">
        <f t="shared" si="133"/>
        <v/>
      </c>
      <c r="CE61" s="111" t="str">
        <f t="shared" si="134"/>
        <v/>
      </c>
      <c r="CF61" s="111" t="str">
        <f t="shared" si="135"/>
        <v/>
      </c>
      <c r="CG61" s="111" t="str">
        <f t="shared" si="136"/>
        <v/>
      </c>
      <c r="CH61" s="111" t="str">
        <f t="shared" si="137"/>
        <v/>
      </c>
      <c r="CI61" s="111" t="str">
        <f t="shared" si="138"/>
        <v/>
      </c>
      <c r="CJ61" s="111" t="str">
        <f t="shared" si="139"/>
        <v/>
      </c>
      <c r="CK61" s="111" t="str">
        <f t="shared" si="140"/>
        <v/>
      </c>
      <c r="CL61" s="111" t="str">
        <f t="shared" si="141"/>
        <v/>
      </c>
      <c r="CM61" s="111" t="str">
        <f t="shared" si="142"/>
        <v/>
      </c>
      <c r="CN61" s="111" t="str">
        <f t="shared" si="143"/>
        <v/>
      </c>
      <c r="CO61" s="111" t="str">
        <f t="shared" si="144"/>
        <v/>
      </c>
      <c r="CP61" s="111" t="str">
        <f t="shared" si="145"/>
        <v/>
      </c>
      <c r="CQ61" s="111" t="str">
        <f t="shared" si="146"/>
        <v/>
      </c>
      <c r="CR61" s="111" t="str">
        <f t="shared" si="147"/>
        <v/>
      </c>
      <c r="CS61" s="111" t="str">
        <f t="shared" si="148"/>
        <v/>
      </c>
      <c r="CT61" s="111" t="str">
        <f t="shared" si="149"/>
        <v/>
      </c>
      <c r="CU61" s="111" t="str">
        <f t="shared" si="150"/>
        <v/>
      </c>
      <c r="CV61" s="111" t="str">
        <f t="shared" si="151"/>
        <v/>
      </c>
      <c r="CW61" s="111" t="str">
        <f t="shared" si="152"/>
        <v/>
      </c>
      <c r="CX61" s="111" t="str">
        <f t="shared" si="153"/>
        <v/>
      </c>
      <c r="CY61" s="111" t="str">
        <f t="shared" si="154"/>
        <v/>
      </c>
      <c r="CZ61" s="111" t="str">
        <f t="shared" si="155"/>
        <v/>
      </c>
      <c r="DA61" s="111" t="str">
        <f t="shared" si="156"/>
        <v/>
      </c>
      <c r="DB61" s="111" t="str">
        <f t="shared" si="157"/>
        <v/>
      </c>
      <c r="DC61" s="111" t="str">
        <f t="shared" si="158"/>
        <v/>
      </c>
      <c r="DD61" s="111" t="str">
        <f t="shared" si="159"/>
        <v/>
      </c>
      <c r="DE61" s="111" t="str">
        <f t="shared" si="160"/>
        <v/>
      </c>
      <c r="DF61" s="111" t="str">
        <f t="shared" si="161"/>
        <v/>
      </c>
      <c r="DG61" s="111" t="str">
        <f t="shared" si="162"/>
        <v/>
      </c>
      <c r="DH61" s="111" t="str">
        <f t="shared" si="163"/>
        <v/>
      </c>
      <c r="DI61" s="111" t="str">
        <f t="shared" si="164"/>
        <v/>
      </c>
      <c r="DJ61" s="111" t="str">
        <f t="shared" si="165"/>
        <v/>
      </c>
      <c r="DK61" s="111" t="str">
        <f t="shared" si="166"/>
        <v/>
      </c>
      <c r="DL61" s="111" t="str">
        <f t="shared" si="167"/>
        <v/>
      </c>
      <c r="DM61" s="111" t="str">
        <f t="shared" si="168"/>
        <v/>
      </c>
      <c r="DN61" s="111" t="str">
        <f t="shared" si="169"/>
        <v/>
      </c>
    </row>
    <row r="62" spans="1:118" ht="13.5" customHeight="1">
      <c r="A62" s="1052">
        <v>53</v>
      </c>
      <c r="B62" s="1053"/>
      <c r="C62" s="1039"/>
      <c r="D62" s="1040"/>
      <c r="E62" s="1041"/>
      <c r="F62" s="309"/>
      <c r="G62" s="1050"/>
      <c r="H62" s="1051"/>
      <c r="I62" s="1044"/>
      <c r="J62" s="1045"/>
      <c r="K62" s="1046"/>
      <c r="L62" s="1047"/>
      <c r="M62" s="1046"/>
      <c r="N62" s="1047"/>
      <c r="O62" s="1048"/>
      <c r="P62" s="1049"/>
      <c r="Q62" s="1039"/>
      <c r="R62" s="1041"/>
      <c r="S62" s="1042"/>
      <c r="T62" s="1184"/>
      <c r="U62" s="1068" t="str">
        <f t="shared" si="170"/>
        <v/>
      </c>
      <c r="V62" s="1069"/>
      <c r="W62" s="1069"/>
      <c r="X62" s="1069"/>
      <c r="Y62" s="1069"/>
      <c r="Z62" s="1069"/>
      <c r="AA62" s="111" t="str">
        <f t="shared" si="1"/>
        <v/>
      </c>
      <c r="AB62" s="98" t="str">
        <f t="shared" si="79"/>
        <v/>
      </c>
      <c r="AC62" s="98" t="str">
        <f t="shared" si="80"/>
        <v/>
      </c>
      <c r="AD62" s="98" t="str">
        <f t="shared" si="81"/>
        <v/>
      </c>
      <c r="AE62" s="111" t="str">
        <f t="shared" si="82"/>
        <v>○</v>
      </c>
      <c r="AF62" s="111" t="str">
        <f t="shared" si="83"/>
        <v/>
      </c>
      <c r="AG62" s="111" t="str">
        <f t="shared" si="84"/>
        <v/>
      </c>
      <c r="AH62" s="111" t="str">
        <f t="shared" si="85"/>
        <v/>
      </c>
      <c r="AI62" s="111" t="str">
        <f t="shared" si="86"/>
        <v/>
      </c>
      <c r="AJ62" s="111" t="str">
        <f t="shared" si="87"/>
        <v/>
      </c>
      <c r="AK62" s="111" t="str">
        <f t="shared" si="88"/>
        <v/>
      </c>
      <c r="AL62" s="111" t="str">
        <f t="shared" si="89"/>
        <v/>
      </c>
      <c r="AM62" s="111" t="str">
        <f t="shared" si="90"/>
        <v/>
      </c>
      <c r="AN62" s="111" t="str">
        <f t="shared" si="91"/>
        <v/>
      </c>
      <c r="AO62" s="111" t="str">
        <f t="shared" si="92"/>
        <v/>
      </c>
      <c r="AP62" s="111" t="str">
        <f t="shared" si="93"/>
        <v/>
      </c>
      <c r="AQ62" s="111" t="str">
        <f t="shared" si="94"/>
        <v/>
      </c>
      <c r="AR62" s="111" t="str">
        <f t="shared" si="95"/>
        <v/>
      </c>
      <c r="AS62" s="111" t="str">
        <f t="shared" si="96"/>
        <v/>
      </c>
      <c r="AT62" s="111" t="str">
        <f t="shared" si="97"/>
        <v/>
      </c>
      <c r="AU62" s="111" t="str">
        <f t="shared" si="98"/>
        <v/>
      </c>
      <c r="AV62" s="111" t="str">
        <f t="shared" si="99"/>
        <v/>
      </c>
      <c r="AW62" s="111" t="str">
        <f t="shared" si="100"/>
        <v/>
      </c>
      <c r="AX62" s="111" t="str">
        <f t="shared" si="101"/>
        <v/>
      </c>
      <c r="AY62" s="111" t="str">
        <f t="shared" si="102"/>
        <v/>
      </c>
      <c r="AZ62" s="111" t="str">
        <f t="shared" si="103"/>
        <v/>
      </c>
      <c r="BA62" s="111" t="str">
        <f t="shared" si="104"/>
        <v/>
      </c>
      <c r="BB62" s="111" t="str">
        <f t="shared" si="105"/>
        <v/>
      </c>
      <c r="BC62" s="111" t="str">
        <f t="shared" si="106"/>
        <v/>
      </c>
      <c r="BD62" s="111" t="str">
        <f t="shared" si="107"/>
        <v/>
      </c>
      <c r="BE62" s="111" t="str">
        <f t="shared" si="108"/>
        <v/>
      </c>
      <c r="BF62" s="111" t="str">
        <f t="shared" si="109"/>
        <v/>
      </c>
      <c r="BG62" s="111" t="str">
        <f t="shared" si="110"/>
        <v/>
      </c>
      <c r="BH62" s="111" t="str">
        <f t="shared" si="111"/>
        <v/>
      </c>
      <c r="BI62" s="111" t="str">
        <f t="shared" si="112"/>
        <v/>
      </c>
      <c r="BJ62" s="111" t="str">
        <f t="shared" si="113"/>
        <v/>
      </c>
      <c r="BK62" s="111" t="str">
        <f t="shared" si="114"/>
        <v/>
      </c>
      <c r="BL62" s="111" t="str">
        <f t="shared" si="115"/>
        <v/>
      </c>
      <c r="BM62" s="111" t="str">
        <f t="shared" si="116"/>
        <v/>
      </c>
      <c r="BN62" s="111" t="str">
        <f t="shared" si="117"/>
        <v/>
      </c>
      <c r="BO62" s="111" t="str">
        <f t="shared" si="118"/>
        <v/>
      </c>
      <c r="BP62" s="111" t="str">
        <f t="shared" si="119"/>
        <v/>
      </c>
      <c r="BQ62" s="111" t="str">
        <f t="shared" si="120"/>
        <v/>
      </c>
      <c r="BR62" s="111" t="str">
        <f t="shared" si="121"/>
        <v/>
      </c>
      <c r="BS62" s="111" t="str">
        <f t="shared" si="122"/>
        <v/>
      </c>
      <c r="BT62" s="111" t="str">
        <f t="shared" si="123"/>
        <v/>
      </c>
      <c r="BU62" s="111" t="str">
        <f t="shared" si="124"/>
        <v/>
      </c>
      <c r="BV62" s="111" t="str">
        <f t="shared" si="125"/>
        <v/>
      </c>
      <c r="BW62" s="111" t="str">
        <f t="shared" si="126"/>
        <v/>
      </c>
      <c r="BX62" s="111" t="str">
        <f t="shared" si="127"/>
        <v/>
      </c>
      <c r="BY62" s="111" t="str">
        <f t="shared" si="128"/>
        <v/>
      </c>
      <c r="BZ62" s="111" t="str">
        <f t="shared" si="129"/>
        <v/>
      </c>
      <c r="CA62" s="111" t="str">
        <f t="shared" si="130"/>
        <v/>
      </c>
      <c r="CB62" s="111" t="str">
        <f t="shared" si="131"/>
        <v/>
      </c>
      <c r="CC62" s="111" t="str">
        <f t="shared" si="132"/>
        <v/>
      </c>
      <c r="CD62" s="111" t="str">
        <f t="shared" si="133"/>
        <v/>
      </c>
      <c r="CE62" s="111" t="str">
        <f t="shared" si="134"/>
        <v/>
      </c>
      <c r="CF62" s="111" t="str">
        <f t="shared" si="135"/>
        <v/>
      </c>
      <c r="CG62" s="111" t="str">
        <f t="shared" si="136"/>
        <v/>
      </c>
      <c r="CH62" s="111" t="str">
        <f t="shared" si="137"/>
        <v/>
      </c>
      <c r="CI62" s="111" t="str">
        <f t="shared" si="138"/>
        <v/>
      </c>
      <c r="CJ62" s="111" t="str">
        <f t="shared" si="139"/>
        <v/>
      </c>
      <c r="CK62" s="111" t="str">
        <f t="shared" si="140"/>
        <v/>
      </c>
      <c r="CL62" s="111" t="str">
        <f t="shared" si="141"/>
        <v/>
      </c>
      <c r="CM62" s="111" t="str">
        <f t="shared" si="142"/>
        <v/>
      </c>
      <c r="CN62" s="111" t="str">
        <f t="shared" si="143"/>
        <v/>
      </c>
      <c r="CO62" s="111" t="str">
        <f t="shared" si="144"/>
        <v/>
      </c>
      <c r="CP62" s="111" t="str">
        <f t="shared" si="145"/>
        <v/>
      </c>
      <c r="CQ62" s="111" t="str">
        <f t="shared" si="146"/>
        <v/>
      </c>
      <c r="CR62" s="111" t="str">
        <f t="shared" si="147"/>
        <v/>
      </c>
      <c r="CS62" s="111" t="str">
        <f t="shared" si="148"/>
        <v/>
      </c>
      <c r="CT62" s="111" t="str">
        <f t="shared" si="149"/>
        <v/>
      </c>
      <c r="CU62" s="111" t="str">
        <f t="shared" si="150"/>
        <v/>
      </c>
      <c r="CV62" s="111" t="str">
        <f t="shared" si="151"/>
        <v/>
      </c>
      <c r="CW62" s="111" t="str">
        <f t="shared" si="152"/>
        <v/>
      </c>
      <c r="CX62" s="111" t="str">
        <f t="shared" si="153"/>
        <v/>
      </c>
      <c r="CY62" s="111" t="str">
        <f t="shared" si="154"/>
        <v/>
      </c>
      <c r="CZ62" s="111" t="str">
        <f t="shared" si="155"/>
        <v/>
      </c>
      <c r="DA62" s="111" t="str">
        <f t="shared" si="156"/>
        <v/>
      </c>
      <c r="DB62" s="111" t="str">
        <f t="shared" si="157"/>
        <v/>
      </c>
      <c r="DC62" s="111" t="str">
        <f t="shared" si="158"/>
        <v/>
      </c>
      <c r="DD62" s="111" t="str">
        <f t="shared" si="159"/>
        <v/>
      </c>
      <c r="DE62" s="111" t="str">
        <f t="shared" si="160"/>
        <v/>
      </c>
      <c r="DF62" s="111" t="str">
        <f t="shared" si="161"/>
        <v/>
      </c>
      <c r="DG62" s="111" t="str">
        <f t="shared" si="162"/>
        <v/>
      </c>
      <c r="DH62" s="111" t="str">
        <f t="shared" si="163"/>
        <v/>
      </c>
      <c r="DI62" s="111" t="str">
        <f t="shared" si="164"/>
        <v/>
      </c>
      <c r="DJ62" s="111" t="str">
        <f t="shared" si="165"/>
        <v/>
      </c>
      <c r="DK62" s="111" t="str">
        <f t="shared" si="166"/>
        <v/>
      </c>
      <c r="DL62" s="111" t="str">
        <f t="shared" si="167"/>
        <v/>
      </c>
      <c r="DM62" s="111" t="str">
        <f t="shared" si="168"/>
        <v/>
      </c>
      <c r="DN62" s="111" t="str">
        <f t="shared" si="169"/>
        <v/>
      </c>
    </row>
    <row r="63" spans="1:118" ht="13.5" customHeight="1">
      <c r="A63" s="1052">
        <v>54</v>
      </c>
      <c r="B63" s="1053"/>
      <c r="C63" s="1039"/>
      <c r="D63" s="1040"/>
      <c r="E63" s="1041"/>
      <c r="F63" s="309"/>
      <c r="G63" s="1050"/>
      <c r="H63" s="1051"/>
      <c r="I63" s="1044"/>
      <c r="J63" s="1045"/>
      <c r="K63" s="1046"/>
      <c r="L63" s="1047"/>
      <c r="M63" s="1046"/>
      <c r="N63" s="1047"/>
      <c r="O63" s="1048"/>
      <c r="P63" s="1049"/>
      <c r="Q63" s="1039"/>
      <c r="R63" s="1041"/>
      <c r="S63" s="1042"/>
      <c r="T63" s="1184"/>
      <c r="U63" s="1068" t="str">
        <f t="shared" si="170"/>
        <v/>
      </c>
      <c r="V63" s="1069"/>
      <c r="W63" s="1069"/>
      <c r="X63" s="1069"/>
      <c r="Y63" s="1069"/>
      <c r="Z63" s="1069"/>
      <c r="AA63" s="111" t="str">
        <f t="shared" si="1"/>
        <v/>
      </c>
      <c r="AB63" s="98" t="str">
        <f t="shared" si="79"/>
        <v/>
      </c>
      <c r="AC63" s="98" t="str">
        <f t="shared" si="80"/>
        <v/>
      </c>
      <c r="AD63" s="98" t="str">
        <f t="shared" si="81"/>
        <v/>
      </c>
      <c r="AE63" s="111" t="str">
        <f t="shared" si="82"/>
        <v>○</v>
      </c>
      <c r="AF63" s="111" t="str">
        <f t="shared" si="83"/>
        <v/>
      </c>
      <c r="AG63" s="111" t="str">
        <f t="shared" si="84"/>
        <v/>
      </c>
      <c r="AH63" s="111" t="str">
        <f t="shared" si="85"/>
        <v/>
      </c>
      <c r="AI63" s="111" t="str">
        <f t="shared" si="86"/>
        <v/>
      </c>
      <c r="AJ63" s="111" t="str">
        <f t="shared" si="87"/>
        <v/>
      </c>
      <c r="AK63" s="111" t="str">
        <f t="shared" si="88"/>
        <v/>
      </c>
      <c r="AL63" s="111" t="str">
        <f t="shared" si="89"/>
        <v/>
      </c>
      <c r="AM63" s="111" t="str">
        <f t="shared" si="90"/>
        <v/>
      </c>
      <c r="AN63" s="111" t="str">
        <f t="shared" si="91"/>
        <v/>
      </c>
      <c r="AO63" s="111" t="str">
        <f t="shared" si="92"/>
        <v/>
      </c>
      <c r="AP63" s="111" t="str">
        <f t="shared" si="93"/>
        <v/>
      </c>
      <c r="AQ63" s="111" t="str">
        <f t="shared" si="94"/>
        <v/>
      </c>
      <c r="AR63" s="111" t="str">
        <f t="shared" si="95"/>
        <v/>
      </c>
      <c r="AS63" s="111" t="str">
        <f t="shared" si="96"/>
        <v/>
      </c>
      <c r="AT63" s="111" t="str">
        <f t="shared" si="97"/>
        <v/>
      </c>
      <c r="AU63" s="111" t="str">
        <f t="shared" si="98"/>
        <v/>
      </c>
      <c r="AV63" s="111" t="str">
        <f t="shared" si="99"/>
        <v/>
      </c>
      <c r="AW63" s="111" t="str">
        <f t="shared" si="100"/>
        <v/>
      </c>
      <c r="AX63" s="111" t="str">
        <f t="shared" si="101"/>
        <v/>
      </c>
      <c r="AY63" s="111" t="str">
        <f t="shared" si="102"/>
        <v/>
      </c>
      <c r="AZ63" s="111" t="str">
        <f t="shared" si="103"/>
        <v/>
      </c>
      <c r="BA63" s="111" t="str">
        <f t="shared" si="104"/>
        <v/>
      </c>
      <c r="BB63" s="111" t="str">
        <f t="shared" si="105"/>
        <v/>
      </c>
      <c r="BC63" s="111" t="str">
        <f t="shared" si="106"/>
        <v/>
      </c>
      <c r="BD63" s="111" t="str">
        <f t="shared" si="107"/>
        <v/>
      </c>
      <c r="BE63" s="111" t="str">
        <f t="shared" si="108"/>
        <v/>
      </c>
      <c r="BF63" s="111" t="str">
        <f t="shared" si="109"/>
        <v/>
      </c>
      <c r="BG63" s="111" t="str">
        <f t="shared" si="110"/>
        <v/>
      </c>
      <c r="BH63" s="111" t="str">
        <f t="shared" si="111"/>
        <v/>
      </c>
      <c r="BI63" s="111" t="str">
        <f t="shared" si="112"/>
        <v/>
      </c>
      <c r="BJ63" s="111" t="str">
        <f t="shared" si="113"/>
        <v/>
      </c>
      <c r="BK63" s="111" t="str">
        <f t="shared" si="114"/>
        <v/>
      </c>
      <c r="BL63" s="111" t="str">
        <f t="shared" si="115"/>
        <v/>
      </c>
      <c r="BM63" s="111" t="str">
        <f t="shared" si="116"/>
        <v/>
      </c>
      <c r="BN63" s="111" t="str">
        <f t="shared" si="117"/>
        <v/>
      </c>
      <c r="BO63" s="111" t="str">
        <f t="shared" si="118"/>
        <v/>
      </c>
      <c r="BP63" s="111" t="str">
        <f t="shared" si="119"/>
        <v/>
      </c>
      <c r="BQ63" s="111" t="str">
        <f t="shared" si="120"/>
        <v/>
      </c>
      <c r="BR63" s="111" t="str">
        <f t="shared" si="121"/>
        <v/>
      </c>
      <c r="BS63" s="111" t="str">
        <f t="shared" si="122"/>
        <v/>
      </c>
      <c r="BT63" s="111" t="str">
        <f t="shared" si="123"/>
        <v/>
      </c>
      <c r="BU63" s="111" t="str">
        <f t="shared" si="124"/>
        <v/>
      </c>
      <c r="BV63" s="111" t="str">
        <f t="shared" si="125"/>
        <v/>
      </c>
      <c r="BW63" s="111" t="str">
        <f t="shared" si="126"/>
        <v/>
      </c>
      <c r="BX63" s="111" t="str">
        <f t="shared" si="127"/>
        <v/>
      </c>
      <c r="BY63" s="111" t="str">
        <f t="shared" si="128"/>
        <v/>
      </c>
      <c r="BZ63" s="111" t="str">
        <f t="shared" si="129"/>
        <v/>
      </c>
      <c r="CA63" s="111" t="str">
        <f t="shared" si="130"/>
        <v/>
      </c>
      <c r="CB63" s="111" t="str">
        <f t="shared" si="131"/>
        <v/>
      </c>
      <c r="CC63" s="111" t="str">
        <f t="shared" si="132"/>
        <v/>
      </c>
      <c r="CD63" s="111" t="str">
        <f t="shared" si="133"/>
        <v/>
      </c>
      <c r="CE63" s="111" t="str">
        <f t="shared" si="134"/>
        <v/>
      </c>
      <c r="CF63" s="111" t="str">
        <f t="shared" si="135"/>
        <v/>
      </c>
      <c r="CG63" s="111" t="str">
        <f t="shared" si="136"/>
        <v/>
      </c>
      <c r="CH63" s="111" t="str">
        <f t="shared" si="137"/>
        <v/>
      </c>
      <c r="CI63" s="111" t="str">
        <f t="shared" si="138"/>
        <v/>
      </c>
      <c r="CJ63" s="111" t="str">
        <f t="shared" si="139"/>
        <v/>
      </c>
      <c r="CK63" s="111" t="str">
        <f t="shared" si="140"/>
        <v/>
      </c>
      <c r="CL63" s="111" t="str">
        <f t="shared" si="141"/>
        <v/>
      </c>
      <c r="CM63" s="111" t="str">
        <f t="shared" si="142"/>
        <v/>
      </c>
      <c r="CN63" s="111" t="str">
        <f t="shared" si="143"/>
        <v/>
      </c>
      <c r="CO63" s="111" t="str">
        <f t="shared" si="144"/>
        <v/>
      </c>
      <c r="CP63" s="111" t="str">
        <f t="shared" si="145"/>
        <v/>
      </c>
      <c r="CQ63" s="111" t="str">
        <f t="shared" si="146"/>
        <v/>
      </c>
      <c r="CR63" s="111" t="str">
        <f t="shared" si="147"/>
        <v/>
      </c>
      <c r="CS63" s="111" t="str">
        <f t="shared" si="148"/>
        <v/>
      </c>
      <c r="CT63" s="111" t="str">
        <f t="shared" si="149"/>
        <v/>
      </c>
      <c r="CU63" s="111" t="str">
        <f t="shared" si="150"/>
        <v/>
      </c>
      <c r="CV63" s="111" t="str">
        <f t="shared" si="151"/>
        <v/>
      </c>
      <c r="CW63" s="111" t="str">
        <f t="shared" si="152"/>
        <v/>
      </c>
      <c r="CX63" s="111" t="str">
        <f t="shared" si="153"/>
        <v/>
      </c>
      <c r="CY63" s="111" t="str">
        <f t="shared" si="154"/>
        <v/>
      </c>
      <c r="CZ63" s="111" t="str">
        <f t="shared" si="155"/>
        <v/>
      </c>
      <c r="DA63" s="111" t="str">
        <f t="shared" si="156"/>
        <v/>
      </c>
      <c r="DB63" s="111" t="str">
        <f t="shared" si="157"/>
        <v/>
      </c>
      <c r="DC63" s="111" t="str">
        <f t="shared" si="158"/>
        <v/>
      </c>
      <c r="DD63" s="111" t="str">
        <f t="shared" si="159"/>
        <v/>
      </c>
      <c r="DE63" s="111" t="str">
        <f t="shared" si="160"/>
        <v/>
      </c>
      <c r="DF63" s="111" t="str">
        <f t="shared" si="161"/>
        <v/>
      </c>
      <c r="DG63" s="111" t="str">
        <f t="shared" si="162"/>
        <v/>
      </c>
      <c r="DH63" s="111" t="str">
        <f t="shared" si="163"/>
        <v/>
      </c>
      <c r="DI63" s="111" t="str">
        <f t="shared" si="164"/>
        <v/>
      </c>
      <c r="DJ63" s="111" t="str">
        <f t="shared" si="165"/>
        <v/>
      </c>
      <c r="DK63" s="111" t="str">
        <f t="shared" si="166"/>
        <v/>
      </c>
      <c r="DL63" s="111" t="str">
        <f t="shared" si="167"/>
        <v/>
      </c>
      <c r="DM63" s="111" t="str">
        <f t="shared" si="168"/>
        <v/>
      </c>
      <c r="DN63" s="111" t="str">
        <f t="shared" si="169"/>
        <v/>
      </c>
    </row>
    <row r="64" spans="1:118" ht="13.5" customHeight="1">
      <c r="A64" s="1052">
        <v>55</v>
      </c>
      <c r="B64" s="1053"/>
      <c r="C64" s="1039"/>
      <c r="D64" s="1040"/>
      <c r="E64" s="1041"/>
      <c r="F64" s="309"/>
      <c r="G64" s="1050"/>
      <c r="H64" s="1051"/>
      <c r="I64" s="1044"/>
      <c r="J64" s="1045"/>
      <c r="K64" s="1046"/>
      <c r="L64" s="1047"/>
      <c r="M64" s="1046"/>
      <c r="N64" s="1047"/>
      <c r="O64" s="1048"/>
      <c r="P64" s="1049"/>
      <c r="Q64" s="1039"/>
      <c r="R64" s="1041"/>
      <c r="S64" s="1042"/>
      <c r="T64" s="1184"/>
      <c r="U64" s="1068" t="str">
        <f t="shared" si="170"/>
        <v/>
      </c>
      <c r="V64" s="1069"/>
      <c r="W64" s="1069"/>
      <c r="X64" s="1069"/>
      <c r="Y64" s="1069"/>
      <c r="Z64" s="1069"/>
      <c r="AA64" s="111" t="str">
        <f t="shared" si="1"/>
        <v/>
      </c>
      <c r="AB64" s="98" t="str">
        <f t="shared" si="79"/>
        <v/>
      </c>
      <c r="AC64" s="98" t="str">
        <f t="shared" si="80"/>
        <v/>
      </c>
      <c r="AD64" s="98" t="str">
        <f t="shared" si="81"/>
        <v/>
      </c>
      <c r="AE64" s="111" t="str">
        <f t="shared" si="82"/>
        <v>○</v>
      </c>
      <c r="AF64" s="111" t="str">
        <f t="shared" si="83"/>
        <v/>
      </c>
      <c r="AG64" s="111" t="str">
        <f t="shared" si="84"/>
        <v/>
      </c>
      <c r="AH64" s="111" t="str">
        <f t="shared" si="85"/>
        <v/>
      </c>
      <c r="AI64" s="111" t="str">
        <f t="shared" si="86"/>
        <v/>
      </c>
      <c r="AJ64" s="111" t="str">
        <f t="shared" si="87"/>
        <v/>
      </c>
      <c r="AK64" s="111" t="str">
        <f t="shared" si="88"/>
        <v/>
      </c>
      <c r="AL64" s="111" t="str">
        <f t="shared" si="89"/>
        <v/>
      </c>
      <c r="AM64" s="111" t="str">
        <f t="shared" si="90"/>
        <v/>
      </c>
      <c r="AN64" s="111" t="str">
        <f t="shared" si="91"/>
        <v/>
      </c>
      <c r="AO64" s="111" t="str">
        <f t="shared" si="92"/>
        <v/>
      </c>
      <c r="AP64" s="111" t="str">
        <f t="shared" si="93"/>
        <v/>
      </c>
      <c r="AQ64" s="111" t="str">
        <f t="shared" si="94"/>
        <v/>
      </c>
      <c r="AR64" s="111" t="str">
        <f t="shared" si="95"/>
        <v/>
      </c>
      <c r="AS64" s="111" t="str">
        <f t="shared" si="96"/>
        <v/>
      </c>
      <c r="AT64" s="111" t="str">
        <f t="shared" si="97"/>
        <v/>
      </c>
      <c r="AU64" s="111" t="str">
        <f t="shared" si="98"/>
        <v/>
      </c>
      <c r="AV64" s="111" t="str">
        <f t="shared" si="99"/>
        <v/>
      </c>
      <c r="AW64" s="111" t="str">
        <f t="shared" si="100"/>
        <v/>
      </c>
      <c r="AX64" s="111" t="str">
        <f t="shared" si="101"/>
        <v/>
      </c>
      <c r="AY64" s="111" t="str">
        <f t="shared" si="102"/>
        <v/>
      </c>
      <c r="AZ64" s="111" t="str">
        <f t="shared" si="103"/>
        <v/>
      </c>
      <c r="BA64" s="111" t="str">
        <f t="shared" si="104"/>
        <v/>
      </c>
      <c r="BB64" s="111" t="str">
        <f t="shared" si="105"/>
        <v/>
      </c>
      <c r="BC64" s="111" t="str">
        <f t="shared" si="106"/>
        <v/>
      </c>
      <c r="BD64" s="111" t="str">
        <f t="shared" si="107"/>
        <v/>
      </c>
      <c r="BE64" s="111" t="str">
        <f t="shared" si="108"/>
        <v/>
      </c>
      <c r="BF64" s="111" t="str">
        <f t="shared" si="109"/>
        <v/>
      </c>
      <c r="BG64" s="111" t="str">
        <f t="shared" si="110"/>
        <v/>
      </c>
      <c r="BH64" s="111" t="str">
        <f t="shared" si="111"/>
        <v/>
      </c>
      <c r="BI64" s="111" t="str">
        <f t="shared" si="112"/>
        <v/>
      </c>
      <c r="BJ64" s="111" t="str">
        <f t="shared" si="113"/>
        <v/>
      </c>
      <c r="BK64" s="111" t="str">
        <f t="shared" si="114"/>
        <v/>
      </c>
      <c r="BL64" s="111" t="str">
        <f t="shared" si="115"/>
        <v/>
      </c>
      <c r="BM64" s="111" t="str">
        <f t="shared" si="116"/>
        <v/>
      </c>
      <c r="BN64" s="111" t="str">
        <f t="shared" si="117"/>
        <v/>
      </c>
      <c r="BO64" s="111" t="str">
        <f t="shared" si="118"/>
        <v/>
      </c>
      <c r="BP64" s="111" t="str">
        <f t="shared" si="119"/>
        <v/>
      </c>
      <c r="BQ64" s="111" t="str">
        <f t="shared" si="120"/>
        <v/>
      </c>
      <c r="BR64" s="111" t="str">
        <f t="shared" si="121"/>
        <v/>
      </c>
      <c r="BS64" s="111" t="str">
        <f t="shared" si="122"/>
        <v/>
      </c>
      <c r="BT64" s="111" t="str">
        <f t="shared" si="123"/>
        <v/>
      </c>
      <c r="BU64" s="111" t="str">
        <f t="shared" si="124"/>
        <v/>
      </c>
      <c r="BV64" s="111" t="str">
        <f t="shared" si="125"/>
        <v/>
      </c>
      <c r="BW64" s="111" t="str">
        <f t="shared" si="126"/>
        <v/>
      </c>
      <c r="BX64" s="111" t="str">
        <f t="shared" si="127"/>
        <v/>
      </c>
      <c r="BY64" s="111" t="str">
        <f t="shared" si="128"/>
        <v/>
      </c>
      <c r="BZ64" s="111" t="str">
        <f t="shared" si="129"/>
        <v/>
      </c>
      <c r="CA64" s="111" t="str">
        <f t="shared" si="130"/>
        <v/>
      </c>
      <c r="CB64" s="111" t="str">
        <f t="shared" si="131"/>
        <v/>
      </c>
      <c r="CC64" s="111" t="str">
        <f t="shared" si="132"/>
        <v/>
      </c>
      <c r="CD64" s="111" t="str">
        <f t="shared" si="133"/>
        <v/>
      </c>
      <c r="CE64" s="111" t="str">
        <f t="shared" si="134"/>
        <v/>
      </c>
      <c r="CF64" s="111" t="str">
        <f t="shared" si="135"/>
        <v/>
      </c>
      <c r="CG64" s="111" t="str">
        <f t="shared" si="136"/>
        <v/>
      </c>
      <c r="CH64" s="111" t="str">
        <f t="shared" si="137"/>
        <v/>
      </c>
      <c r="CI64" s="111" t="str">
        <f t="shared" si="138"/>
        <v/>
      </c>
      <c r="CJ64" s="111" t="str">
        <f t="shared" si="139"/>
        <v/>
      </c>
      <c r="CK64" s="111" t="str">
        <f t="shared" si="140"/>
        <v/>
      </c>
      <c r="CL64" s="111" t="str">
        <f t="shared" si="141"/>
        <v/>
      </c>
      <c r="CM64" s="111" t="str">
        <f t="shared" si="142"/>
        <v/>
      </c>
      <c r="CN64" s="111" t="str">
        <f t="shared" si="143"/>
        <v/>
      </c>
      <c r="CO64" s="111" t="str">
        <f t="shared" si="144"/>
        <v/>
      </c>
      <c r="CP64" s="111" t="str">
        <f t="shared" si="145"/>
        <v/>
      </c>
      <c r="CQ64" s="111" t="str">
        <f t="shared" si="146"/>
        <v/>
      </c>
      <c r="CR64" s="111" t="str">
        <f t="shared" si="147"/>
        <v/>
      </c>
      <c r="CS64" s="111" t="str">
        <f t="shared" si="148"/>
        <v/>
      </c>
      <c r="CT64" s="111" t="str">
        <f t="shared" si="149"/>
        <v/>
      </c>
      <c r="CU64" s="111" t="str">
        <f t="shared" si="150"/>
        <v/>
      </c>
      <c r="CV64" s="111" t="str">
        <f t="shared" si="151"/>
        <v/>
      </c>
      <c r="CW64" s="111" t="str">
        <f t="shared" si="152"/>
        <v/>
      </c>
      <c r="CX64" s="111" t="str">
        <f t="shared" si="153"/>
        <v/>
      </c>
      <c r="CY64" s="111" t="str">
        <f t="shared" si="154"/>
        <v/>
      </c>
      <c r="CZ64" s="111" t="str">
        <f t="shared" si="155"/>
        <v/>
      </c>
      <c r="DA64" s="111" t="str">
        <f t="shared" si="156"/>
        <v/>
      </c>
      <c r="DB64" s="111" t="str">
        <f t="shared" si="157"/>
        <v/>
      </c>
      <c r="DC64" s="111" t="str">
        <f t="shared" si="158"/>
        <v/>
      </c>
      <c r="DD64" s="111" t="str">
        <f t="shared" si="159"/>
        <v/>
      </c>
      <c r="DE64" s="111" t="str">
        <f t="shared" si="160"/>
        <v/>
      </c>
      <c r="DF64" s="111" t="str">
        <f t="shared" si="161"/>
        <v/>
      </c>
      <c r="DG64" s="111" t="str">
        <f t="shared" si="162"/>
        <v/>
      </c>
      <c r="DH64" s="111" t="str">
        <f t="shared" si="163"/>
        <v/>
      </c>
      <c r="DI64" s="111" t="str">
        <f t="shared" si="164"/>
        <v/>
      </c>
      <c r="DJ64" s="111" t="str">
        <f t="shared" si="165"/>
        <v/>
      </c>
      <c r="DK64" s="111" t="str">
        <f t="shared" si="166"/>
        <v/>
      </c>
      <c r="DL64" s="111" t="str">
        <f t="shared" si="167"/>
        <v/>
      </c>
      <c r="DM64" s="111" t="str">
        <f t="shared" si="168"/>
        <v/>
      </c>
      <c r="DN64" s="111" t="str">
        <f t="shared" si="169"/>
        <v/>
      </c>
    </row>
    <row r="65" spans="1:118" ht="13.5" customHeight="1">
      <c r="A65" s="1052">
        <v>56</v>
      </c>
      <c r="B65" s="1053"/>
      <c r="C65" s="1039"/>
      <c r="D65" s="1040"/>
      <c r="E65" s="1041"/>
      <c r="F65" s="309"/>
      <c r="G65" s="1050"/>
      <c r="H65" s="1051"/>
      <c r="I65" s="1044"/>
      <c r="J65" s="1045"/>
      <c r="K65" s="1046"/>
      <c r="L65" s="1047"/>
      <c r="M65" s="1046"/>
      <c r="N65" s="1047"/>
      <c r="O65" s="1048"/>
      <c r="P65" s="1049"/>
      <c r="Q65" s="1039"/>
      <c r="R65" s="1041"/>
      <c r="S65" s="1042"/>
      <c r="T65" s="1184"/>
      <c r="U65" s="1068" t="str">
        <f t="shared" si="170"/>
        <v/>
      </c>
      <c r="V65" s="1069"/>
      <c r="W65" s="1069"/>
      <c r="X65" s="1069"/>
      <c r="Y65" s="1069"/>
      <c r="Z65" s="1069"/>
      <c r="AA65" s="111" t="str">
        <f t="shared" si="1"/>
        <v/>
      </c>
      <c r="AB65" s="98" t="str">
        <f t="shared" si="79"/>
        <v/>
      </c>
      <c r="AC65" s="98" t="str">
        <f t="shared" si="80"/>
        <v/>
      </c>
      <c r="AD65" s="98" t="str">
        <f t="shared" si="81"/>
        <v/>
      </c>
      <c r="AE65" s="111" t="str">
        <f t="shared" si="82"/>
        <v>○</v>
      </c>
      <c r="AF65" s="111" t="str">
        <f t="shared" si="83"/>
        <v/>
      </c>
      <c r="AG65" s="111" t="str">
        <f t="shared" si="84"/>
        <v/>
      </c>
      <c r="AH65" s="111" t="str">
        <f t="shared" si="85"/>
        <v/>
      </c>
      <c r="AI65" s="111" t="str">
        <f t="shared" si="86"/>
        <v/>
      </c>
      <c r="AJ65" s="111" t="str">
        <f t="shared" si="87"/>
        <v/>
      </c>
      <c r="AK65" s="111" t="str">
        <f t="shared" si="88"/>
        <v/>
      </c>
      <c r="AL65" s="111" t="str">
        <f t="shared" si="89"/>
        <v/>
      </c>
      <c r="AM65" s="111" t="str">
        <f t="shared" si="90"/>
        <v/>
      </c>
      <c r="AN65" s="111" t="str">
        <f t="shared" si="91"/>
        <v/>
      </c>
      <c r="AO65" s="111" t="str">
        <f t="shared" si="92"/>
        <v/>
      </c>
      <c r="AP65" s="111" t="str">
        <f t="shared" si="93"/>
        <v/>
      </c>
      <c r="AQ65" s="111" t="str">
        <f t="shared" si="94"/>
        <v/>
      </c>
      <c r="AR65" s="111" t="str">
        <f t="shared" si="95"/>
        <v/>
      </c>
      <c r="AS65" s="111" t="str">
        <f t="shared" si="96"/>
        <v/>
      </c>
      <c r="AT65" s="111" t="str">
        <f t="shared" si="97"/>
        <v/>
      </c>
      <c r="AU65" s="111" t="str">
        <f t="shared" si="98"/>
        <v/>
      </c>
      <c r="AV65" s="111" t="str">
        <f t="shared" si="99"/>
        <v/>
      </c>
      <c r="AW65" s="111" t="str">
        <f t="shared" si="100"/>
        <v/>
      </c>
      <c r="AX65" s="111" t="str">
        <f t="shared" si="101"/>
        <v/>
      </c>
      <c r="AY65" s="111" t="str">
        <f t="shared" si="102"/>
        <v/>
      </c>
      <c r="AZ65" s="111" t="str">
        <f t="shared" si="103"/>
        <v/>
      </c>
      <c r="BA65" s="111" t="str">
        <f t="shared" si="104"/>
        <v/>
      </c>
      <c r="BB65" s="111" t="str">
        <f t="shared" si="105"/>
        <v/>
      </c>
      <c r="BC65" s="111" t="str">
        <f t="shared" si="106"/>
        <v/>
      </c>
      <c r="BD65" s="111" t="str">
        <f t="shared" si="107"/>
        <v/>
      </c>
      <c r="BE65" s="111" t="str">
        <f t="shared" si="108"/>
        <v/>
      </c>
      <c r="BF65" s="111" t="str">
        <f t="shared" si="109"/>
        <v/>
      </c>
      <c r="BG65" s="111" t="str">
        <f t="shared" si="110"/>
        <v/>
      </c>
      <c r="BH65" s="111" t="str">
        <f t="shared" si="111"/>
        <v/>
      </c>
      <c r="BI65" s="111" t="str">
        <f t="shared" si="112"/>
        <v/>
      </c>
      <c r="BJ65" s="111" t="str">
        <f t="shared" si="113"/>
        <v/>
      </c>
      <c r="BK65" s="111" t="str">
        <f t="shared" si="114"/>
        <v/>
      </c>
      <c r="BL65" s="111" t="str">
        <f t="shared" si="115"/>
        <v/>
      </c>
      <c r="BM65" s="111" t="str">
        <f t="shared" si="116"/>
        <v/>
      </c>
      <c r="BN65" s="111" t="str">
        <f t="shared" si="117"/>
        <v/>
      </c>
      <c r="BO65" s="111" t="str">
        <f t="shared" si="118"/>
        <v/>
      </c>
      <c r="BP65" s="111" t="str">
        <f t="shared" si="119"/>
        <v/>
      </c>
      <c r="BQ65" s="111" t="str">
        <f t="shared" si="120"/>
        <v/>
      </c>
      <c r="BR65" s="111" t="str">
        <f t="shared" si="121"/>
        <v/>
      </c>
      <c r="BS65" s="111" t="str">
        <f t="shared" si="122"/>
        <v/>
      </c>
      <c r="BT65" s="111" t="str">
        <f t="shared" si="123"/>
        <v/>
      </c>
      <c r="BU65" s="111" t="str">
        <f t="shared" si="124"/>
        <v/>
      </c>
      <c r="BV65" s="111" t="str">
        <f t="shared" si="125"/>
        <v/>
      </c>
      <c r="BW65" s="111" t="str">
        <f t="shared" si="126"/>
        <v/>
      </c>
      <c r="BX65" s="111" t="str">
        <f t="shared" si="127"/>
        <v/>
      </c>
      <c r="BY65" s="111" t="str">
        <f t="shared" si="128"/>
        <v/>
      </c>
      <c r="BZ65" s="111" t="str">
        <f t="shared" si="129"/>
        <v/>
      </c>
      <c r="CA65" s="111" t="str">
        <f t="shared" si="130"/>
        <v/>
      </c>
      <c r="CB65" s="111" t="str">
        <f t="shared" si="131"/>
        <v/>
      </c>
      <c r="CC65" s="111" t="str">
        <f t="shared" si="132"/>
        <v/>
      </c>
      <c r="CD65" s="111" t="str">
        <f t="shared" si="133"/>
        <v/>
      </c>
      <c r="CE65" s="111" t="str">
        <f t="shared" si="134"/>
        <v/>
      </c>
      <c r="CF65" s="111" t="str">
        <f t="shared" si="135"/>
        <v/>
      </c>
      <c r="CG65" s="111" t="str">
        <f t="shared" si="136"/>
        <v/>
      </c>
      <c r="CH65" s="111" t="str">
        <f t="shared" si="137"/>
        <v/>
      </c>
      <c r="CI65" s="111" t="str">
        <f t="shared" si="138"/>
        <v/>
      </c>
      <c r="CJ65" s="111" t="str">
        <f t="shared" si="139"/>
        <v/>
      </c>
      <c r="CK65" s="111" t="str">
        <f t="shared" si="140"/>
        <v/>
      </c>
      <c r="CL65" s="111" t="str">
        <f t="shared" si="141"/>
        <v/>
      </c>
      <c r="CM65" s="111" t="str">
        <f t="shared" si="142"/>
        <v/>
      </c>
      <c r="CN65" s="111" t="str">
        <f t="shared" si="143"/>
        <v/>
      </c>
      <c r="CO65" s="111" t="str">
        <f t="shared" si="144"/>
        <v/>
      </c>
      <c r="CP65" s="111" t="str">
        <f t="shared" si="145"/>
        <v/>
      </c>
      <c r="CQ65" s="111" t="str">
        <f t="shared" si="146"/>
        <v/>
      </c>
      <c r="CR65" s="111" t="str">
        <f t="shared" si="147"/>
        <v/>
      </c>
      <c r="CS65" s="111" t="str">
        <f t="shared" si="148"/>
        <v/>
      </c>
      <c r="CT65" s="111" t="str">
        <f t="shared" si="149"/>
        <v/>
      </c>
      <c r="CU65" s="111" t="str">
        <f t="shared" si="150"/>
        <v/>
      </c>
      <c r="CV65" s="111" t="str">
        <f t="shared" si="151"/>
        <v/>
      </c>
      <c r="CW65" s="111" t="str">
        <f t="shared" si="152"/>
        <v/>
      </c>
      <c r="CX65" s="111" t="str">
        <f t="shared" si="153"/>
        <v/>
      </c>
      <c r="CY65" s="111" t="str">
        <f t="shared" si="154"/>
        <v/>
      </c>
      <c r="CZ65" s="111" t="str">
        <f t="shared" si="155"/>
        <v/>
      </c>
      <c r="DA65" s="111" t="str">
        <f t="shared" si="156"/>
        <v/>
      </c>
      <c r="DB65" s="111" t="str">
        <f t="shared" si="157"/>
        <v/>
      </c>
      <c r="DC65" s="111" t="str">
        <f t="shared" si="158"/>
        <v/>
      </c>
      <c r="DD65" s="111" t="str">
        <f t="shared" si="159"/>
        <v/>
      </c>
      <c r="DE65" s="111" t="str">
        <f t="shared" si="160"/>
        <v/>
      </c>
      <c r="DF65" s="111" t="str">
        <f t="shared" si="161"/>
        <v/>
      </c>
      <c r="DG65" s="111" t="str">
        <f t="shared" si="162"/>
        <v/>
      </c>
      <c r="DH65" s="111" t="str">
        <f t="shared" si="163"/>
        <v/>
      </c>
      <c r="DI65" s="111" t="str">
        <f t="shared" si="164"/>
        <v/>
      </c>
      <c r="DJ65" s="111" t="str">
        <f t="shared" si="165"/>
        <v/>
      </c>
      <c r="DK65" s="111" t="str">
        <f t="shared" si="166"/>
        <v/>
      </c>
      <c r="DL65" s="111" t="str">
        <f t="shared" si="167"/>
        <v/>
      </c>
      <c r="DM65" s="111" t="str">
        <f t="shared" si="168"/>
        <v/>
      </c>
      <c r="DN65" s="111" t="str">
        <f t="shared" si="169"/>
        <v/>
      </c>
    </row>
    <row r="66" spans="1:118" ht="13.5" customHeight="1">
      <c r="A66" s="1052">
        <v>57</v>
      </c>
      <c r="B66" s="1053"/>
      <c r="C66" s="1039"/>
      <c r="D66" s="1040"/>
      <c r="E66" s="1041"/>
      <c r="F66" s="309"/>
      <c r="G66" s="1050"/>
      <c r="H66" s="1051"/>
      <c r="I66" s="1044"/>
      <c r="J66" s="1045"/>
      <c r="K66" s="1046"/>
      <c r="L66" s="1047"/>
      <c r="M66" s="1046"/>
      <c r="N66" s="1047"/>
      <c r="O66" s="1048"/>
      <c r="P66" s="1049"/>
      <c r="Q66" s="1039"/>
      <c r="R66" s="1041"/>
      <c r="S66" s="1042"/>
      <c r="T66" s="1184"/>
      <c r="U66" s="1068" t="str">
        <f t="shared" si="170"/>
        <v/>
      </c>
      <c r="V66" s="1069"/>
      <c r="W66" s="1069"/>
      <c r="X66" s="1069"/>
      <c r="Y66" s="1069"/>
      <c r="Z66" s="1069"/>
      <c r="AA66" s="111" t="str">
        <f t="shared" si="1"/>
        <v/>
      </c>
      <c r="AB66" s="98" t="str">
        <f t="shared" si="79"/>
        <v/>
      </c>
      <c r="AC66" s="98" t="str">
        <f t="shared" si="80"/>
        <v/>
      </c>
      <c r="AD66" s="98" t="str">
        <f t="shared" si="81"/>
        <v/>
      </c>
      <c r="AE66" s="111" t="str">
        <f t="shared" si="82"/>
        <v>○</v>
      </c>
      <c r="AF66" s="111" t="str">
        <f t="shared" si="83"/>
        <v/>
      </c>
      <c r="AG66" s="111" t="str">
        <f t="shared" si="84"/>
        <v/>
      </c>
      <c r="AH66" s="111" t="str">
        <f t="shared" si="85"/>
        <v/>
      </c>
      <c r="AI66" s="111" t="str">
        <f t="shared" si="86"/>
        <v/>
      </c>
      <c r="AJ66" s="111" t="str">
        <f t="shared" si="87"/>
        <v/>
      </c>
      <c r="AK66" s="111" t="str">
        <f t="shared" si="88"/>
        <v/>
      </c>
      <c r="AL66" s="111" t="str">
        <f t="shared" si="89"/>
        <v/>
      </c>
      <c r="AM66" s="111" t="str">
        <f t="shared" si="90"/>
        <v/>
      </c>
      <c r="AN66" s="111" t="str">
        <f t="shared" si="91"/>
        <v/>
      </c>
      <c r="AO66" s="111" t="str">
        <f t="shared" si="92"/>
        <v/>
      </c>
      <c r="AP66" s="111" t="str">
        <f t="shared" si="93"/>
        <v/>
      </c>
      <c r="AQ66" s="111" t="str">
        <f t="shared" si="94"/>
        <v/>
      </c>
      <c r="AR66" s="111" t="str">
        <f t="shared" si="95"/>
        <v/>
      </c>
      <c r="AS66" s="111" t="str">
        <f t="shared" si="96"/>
        <v/>
      </c>
      <c r="AT66" s="111" t="str">
        <f t="shared" si="97"/>
        <v/>
      </c>
      <c r="AU66" s="111" t="str">
        <f t="shared" si="98"/>
        <v/>
      </c>
      <c r="AV66" s="111" t="str">
        <f t="shared" si="99"/>
        <v/>
      </c>
      <c r="AW66" s="111" t="str">
        <f t="shared" si="100"/>
        <v/>
      </c>
      <c r="AX66" s="111" t="str">
        <f t="shared" si="101"/>
        <v/>
      </c>
      <c r="AY66" s="111" t="str">
        <f t="shared" si="102"/>
        <v/>
      </c>
      <c r="AZ66" s="111" t="str">
        <f t="shared" si="103"/>
        <v/>
      </c>
      <c r="BA66" s="111" t="str">
        <f t="shared" si="104"/>
        <v/>
      </c>
      <c r="BB66" s="111" t="str">
        <f t="shared" si="105"/>
        <v/>
      </c>
      <c r="BC66" s="111" t="str">
        <f t="shared" si="106"/>
        <v/>
      </c>
      <c r="BD66" s="111" t="str">
        <f t="shared" si="107"/>
        <v/>
      </c>
      <c r="BE66" s="111" t="str">
        <f t="shared" si="108"/>
        <v/>
      </c>
      <c r="BF66" s="111" t="str">
        <f t="shared" si="109"/>
        <v/>
      </c>
      <c r="BG66" s="111" t="str">
        <f t="shared" si="110"/>
        <v/>
      </c>
      <c r="BH66" s="111" t="str">
        <f t="shared" si="111"/>
        <v/>
      </c>
      <c r="BI66" s="111" t="str">
        <f t="shared" si="112"/>
        <v/>
      </c>
      <c r="BJ66" s="111" t="str">
        <f t="shared" si="113"/>
        <v/>
      </c>
      <c r="BK66" s="111" t="str">
        <f t="shared" si="114"/>
        <v/>
      </c>
      <c r="BL66" s="111" t="str">
        <f t="shared" si="115"/>
        <v/>
      </c>
      <c r="BM66" s="111" t="str">
        <f t="shared" si="116"/>
        <v/>
      </c>
      <c r="BN66" s="111" t="str">
        <f t="shared" si="117"/>
        <v/>
      </c>
      <c r="BO66" s="111" t="str">
        <f t="shared" si="118"/>
        <v/>
      </c>
      <c r="BP66" s="111" t="str">
        <f t="shared" si="119"/>
        <v/>
      </c>
      <c r="BQ66" s="111" t="str">
        <f t="shared" si="120"/>
        <v/>
      </c>
      <c r="BR66" s="111" t="str">
        <f t="shared" si="121"/>
        <v/>
      </c>
      <c r="BS66" s="111" t="str">
        <f t="shared" si="122"/>
        <v/>
      </c>
      <c r="BT66" s="111" t="str">
        <f t="shared" si="123"/>
        <v/>
      </c>
      <c r="BU66" s="111" t="str">
        <f t="shared" si="124"/>
        <v/>
      </c>
      <c r="BV66" s="111" t="str">
        <f t="shared" si="125"/>
        <v/>
      </c>
      <c r="BW66" s="111" t="str">
        <f t="shared" si="126"/>
        <v/>
      </c>
      <c r="BX66" s="111" t="str">
        <f t="shared" si="127"/>
        <v/>
      </c>
      <c r="BY66" s="111" t="str">
        <f t="shared" si="128"/>
        <v/>
      </c>
      <c r="BZ66" s="111" t="str">
        <f t="shared" si="129"/>
        <v/>
      </c>
      <c r="CA66" s="111" t="str">
        <f t="shared" si="130"/>
        <v/>
      </c>
      <c r="CB66" s="111" t="str">
        <f t="shared" si="131"/>
        <v/>
      </c>
      <c r="CC66" s="111" t="str">
        <f t="shared" si="132"/>
        <v/>
      </c>
      <c r="CD66" s="111" t="str">
        <f t="shared" si="133"/>
        <v/>
      </c>
      <c r="CE66" s="111" t="str">
        <f t="shared" si="134"/>
        <v/>
      </c>
      <c r="CF66" s="111" t="str">
        <f t="shared" si="135"/>
        <v/>
      </c>
      <c r="CG66" s="111" t="str">
        <f t="shared" si="136"/>
        <v/>
      </c>
      <c r="CH66" s="111" t="str">
        <f t="shared" si="137"/>
        <v/>
      </c>
      <c r="CI66" s="111" t="str">
        <f t="shared" si="138"/>
        <v/>
      </c>
      <c r="CJ66" s="111" t="str">
        <f t="shared" si="139"/>
        <v/>
      </c>
      <c r="CK66" s="111" t="str">
        <f t="shared" si="140"/>
        <v/>
      </c>
      <c r="CL66" s="111" t="str">
        <f t="shared" si="141"/>
        <v/>
      </c>
      <c r="CM66" s="111" t="str">
        <f t="shared" si="142"/>
        <v/>
      </c>
      <c r="CN66" s="111" t="str">
        <f t="shared" si="143"/>
        <v/>
      </c>
      <c r="CO66" s="111" t="str">
        <f t="shared" si="144"/>
        <v/>
      </c>
      <c r="CP66" s="111" t="str">
        <f t="shared" si="145"/>
        <v/>
      </c>
      <c r="CQ66" s="111" t="str">
        <f t="shared" si="146"/>
        <v/>
      </c>
      <c r="CR66" s="111" t="str">
        <f t="shared" si="147"/>
        <v/>
      </c>
      <c r="CS66" s="111" t="str">
        <f t="shared" si="148"/>
        <v/>
      </c>
      <c r="CT66" s="111" t="str">
        <f t="shared" si="149"/>
        <v/>
      </c>
      <c r="CU66" s="111" t="str">
        <f t="shared" si="150"/>
        <v/>
      </c>
      <c r="CV66" s="111" t="str">
        <f t="shared" si="151"/>
        <v/>
      </c>
      <c r="CW66" s="111" t="str">
        <f t="shared" si="152"/>
        <v/>
      </c>
      <c r="CX66" s="111" t="str">
        <f t="shared" si="153"/>
        <v/>
      </c>
      <c r="CY66" s="111" t="str">
        <f t="shared" si="154"/>
        <v/>
      </c>
      <c r="CZ66" s="111" t="str">
        <f t="shared" si="155"/>
        <v/>
      </c>
      <c r="DA66" s="111" t="str">
        <f t="shared" si="156"/>
        <v/>
      </c>
      <c r="DB66" s="111" t="str">
        <f t="shared" si="157"/>
        <v/>
      </c>
      <c r="DC66" s="111" t="str">
        <f t="shared" si="158"/>
        <v/>
      </c>
      <c r="DD66" s="111" t="str">
        <f t="shared" si="159"/>
        <v/>
      </c>
      <c r="DE66" s="111" t="str">
        <f t="shared" si="160"/>
        <v/>
      </c>
      <c r="DF66" s="111" t="str">
        <f t="shared" si="161"/>
        <v/>
      </c>
      <c r="DG66" s="111" t="str">
        <f t="shared" si="162"/>
        <v/>
      </c>
      <c r="DH66" s="111" t="str">
        <f t="shared" si="163"/>
        <v/>
      </c>
      <c r="DI66" s="111" t="str">
        <f t="shared" si="164"/>
        <v/>
      </c>
      <c r="DJ66" s="111" t="str">
        <f t="shared" si="165"/>
        <v/>
      </c>
      <c r="DK66" s="111" t="str">
        <f t="shared" si="166"/>
        <v/>
      </c>
      <c r="DL66" s="111" t="str">
        <f t="shared" si="167"/>
        <v/>
      </c>
      <c r="DM66" s="111" t="str">
        <f t="shared" si="168"/>
        <v/>
      </c>
      <c r="DN66" s="111" t="str">
        <f t="shared" si="169"/>
        <v/>
      </c>
    </row>
    <row r="67" spans="1:118" ht="13.5" customHeight="1">
      <c r="A67" s="1052">
        <v>58</v>
      </c>
      <c r="B67" s="1053"/>
      <c r="C67" s="1039"/>
      <c r="D67" s="1040"/>
      <c r="E67" s="1041"/>
      <c r="F67" s="309"/>
      <c r="G67" s="1050"/>
      <c r="H67" s="1051"/>
      <c r="I67" s="1044"/>
      <c r="J67" s="1045"/>
      <c r="K67" s="1046"/>
      <c r="L67" s="1047"/>
      <c r="M67" s="1046"/>
      <c r="N67" s="1047"/>
      <c r="O67" s="1048"/>
      <c r="P67" s="1049"/>
      <c r="Q67" s="1039"/>
      <c r="R67" s="1041"/>
      <c r="S67" s="1042"/>
      <c r="T67" s="1184"/>
      <c r="U67" s="1068" t="str">
        <f t="shared" si="170"/>
        <v/>
      </c>
      <c r="V67" s="1069"/>
      <c r="W67" s="1069"/>
      <c r="X67" s="1069"/>
      <c r="Y67" s="1069"/>
      <c r="Z67" s="1069"/>
      <c r="AA67" s="111" t="str">
        <f t="shared" si="1"/>
        <v/>
      </c>
      <c r="AB67" s="98" t="str">
        <f t="shared" si="79"/>
        <v/>
      </c>
      <c r="AC67" s="98" t="str">
        <f t="shared" si="80"/>
        <v/>
      </c>
      <c r="AD67" s="98" t="str">
        <f t="shared" si="81"/>
        <v/>
      </c>
      <c r="AE67" s="111" t="str">
        <f t="shared" si="82"/>
        <v>○</v>
      </c>
      <c r="AF67" s="111" t="str">
        <f t="shared" si="83"/>
        <v/>
      </c>
      <c r="AG67" s="111" t="str">
        <f t="shared" si="84"/>
        <v/>
      </c>
      <c r="AH67" s="111" t="str">
        <f t="shared" si="85"/>
        <v/>
      </c>
      <c r="AI67" s="111" t="str">
        <f t="shared" si="86"/>
        <v/>
      </c>
      <c r="AJ67" s="111" t="str">
        <f t="shared" si="87"/>
        <v/>
      </c>
      <c r="AK67" s="111" t="str">
        <f t="shared" si="88"/>
        <v/>
      </c>
      <c r="AL67" s="111" t="str">
        <f t="shared" si="89"/>
        <v/>
      </c>
      <c r="AM67" s="111" t="str">
        <f t="shared" si="90"/>
        <v/>
      </c>
      <c r="AN67" s="111" t="str">
        <f t="shared" si="91"/>
        <v/>
      </c>
      <c r="AO67" s="111" t="str">
        <f t="shared" si="92"/>
        <v/>
      </c>
      <c r="AP67" s="111" t="str">
        <f t="shared" si="93"/>
        <v/>
      </c>
      <c r="AQ67" s="111" t="str">
        <f t="shared" si="94"/>
        <v/>
      </c>
      <c r="AR67" s="111" t="str">
        <f t="shared" si="95"/>
        <v/>
      </c>
      <c r="AS67" s="111" t="str">
        <f t="shared" si="96"/>
        <v/>
      </c>
      <c r="AT67" s="111" t="str">
        <f t="shared" si="97"/>
        <v/>
      </c>
      <c r="AU67" s="111" t="str">
        <f t="shared" si="98"/>
        <v/>
      </c>
      <c r="AV67" s="111" t="str">
        <f t="shared" si="99"/>
        <v/>
      </c>
      <c r="AW67" s="111" t="str">
        <f t="shared" si="100"/>
        <v/>
      </c>
      <c r="AX67" s="111" t="str">
        <f t="shared" si="101"/>
        <v/>
      </c>
      <c r="AY67" s="111" t="str">
        <f t="shared" si="102"/>
        <v/>
      </c>
      <c r="AZ67" s="111" t="str">
        <f t="shared" si="103"/>
        <v/>
      </c>
      <c r="BA67" s="111" t="str">
        <f t="shared" si="104"/>
        <v/>
      </c>
      <c r="BB67" s="111" t="str">
        <f t="shared" si="105"/>
        <v/>
      </c>
      <c r="BC67" s="111" t="str">
        <f t="shared" si="106"/>
        <v/>
      </c>
      <c r="BD67" s="111" t="str">
        <f t="shared" si="107"/>
        <v/>
      </c>
      <c r="BE67" s="111" t="str">
        <f t="shared" si="108"/>
        <v/>
      </c>
      <c r="BF67" s="111" t="str">
        <f t="shared" si="109"/>
        <v/>
      </c>
      <c r="BG67" s="111" t="str">
        <f t="shared" si="110"/>
        <v/>
      </c>
      <c r="BH67" s="111" t="str">
        <f t="shared" si="111"/>
        <v/>
      </c>
      <c r="BI67" s="111" t="str">
        <f t="shared" si="112"/>
        <v/>
      </c>
      <c r="BJ67" s="111" t="str">
        <f t="shared" si="113"/>
        <v/>
      </c>
      <c r="BK67" s="111" t="str">
        <f t="shared" si="114"/>
        <v/>
      </c>
      <c r="BL67" s="111" t="str">
        <f t="shared" si="115"/>
        <v/>
      </c>
      <c r="BM67" s="111" t="str">
        <f t="shared" si="116"/>
        <v/>
      </c>
      <c r="BN67" s="111" t="str">
        <f t="shared" si="117"/>
        <v/>
      </c>
      <c r="BO67" s="111" t="str">
        <f t="shared" si="118"/>
        <v/>
      </c>
      <c r="BP67" s="111" t="str">
        <f t="shared" si="119"/>
        <v/>
      </c>
      <c r="BQ67" s="111" t="str">
        <f t="shared" si="120"/>
        <v/>
      </c>
      <c r="BR67" s="111" t="str">
        <f t="shared" si="121"/>
        <v/>
      </c>
      <c r="BS67" s="111" t="str">
        <f t="shared" si="122"/>
        <v/>
      </c>
      <c r="BT67" s="111" t="str">
        <f t="shared" si="123"/>
        <v/>
      </c>
      <c r="BU67" s="111" t="str">
        <f t="shared" si="124"/>
        <v/>
      </c>
      <c r="BV67" s="111" t="str">
        <f t="shared" si="125"/>
        <v/>
      </c>
      <c r="BW67" s="111" t="str">
        <f t="shared" si="126"/>
        <v/>
      </c>
      <c r="BX67" s="111" t="str">
        <f t="shared" si="127"/>
        <v/>
      </c>
      <c r="BY67" s="111" t="str">
        <f t="shared" si="128"/>
        <v/>
      </c>
      <c r="BZ67" s="111" t="str">
        <f t="shared" si="129"/>
        <v/>
      </c>
      <c r="CA67" s="111" t="str">
        <f t="shared" si="130"/>
        <v/>
      </c>
      <c r="CB67" s="111" t="str">
        <f t="shared" si="131"/>
        <v/>
      </c>
      <c r="CC67" s="111" t="str">
        <f t="shared" si="132"/>
        <v/>
      </c>
      <c r="CD67" s="111" t="str">
        <f t="shared" si="133"/>
        <v/>
      </c>
      <c r="CE67" s="111" t="str">
        <f t="shared" si="134"/>
        <v/>
      </c>
      <c r="CF67" s="111" t="str">
        <f t="shared" si="135"/>
        <v/>
      </c>
      <c r="CG67" s="111" t="str">
        <f t="shared" si="136"/>
        <v/>
      </c>
      <c r="CH67" s="111" t="str">
        <f t="shared" si="137"/>
        <v/>
      </c>
      <c r="CI67" s="111" t="str">
        <f t="shared" si="138"/>
        <v/>
      </c>
      <c r="CJ67" s="111" t="str">
        <f t="shared" si="139"/>
        <v/>
      </c>
      <c r="CK67" s="111" t="str">
        <f t="shared" si="140"/>
        <v/>
      </c>
      <c r="CL67" s="111" t="str">
        <f t="shared" si="141"/>
        <v/>
      </c>
      <c r="CM67" s="111" t="str">
        <f t="shared" si="142"/>
        <v/>
      </c>
      <c r="CN67" s="111" t="str">
        <f t="shared" si="143"/>
        <v/>
      </c>
      <c r="CO67" s="111" t="str">
        <f t="shared" si="144"/>
        <v/>
      </c>
      <c r="CP67" s="111" t="str">
        <f t="shared" si="145"/>
        <v/>
      </c>
      <c r="CQ67" s="111" t="str">
        <f t="shared" si="146"/>
        <v/>
      </c>
      <c r="CR67" s="111" t="str">
        <f t="shared" si="147"/>
        <v/>
      </c>
      <c r="CS67" s="111" t="str">
        <f t="shared" si="148"/>
        <v/>
      </c>
      <c r="CT67" s="111" t="str">
        <f t="shared" si="149"/>
        <v/>
      </c>
      <c r="CU67" s="111" t="str">
        <f t="shared" si="150"/>
        <v/>
      </c>
      <c r="CV67" s="111" t="str">
        <f t="shared" si="151"/>
        <v/>
      </c>
      <c r="CW67" s="111" t="str">
        <f t="shared" si="152"/>
        <v/>
      </c>
      <c r="CX67" s="111" t="str">
        <f t="shared" si="153"/>
        <v/>
      </c>
      <c r="CY67" s="111" t="str">
        <f t="shared" si="154"/>
        <v/>
      </c>
      <c r="CZ67" s="111" t="str">
        <f t="shared" si="155"/>
        <v/>
      </c>
      <c r="DA67" s="111" t="str">
        <f t="shared" si="156"/>
        <v/>
      </c>
      <c r="DB67" s="111" t="str">
        <f t="shared" si="157"/>
        <v/>
      </c>
      <c r="DC67" s="111" t="str">
        <f t="shared" si="158"/>
        <v/>
      </c>
      <c r="DD67" s="111" t="str">
        <f t="shared" si="159"/>
        <v/>
      </c>
      <c r="DE67" s="111" t="str">
        <f t="shared" si="160"/>
        <v/>
      </c>
      <c r="DF67" s="111" t="str">
        <f t="shared" si="161"/>
        <v/>
      </c>
      <c r="DG67" s="111" t="str">
        <f t="shared" si="162"/>
        <v/>
      </c>
      <c r="DH67" s="111" t="str">
        <f t="shared" si="163"/>
        <v/>
      </c>
      <c r="DI67" s="111" t="str">
        <f t="shared" si="164"/>
        <v/>
      </c>
      <c r="DJ67" s="111" t="str">
        <f t="shared" si="165"/>
        <v/>
      </c>
      <c r="DK67" s="111" t="str">
        <f t="shared" si="166"/>
        <v/>
      </c>
      <c r="DL67" s="111" t="str">
        <f t="shared" si="167"/>
        <v/>
      </c>
      <c r="DM67" s="111" t="str">
        <f t="shared" si="168"/>
        <v/>
      </c>
      <c r="DN67" s="111" t="str">
        <f t="shared" si="169"/>
        <v/>
      </c>
    </row>
    <row r="68" spans="1:118" ht="13.5" customHeight="1">
      <c r="A68" s="1052">
        <v>59</v>
      </c>
      <c r="B68" s="1053"/>
      <c r="C68" s="1039"/>
      <c r="D68" s="1040"/>
      <c r="E68" s="1041"/>
      <c r="F68" s="309"/>
      <c r="G68" s="1050"/>
      <c r="H68" s="1051"/>
      <c r="I68" s="1044"/>
      <c r="J68" s="1045"/>
      <c r="K68" s="1046"/>
      <c r="L68" s="1047"/>
      <c r="M68" s="1046"/>
      <c r="N68" s="1047"/>
      <c r="O68" s="1048"/>
      <c r="P68" s="1049"/>
      <c r="Q68" s="1039"/>
      <c r="R68" s="1041"/>
      <c r="S68" s="1042"/>
      <c r="T68" s="1184"/>
      <c r="U68" s="1068" t="str">
        <f t="shared" si="170"/>
        <v/>
      </c>
      <c r="V68" s="1069"/>
      <c r="W68" s="1069"/>
      <c r="X68" s="1069"/>
      <c r="Y68" s="1069"/>
      <c r="Z68" s="1069"/>
      <c r="AA68" s="111" t="str">
        <f t="shared" si="1"/>
        <v/>
      </c>
      <c r="AB68" s="98" t="str">
        <f t="shared" si="79"/>
        <v/>
      </c>
      <c r="AC68" s="98" t="str">
        <f t="shared" si="80"/>
        <v/>
      </c>
      <c r="AD68" s="98" t="str">
        <f t="shared" si="81"/>
        <v/>
      </c>
      <c r="AE68" s="111" t="str">
        <f t="shared" si="82"/>
        <v>○</v>
      </c>
      <c r="AF68" s="111" t="str">
        <f t="shared" si="83"/>
        <v/>
      </c>
      <c r="AG68" s="111" t="str">
        <f t="shared" si="84"/>
        <v/>
      </c>
      <c r="AH68" s="111" t="str">
        <f t="shared" si="85"/>
        <v/>
      </c>
      <c r="AI68" s="111" t="str">
        <f t="shared" si="86"/>
        <v/>
      </c>
      <c r="AJ68" s="111" t="str">
        <f t="shared" si="87"/>
        <v/>
      </c>
      <c r="AK68" s="111" t="str">
        <f t="shared" si="88"/>
        <v/>
      </c>
      <c r="AL68" s="111" t="str">
        <f t="shared" si="89"/>
        <v/>
      </c>
      <c r="AM68" s="111" t="str">
        <f t="shared" si="90"/>
        <v/>
      </c>
      <c r="AN68" s="111" t="str">
        <f t="shared" si="91"/>
        <v/>
      </c>
      <c r="AO68" s="111" t="str">
        <f t="shared" si="92"/>
        <v/>
      </c>
      <c r="AP68" s="111" t="str">
        <f t="shared" si="93"/>
        <v/>
      </c>
      <c r="AQ68" s="111" t="str">
        <f t="shared" si="94"/>
        <v/>
      </c>
      <c r="AR68" s="111" t="str">
        <f t="shared" si="95"/>
        <v/>
      </c>
      <c r="AS68" s="111" t="str">
        <f t="shared" si="96"/>
        <v/>
      </c>
      <c r="AT68" s="111" t="str">
        <f t="shared" si="97"/>
        <v/>
      </c>
      <c r="AU68" s="111" t="str">
        <f t="shared" si="98"/>
        <v/>
      </c>
      <c r="AV68" s="111" t="str">
        <f t="shared" si="99"/>
        <v/>
      </c>
      <c r="AW68" s="111" t="str">
        <f t="shared" si="100"/>
        <v/>
      </c>
      <c r="AX68" s="111" t="str">
        <f t="shared" si="101"/>
        <v/>
      </c>
      <c r="AY68" s="111" t="str">
        <f t="shared" si="102"/>
        <v/>
      </c>
      <c r="AZ68" s="111" t="str">
        <f t="shared" si="103"/>
        <v/>
      </c>
      <c r="BA68" s="111" t="str">
        <f t="shared" si="104"/>
        <v/>
      </c>
      <c r="BB68" s="111" t="str">
        <f t="shared" si="105"/>
        <v/>
      </c>
      <c r="BC68" s="111" t="str">
        <f t="shared" si="106"/>
        <v/>
      </c>
      <c r="BD68" s="111" t="str">
        <f t="shared" si="107"/>
        <v/>
      </c>
      <c r="BE68" s="111" t="str">
        <f t="shared" si="108"/>
        <v/>
      </c>
      <c r="BF68" s="111" t="str">
        <f t="shared" si="109"/>
        <v/>
      </c>
      <c r="BG68" s="111" t="str">
        <f t="shared" si="110"/>
        <v/>
      </c>
      <c r="BH68" s="111" t="str">
        <f t="shared" si="111"/>
        <v/>
      </c>
      <c r="BI68" s="111" t="str">
        <f t="shared" si="112"/>
        <v/>
      </c>
      <c r="BJ68" s="111" t="str">
        <f t="shared" si="113"/>
        <v/>
      </c>
      <c r="BK68" s="111" t="str">
        <f t="shared" si="114"/>
        <v/>
      </c>
      <c r="BL68" s="111" t="str">
        <f t="shared" si="115"/>
        <v/>
      </c>
      <c r="BM68" s="111" t="str">
        <f t="shared" si="116"/>
        <v/>
      </c>
      <c r="BN68" s="111" t="str">
        <f t="shared" si="117"/>
        <v/>
      </c>
      <c r="BO68" s="111" t="str">
        <f t="shared" si="118"/>
        <v/>
      </c>
      <c r="BP68" s="111" t="str">
        <f t="shared" si="119"/>
        <v/>
      </c>
      <c r="BQ68" s="111" t="str">
        <f t="shared" si="120"/>
        <v/>
      </c>
      <c r="BR68" s="111" t="str">
        <f t="shared" si="121"/>
        <v/>
      </c>
      <c r="BS68" s="111" t="str">
        <f t="shared" si="122"/>
        <v/>
      </c>
      <c r="BT68" s="111" t="str">
        <f t="shared" si="123"/>
        <v/>
      </c>
      <c r="BU68" s="111" t="str">
        <f t="shared" si="124"/>
        <v/>
      </c>
      <c r="BV68" s="111" t="str">
        <f t="shared" si="125"/>
        <v/>
      </c>
      <c r="BW68" s="111" t="str">
        <f t="shared" si="126"/>
        <v/>
      </c>
      <c r="BX68" s="111" t="str">
        <f t="shared" si="127"/>
        <v/>
      </c>
      <c r="BY68" s="111" t="str">
        <f t="shared" si="128"/>
        <v/>
      </c>
      <c r="BZ68" s="111" t="str">
        <f t="shared" si="129"/>
        <v/>
      </c>
      <c r="CA68" s="111" t="str">
        <f t="shared" si="130"/>
        <v/>
      </c>
      <c r="CB68" s="111" t="str">
        <f t="shared" si="131"/>
        <v/>
      </c>
      <c r="CC68" s="111" t="str">
        <f t="shared" si="132"/>
        <v/>
      </c>
      <c r="CD68" s="111" t="str">
        <f t="shared" si="133"/>
        <v/>
      </c>
      <c r="CE68" s="111" t="str">
        <f t="shared" si="134"/>
        <v/>
      </c>
      <c r="CF68" s="111" t="str">
        <f t="shared" si="135"/>
        <v/>
      </c>
      <c r="CG68" s="111" t="str">
        <f t="shared" si="136"/>
        <v/>
      </c>
      <c r="CH68" s="111" t="str">
        <f t="shared" si="137"/>
        <v/>
      </c>
      <c r="CI68" s="111" t="str">
        <f t="shared" si="138"/>
        <v/>
      </c>
      <c r="CJ68" s="111" t="str">
        <f t="shared" si="139"/>
        <v/>
      </c>
      <c r="CK68" s="111" t="str">
        <f t="shared" si="140"/>
        <v/>
      </c>
      <c r="CL68" s="111" t="str">
        <f t="shared" si="141"/>
        <v/>
      </c>
      <c r="CM68" s="111" t="str">
        <f t="shared" si="142"/>
        <v/>
      </c>
      <c r="CN68" s="111" t="str">
        <f t="shared" si="143"/>
        <v/>
      </c>
      <c r="CO68" s="111" t="str">
        <f t="shared" si="144"/>
        <v/>
      </c>
      <c r="CP68" s="111" t="str">
        <f t="shared" si="145"/>
        <v/>
      </c>
      <c r="CQ68" s="111" t="str">
        <f t="shared" si="146"/>
        <v/>
      </c>
      <c r="CR68" s="111" t="str">
        <f t="shared" si="147"/>
        <v/>
      </c>
      <c r="CS68" s="111" t="str">
        <f t="shared" si="148"/>
        <v/>
      </c>
      <c r="CT68" s="111" t="str">
        <f t="shared" si="149"/>
        <v/>
      </c>
      <c r="CU68" s="111" t="str">
        <f t="shared" si="150"/>
        <v/>
      </c>
      <c r="CV68" s="111" t="str">
        <f t="shared" si="151"/>
        <v/>
      </c>
      <c r="CW68" s="111" t="str">
        <f t="shared" si="152"/>
        <v/>
      </c>
      <c r="CX68" s="111" t="str">
        <f t="shared" si="153"/>
        <v/>
      </c>
      <c r="CY68" s="111" t="str">
        <f t="shared" si="154"/>
        <v/>
      </c>
      <c r="CZ68" s="111" t="str">
        <f t="shared" si="155"/>
        <v/>
      </c>
      <c r="DA68" s="111" t="str">
        <f t="shared" si="156"/>
        <v/>
      </c>
      <c r="DB68" s="111" t="str">
        <f t="shared" si="157"/>
        <v/>
      </c>
      <c r="DC68" s="111" t="str">
        <f t="shared" si="158"/>
        <v/>
      </c>
      <c r="DD68" s="111" t="str">
        <f t="shared" si="159"/>
        <v/>
      </c>
      <c r="DE68" s="111" t="str">
        <f t="shared" si="160"/>
        <v/>
      </c>
      <c r="DF68" s="111" t="str">
        <f t="shared" si="161"/>
        <v/>
      </c>
      <c r="DG68" s="111" t="str">
        <f t="shared" si="162"/>
        <v/>
      </c>
      <c r="DH68" s="111" t="str">
        <f t="shared" si="163"/>
        <v/>
      </c>
      <c r="DI68" s="111" t="str">
        <f t="shared" si="164"/>
        <v/>
      </c>
      <c r="DJ68" s="111" t="str">
        <f t="shared" si="165"/>
        <v/>
      </c>
      <c r="DK68" s="111" t="str">
        <f t="shared" si="166"/>
        <v/>
      </c>
      <c r="DL68" s="111" t="str">
        <f t="shared" si="167"/>
        <v/>
      </c>
      <c r="DM68" s="111" t="str">
        <f t="shared" si="168"/>
        <v/>
      </c>
      <c r="DN68" s="111" t="str">
        <f t="shared" si="169"/>
        <v/>
      </c>
    </row>
    <row r="69" spans="1:118" ht="13.5" customHeight="1">
      <c r="A69" s="1052">
        <v>60</v>
      </c>
      <c r="B69" s="1053"/>
      <c r="C69" s="1039"/>
      <c r="D69" s="1040"/>
      <c r="E69" s="1041"/>
      <c r="F69" s="309"/>
      <c r="G69" s="1050"/>
      <c r="H69" s="1051"/>
      <c r="I69" s="1044"/>
      <c r="J69" s="1045"/>
      <c r="K69" s="1046"/>
      <c r="L69" s="1047"/>
      <c r="M69" s="1046"/>
      <c r="N69" s="1047"/>
      <c r="O69" s="1048"/>
      <c r="P69" s="1049"/>
      <c r="Q69" s="1039"/>
      <c r="R69" s="1041"/>
      <c r="S69" s="1042"/>
      <c r="T69" s="1184"/>
      <c r="U69" s="1068" t="str">
        <f t="shared" si="170"/>
        <v/>
      </c>
      <c r="V69" s="1069"/>
      <c r="W69" s="1069"/>
      <c r="X69" s="1069"/>
      <c r="Y69" s="1069"/>
      <c r="Z69" s="1069"/>
      <c r="AA69" s="111" t="str">
        <f t="shared" si="1"/>
        <v/>
      </c>
      <c r="AB69" s="98" t="str">
        <f t="shared" si="79"/>
        <v/>
      </c>
      <c r="AC69" s="98" t="str">
        <f t="shared" si="80"/>
        <v/>
      </c>
      <c r="AD69" s="98" t="str">
        <f t="shared" si="81"/>
        <v/>
      </c>
      <c r="AE69" s="111" t="str">
        <f t="shared" si="82"/>
        <v>○</v>
      </c>
      <c r="AF69" s="111" t="str">
        <f t="shared" si="83"/>
        <v/>
      </c>
      <c r="AG69" s="111" t="str">
        <f t="shared" si="84"/>
        <v/>
      </c>
      <c r="AH69" s="111" t="str">
        <f t="shared" si="85"/>
        <v/>
      </c>
      <c r="AI69" s="111" t="str">
        <f t="shared" si="86"/>
        <v/>
      </c>
      <c r="AJ69" s="111" t="str">
        <f t="shared" si="87"/>
        <v/>
      </c>
      <c r="AK69" s="111" t="str">
        <f t="shared" si="88"/>
        <v/>
      </c>
      <c r="AL69" s="111" t="str">
        <f t="shared" si="89"/>
        <v/>
      </c>
      <c r="AM69" s="111" t="str">
        <f t="shared" si="90"/>
        <v/>
      </c>
      <c r="AN69" s="111" t="str">
        <f t="shared" si="91"/>
        <v/>
      </c>
      <c r="AO69" s="111" t="str">
        <f t="shared" si="92"/>
        <v/>
      </c>
      <c r="AP69" s="111" t="str">
        <f t="shared" si="93"/>
        <v/>
      </c>
      <c r="AQ69" s="111" t="str">
        <f t="shared" si="94"/>
        <v/>
      </c>
      <c r="AR69" s="111" t="str">
        <f t="shared" si="95"/>
        <v/>
      </c>
      <c r="AS69" s="111" t="str">
        <f t="shared" si="96"/>
        <v/>
      </c>
      <c r="AT69" s="111" t="str">
        <f t="shared" si="97"/>
        <v/>
      </c>
      <c r="AU69" s="111" t="str">
        <f t="shared" si="98"/>
        <v/>
      </c>
      <c r="AV69" s="111" t="str">
        <f t="shared" si="99"/>
        <v/>
      </c>
      <c r="AW69" s="111" t="str">
        <f t="shared" si="100"/>
        <v/>
      </c>
      <c r="AX69" s="111" t="str">
        <f t="shared" si="101"/>
        <v/>
      </c>
      <c r="AY69" s="111" t="str">
        <f t="shared" si="102"/>
        <v/>
      </c>
      <c r="AZ69" s="111" t="str">
        <f t="shared" si="103"/>
        <v/>
      </c>
      <c r="BA69" s="111" t="str">
        <f t="shared" si="104"/>
        <v/>
      </c>
      <c r="BB69" s="111" t="str">
        <f t="shared" si="105"/>
        <v/>
      </c>
      <c r="BC69" s="111" t="str">
        <f t="shared" si="106"/>
        <v/>
      </c>
      <c r="BD69" s="111" t="str">
        <f t="shared" si="107"/>
        <v/>
      </c>
      <c r="BE69" s="111" t="str">
        <f t="shared" si="108"/>
        <v/>
      </c>
      <c r="BF69" s="111" t="str">
        <f t="shared" si="109"/>
        <v/>
      </c>
      <c r="BG69" s="111" t="str">
        <f t="shared" si="110"/>
        <v/>
      </c>
      <c r="BH69" s="111" t="str">
        <f t="shared" si="111"/>
        <v/>
      </c>
      <c r="BI69" s="111" t="str">
        <f t="shared" si="112"/>
        <v/>
      </c>
      <c r="BJ69" s="111" t="str">
        <f t="shared" si="113"/>
        <v/>
      </c>
      <c r="BK69" s="111" t="str">
        <f t="shared" si="114"/>
        <v/>
      </c>
      <c r="BL69" s="111" t="str">
        <f t="shared" si="115"/>
        <v/>
      </c>
      <c r="BM69" s="111" t="str">
        <f t="shared" si="116"/>
        <v/>
      </c>
      <c r="BN69" s="111" t="str">
        <f t="shared" si="117"/>
        <v/>
      </c>
      <c r="BO69" s="111" t="str">
        <f t="shared" si="118"/>
        <v/>
      </c>
      <c r="BP69" s="111" t="str">
        <f t="shared" si="119"/>
        <v/>
      </c>
      <c r="BQ69" s="111" t="str">
        <f t="shared" si="120"/>
        <v/>
      </c>
      <c r="BR69" s="111" t="str">
        <f t="shared" si="121"/>
        <v/>
      </c>
      <c r="BS69" s="111" t="str">
        <f t="shared" si="122"/>
        <v/>
      </c>
      <c r="BT69" s="111" t="str">
        <f t="shared" si="123"/>
        <v/>
      </c>
      <c r="BU69" s="111" t="str">
        <f t="shared" si="124"/>
        <v/>
      </c>
      <c r="BV69" s="111" t="str">
        <f t="shared" si="125"/>
        <v/>
      </c>
      <c r="BW69" s="111" t="str">
        <f t="shared" si="126"/>
        <v/>
      </c>
      <c r="BX69" s="111" t="str">
        <f t="shared" si="127"/>
        <v/>
      </c>
      <c r="BY69" s="111" t="str">
        <f t="shared" si="128"/>
        <v/>
      </c>
      <c r="BZ69" s="111" t="str">
        <f t="shared" si="129"/>
        <v/>
      </c>
      <c r="CA69" s="111" t="str">
        <f t="shared" si="130"/>
        <v/>
      </c>
      <c r="CB69" s="111" t="str">
        <f t="shared" si="131"/>
        <v/>
      </c>
      <c r="CC69" s="111" t="str">
        <f t="shared" si="132"/>
        <v/>
      </c>
      <c r="CD69" s="111" t="str">
        <f t="shared" si="133"/>
        <v/>
      </c>
      <c r="CE69" s="111" t="str">
        <f t="shared" si="134"/>
        <v/>
      </c>
      <c r="CF69" s="111" t="str">
        <f t="shared" si="135"/>
        <v/>
      </c>
      <c r="CG69" s="111" t="str">
        <f t="shared" si="136"/>
        <v/>
      </c>
      <c r="CH69" s="111" t="str">
        <f t="shared" si="137"/>
        <v/>
      </c>
      <c r="CI69" s="111" t="str">
        <f t="shared" si="138"/>
        <v/>
      </c>
      <c r="CJ69" s="111" t="str">
        <f t="shared" si="139"/>
        <v/>
      </c>
      <c r="CK69" s="111" t="str">
        <f t="shared" si="140"/>
        <v/>
      </c>
      <c r="CL69" s="111" t="str">
        <f t="shared" si="141"/>
        <v/>
      </c>
      <c r="CM69" s="111" t="str">
        <f t="shared" si="142"/>
        <v/>
      </c>
      <c r="CN69" s="111" t="str">
        <f t="shared" si="143"/>
        <v/>
      </c>
      <c r="CO69" s="111" t="str">
        <f t="shared" si="144"/>
        <v/>
      </c>
      <c r="CP69" s="111" t="str">
        <f t="shared" si="145"/>
        <v/>
      </c>
      <c r="CQ69" s="111" t="str">
        <f t="shared" si="146"/>
        <v/>
      </c>
      <c r="CR69" s="111" t="str">
        <f t="shared" si="147"/>
        <v/>
      </c>
      <c r="CS69" s="111" t="str">
        <f t="shared" si="148"/>
        <v/>
      </c>
      <c r="CT69" s="111" t="str">
        <f t="shared" si="149"/>
        <v/>
      </c>
      <c r="CU69" s="111" t="str">
        <f t="shared" si="150"/>
        <v/>
      </c>
      <c r="CV69" s="111" t="str">
        <f t="shared" si="151"/>
        <v/>
      </c>
      <c r="CW69" s="111" t="str">
        <f t="shared" si="152"/>
        <v/>
      </c>
      <c r="CX69" s="111" t="str">
        <f t="shared" si="153"/>
        <v/>
      </c>
      <c r="CY69" s="111" t="str">
        <f t="shared" si="154"/>
        <v/>
      </c>
      <c r="CZ69" s="111" t="str">
        <f t="shared" si="155"/>
        <v/>
      </c>
      <c r="DA69" s="111" t="str">
        <f t="shared" si="156"/>
        <v/>
      </c>
      <c r="DB69" s="111" t="str">
        <f t="shared" si="157"/>
        <v/>
      </c>
      <c r="DC69" s="111" t="str">
        <f t="shared" si="158"/>
        <v/>
      </c>
      <c r="DD69" s="111" t="str">
        <f t="shared" si="159"/>
        <v/>
      </c>
      <c r="DE69" s="111" t="str">
        <f t="shared" si="160"/>
        <v/>
      </c>
      <c r="DF69" s="111" t="str">
        <f t="shared" si="161"/>
        <v/>
      </c>
      <c r="DG69" s="111" t="str">
        <f t="shared" si="162"/>
        <v/>
      </c>
      <c r="DH69" s="111" t="str">
        <f t="shared" si="163"/>
        <v/>
      </c>
      <c r="DI69" s="111" t="str">
        <f t="shared" si="164"/>
        <v/>
      </c>
      <c r="DJ69" s="111" t="str">
        <f t="shared" si="165"/>
        <v/>
      </c>
      <c r="DK69" s="111" t="str">
        <f t="shared" si="166"/>
        <v/>
      </c>
      <c r="DL69" s="111" t="str">
        <f t="shared" si="167"/>
        <v/>
      </c>
      <c r="DM69" s="111" t="str">
        <f t="shared" si="168"/>
        <v/>
      </c>
      <c r="DN69" s="111" t="str">
        <f t="shared" si="169"/>
        <v/>
      </c>
    </row>
    <row r="70" spans="1:118" ht="13.5" customHeight="1">
      <c r="A70" s="1052">
        <v>61</v>
      </c>
      <c r="B70" s="1053"/>
      <c r="C70" s="1039"/>
      <c r="D70" s="1040"/>
      <c r="E70" s="1041"/>
      <c r="F70" s="309"/>
      <c r="G70" s="1050"/>
      <c r="H70" s="1051"/>
      <c r="I70" s="1044"/>
      <c r="J70" s="1045"/>
      <c r="K70" s="1046"/>
      <c r="L70" s="1047"/>
      <c r="M70" s="1046"/>
      <c r="N70" s="1047"/>
      <c r="O70" s="1048"/>
      <c r="P70" s="1049"/>
      <c r="Q70" s="1039"/>
      <c r="R70" s="1041"/>
      <c r="S70" s="1042"/>
      <c r="T70" s="1184"/>
      <c r="U70" s="1068" t="str">
        <f t="shared" si="170"/>
        <v/>
      </c>
      <c r="V70" s="1069"/>
      <c r="W70" s="1069"/>
      <c r="X70" s="1069"/>
      <c r="Y70" s="1069"/>
      <c r="Z70" s="1069"/>
      <c r="AA70" s="111" t="str">
        <f t="shared" si="1"/>
        <v/>
      </c>
      <c r="AB70" s="98" t="str">
        <f t="shared" si="79"/>
        <v/>
      </c>
      <c r="AC70" s="98" t="str">
        <f t="shared" si="80"/>
        <v/>
      </c>
      <c r="AD70" s="98" t="str">
        <f t="shared" si="81"/>
        <v/>
      </c>
      <c r="AE70" s="111" t="str">
        <f t="shared" si="82"/>
        <v>○</v>
      </c>
      <c r="AF70" s="111" t="str">
        <f t="shared" si="83"/>
        <v/>
      </c>
      <c r="AG70" s="111" t="str">
        <f t="shared" si="84"/>
        <v/>
      </c>
      <c r="AH70" s="111" t="str">
        <f t="shared" si="85"/>
        <v/>
      </c>
      <c r="AI70" s="111" t="str">
        <f t="shared" si="86"/>
        <v/>
      </c>
      <c r="AJ70" s="111" t="str">
        <f t="shared" si="87"/>
        <v/>
      </c>
      <c r="AK70" s="111" t="str">
        <f t="shared" si="88"/>
        <v/>
      </c>
      <c r="AL70" s="111" t="str">
        <f t="shared" si="89"/>
        <v/>
      </c>
      <c r="AM70" s="111" t="str">
        <f t="shared" si="90"/>
        <v/>
      </c>
      <c r="AN70" s="111" t="str">
        <f t="shared" si="91"/>
        <v/>
      </c>
      <c r="AO70" s="111" t="str">
        <f t="shared" si="92"/>
        <v/>
      </c>
      <c r="AP70" s="111" t="str">
        <f t="shared" si="93"/>
        <v/>
      </c>
      <c r="AQ70" s="111" t="str">
        <f t="shared" si="94"/>
        <v/>
      </c>
      <c r="AR70" s="111" t="str">
        <f t="shared" si="95"/>
        <v/>
      </c>
      <c r="AS70" s="111" t="str">
        <f t="shared" si="96"/>
        <v/>
      </c>
      <c r="AT70" s="111" t="str">
        <f t="shared" si="97"/>
        <v/>
      </c>
      <c r="AU70" s="111" t="str">
        <f t="shared" si="98"/>
        <v/>
      </c>
      <c r="AV70" s="111" t="str">
        <f t="shared" si="99"/>
        <v/>
      </c>
      <c r="AW70" s="111" t="str">
        <f t="shared" si="100"/>
        <v/>
      </c>
      <c r="AX70" s="111" t="str">
        <f t="shared" si="101"/>
        <v/>
      </c>
      <c r="AY70" s="111" t="str">
        <f t="shared" si="102"/>
        <v/>
      </c>
      <c r="AZ70" s="111" t="str">
        <f t="shared" si="103"/>
        <v/>
      </c>
      <c r="BA70" s="111" t="str">
        <f t="shared" si="104"/>
        <v/>
      </c>
      <c r="BB70" s="111" t="str">
        <f t="shared" si="105"/>
        <v/>
      </c>
      <c r="BC70" s="111" t="str">
        <f t="shared" si="106"/>
        <v/>
      </c>
      <c r="BD70" s="111" t="str">
        <f t="shared" si="107"/>
        <v/>
      </c>
      <c r="BE70" s="111" t="str">
        <f t="shared" si="108"/>
        <v/>
      </c>
      <c r="BF70" s="111" t="str">
        <f t="shared" si="109"/>
        <v/>
      </c>
      <c r="BG70" s="111" t="str">
        <f t="shared" si="110"/>
        <v/>
      </c>
      <c r="BH70" s="111" t="str">
        <f t="shared" si="111"/>
        <v/>
      </c>
      <c r="BI70" s="111" t="str">
        <f t="shared" si="112"/>
        <v/>
      </c>
      <c r="BJ70" s="111" t="str">
        <f t="shared" si="113"/>
        <v/>
      </c>
      <c r="BK70" s="111" t="str">
        <f t="shared" si="114"/>
        <v/>
      </c>
      <c r="BL70" s="111" t="str">
        <f t="shared" si="115"/>
        <v/>
      </c>
      <c r="BM70" s="111" t="str">
        <f t="shared" si="116"/>
        <v/>
      </c>
      <c r="BN70" s="111" t="str">
        <f t="shared" si="117"/>
        <v/>
      </c>
      <c r="BO70" s="111" t="str">
        <f t="shared" si="118"/>
        <v/>
      </c>
      <c r="BP70" s="111" t="str">
        <f t="shared" si="119"/>
        <v/>
      </c>
      <c r="BQ70" s="111" t="str">
        <f t="shared" si="120"/>
        <v/>
      </c>
      <c r="BR70" s="111" t="str">
        <f t="shared" si="121"/>
        <v/>
      </c>
      <c r="BS70" s="111" t="str">
        <f t="shared" si="122"/>
        <v/>
      </c>
      <c r="BT70" s="111" t="str">
        <f t="shared" si="123"/>
        <v/>
      </c>
      <c r="BU70" s="111" t="str">
        <f t="shared" si="124"/>
        <v/>
      </c>
      <c r="BV70" s="111" t="str">
        <f t="shared" si="125"/>
        <v/>
      </c>
      <c r="BW70" s="111" t="str">
        <f t="shared" si="126"/>
        <v/>
      </c>
      <c r="BX70" s="111" t="str">
        <f t="shared" si="127"/>
        <v/>
      </c>
      <c r="BY70" s="111" t="str">
        <f t="shared" si="128"/>
        <v/>
      </c>
      <c r="BZ70" s="111" t="str">
        <f t="shared" si="129"/>
        <v/>
      </c>
      <c r="CA70" s="111" t="str">
        <f t="shared" si="130"/>
        <v/>
      </c>
      <c r="CB70" s="111" t="str">
        <f t="shared" si="131"/>
        <v/>
      </c>
      <c r="CC70" s="111" t="str">
        <f t="shared" si="132"/>
        <v/>
      </c>
      <c r="CD70" s="111" t="str">
        <f t="shared" si="133"/>
        <v/>
      </c>
      <c r="CE70" s="111" t="str">
        <f t="shared" si="134"/>
        <v/>
      </c>
      <c r="CF70" s="111" t="str">
        <f t="shared" si="135"/>
        <v/>
      </c>
      <c r="CG70" s="111" t="str">
        <f t="shared" si="136"/>
        <v/>
      </c>
      <c r="CH70" s="111" t="str">
        <f t="shared" si="137"/>
        <v/>
      </c>
      <c r="CI70" s="111" t="str">
        <f t="shared" si="138"/>
        <v/>
      </c>
      <c r="CJ70" s="111" t="str">
        <f t="shared" si="139"/>
        <v/>
      </c>
      <c r="CK70" s="111" t="str">
        <f t="shared" si="140"/>
        <v/>
      </c>
      <c r="CL70" s="111" t="str">
        <f t="shared" si="141"/>
        <v/>
      </c>
      <c r="CM70" s="111" t="str">
        <f t="shared" si="142"/>
        <v/>
      </c>
      <c r="CN70" s="111" t="str">
        <f t="shared" si="143"/>
        <v/>
      </c>
      <c r="CO70" s="111" t="str">
        <f t="shared" si="144"/>
        <v/>
      </c>
      <c r="CP70" s="111" t="str">
        <f t="shared" si="145"/>
        <v/>
      </c>
      <c r="CQ70" s="111" t="str">
        <f t="shared" si="146"/>
        <v/>
      </c>
      <c r="CR70" s="111" t="str">
        <f t="shared" si="147"/>
        <v/>
      </c>
      <c r="CS70" s="111" t="str">
        <f t="shared" si="148"/>
        <v/>
      </c>
      <c r="CT70" s="111" t="str">
        <f t="shared" si="149"/>
        <v/>
      </c>
      <c r="CU70" s="111" t="str">
        <f t="shared" si="150"/>
        <v/>
      </c>
      <c r="CV70" s="111" t="str">
        <f t="shared" si="151"/>
        <v/>
      </c>
      <c r="CW70" s="111" t="str">
        <f t="shared" si="152"/>
        <v/>
      </c>
      <c r="CX70" s="111" t="str">
        <f t="shared" si="153"/>
        <v/>
      </c>
      <c r="CY70" s="111" t="str">
        <f t="shared" si="154"/>
        <v/>
      </c>
      <c r="CZ70" s="111" t="str">
        <f t="shared" si="155"/>
        <v/>
      </c>
      <c r="DA70" s="111" t="str">
        <f t="shared" si="156"/>
        <v/>
      </c>
      <c r="DB70" s="111" t="str">
        <f t="shared" si="157"/>
        <v/>
      </c>
      <c r="DC70" s="111" t="str">
        <f t="shared" si="158"/>
        <v/>
      </c>
      <c r="DD70" s="111" t="str">
        <f t="shared" si="159"/>
        <v/>
      </c>
      <c r="DE70" s="111" t="str">
        <f t="shared" si="160"/>
        <v/>
      </c>
      <c r="DF70" s="111" t="str">
        <f t="shared" si="161"/>
        <v/>
      </c>
      <c r="DG70" s="111" t="str">
        <f t="shared" si="162"/>
        <v/>
      </c>
      <c r="DH70" s="111" t="str">
        <f t="shared" si="163"/>
        <v/>
      </c>
      <c r="DI70" s="111" t="str">
        <f t="shared" si="164"/>
        <v/>
      </c>
      <c r="DJ70" s="111" t="str">
        <f t="shared" si="165"/>
        <v/>
      </c>
      <c r="DK70" s="111" t="str">
        <f t="shared" si="166"/>
        <v/>
      </c>
      <c r="DL70" s="111" t="str">
        <f t="shared" si="167"/>
        <v/>
      </c>
      <c r="DM70" s="111" t="str">
        <f t="shared" si="168"/>
        <v/>
      </c>
      <c r="DN70" s="111" t="str">
        <f t="shared" si="169"/>
        <v/>
      </c>
    </row>
    <row r="71" spans="1:118" ht="13.5" customHeight="1">
      <c r="A71" s="1052">
        <v>62</v>
      </c>
      <c r="B71" s="1053"/>
      <c r="C71" s="1039"/>
      <c r="D71" s="1040"/>
      <c r="E71" s="1041"/>
      <c r="F71" s="309"/>
      <c r="G71" s="1050"/>
      <c r="H71" s="1051"/>
      <c r="I71" s="1044"/>
      <c r="J71" s="1045"/>
      <c r="K71" s="1046"/>
      <c r="L71" s="1047"/>
      <c r="M71" s="1046"/>
      <c r="N71" s="1047"/>
      <c r="O71" s="1048"/>
      <c r="P71" s="1049"/>
      <c r="Q71" s="1039"/>
      <c r="R71" s="1041"/>
      <c r="S71" s="1042"/>
      <c r="T71" s="1184"/>
      <c r="U71" s="1068" t="str">
        <f t="shared" si="170"/>
        <v/>
      </c>
      <c r="V71" s="1069"/>
      <c r="W71" s="1069"/>
      <c r="X71" s="1069"/>
      <c r="Y71" s="1069"/>
      <c r="Z71" s="1069"/>
      <c r="AA71" s="111" t="str">
        <f t="shared" si="1"/>
        <v/>
      </c>
      <c r="AB71" s="98" t="str">
        <f t="shared" si="79"/>
        <v/>
      </c>
      <c r="AC71" s="98" t="str">
        <f t="shared" si="80"/>
        <v/>
      </c>
      <c r="AD71" s="98" t="str">
        <f t="shared" si="81"/>
        <v/>
      </c>
      <c r="AE71" s="111" t="str">
        <f t="shared" si="82"/>
        <v>○</v>
      </c>
      <c r="AF71" s="111" t="str">
        <f t="shared" si="83"/>
        <v/>
      </c>
      <c r="AG71" s="111" t="str">
        <f t="shared" si="84"/>
        <v/>
      </c>
      <c r="AH71" s="111" t="str">
        <f t="shared" si="85"/>
        <v/>
      </c>
      <c r="AI71" s="111" t="str">
        <f t="shared" si="86"/>
        <v/>
      </c>
      <c r="AJ71" s="111" t="str">
        <f t="shared" si="87"/>
        <v/>
      </c>
      <c r="AK71" s="111" t="str">
        <f t="shared" si="88"/>
        <v/>
      </c>
      <c r="AL71" s="111" t="str">
        <f t="shared" si="89"/>
        <v/>
      </c>
      <c r="AM71" s="111" t="str">
        <f t="shared" si="90"/>
        <v/>
      </c>
      <c r="AN71" s="111" t="str">
        <f t="shared" si="91"/>
        <v/>
      </c>
      <c r="AO71" s="111" t="str">
        <f t="shared" si="92"/>
        <v/>
      </c>
      <c r="AP71" s="111" t="str">
        <f t="shared" si="93"/>
        <v/>
      </c>
      <c r="AQ71" s="111" t="str">
        <f t="shared" si="94"/>
        <v/>
      </c>
      <c r="AR71" s="111" t="str">
        <f t="shared" si="95"/>
        <v/>
      </c>
      <c r="AS71" s="111" t="str">
        <f t="shared" si="96"/>
        <v/>
      </c>
      <c r="AT71" s="111" t="str">
        <f t="shared" si="97"/>
        <v/>
      </c>
      <c r="AU71" s="111" t="str">
        <f t="shared" si="98"/>
        <v/>
      </c>
      <c r="AV71" s="111" t="str">
        <f t="shared" si="99"/>
        <v/>
      </c>
      <c r="AW71" s="111" t="str">
        <f t="shared" si="100"/>
        <v/>
      </c>
      <c r="AX71" s="111" t="str">
        <f t="shared" si="101"/>
        <v/>
      </c>
      <c r="AY71" s="111" t="str">
        <f t="shared" si="102"/>
        <v/>
      </c>
      <c r="AZ71" s="111" t="str">
        <f t="shared" si="103"/>
        <v/>
      </c>
      <c r="BA71" s="111" t="str">
        <f t="shared" si="104"/>
        <v/>
      </c>
      <c r="BB71" s="111" t="str">
        <f t="shared" si="105"/>
        <v/>
      </c>
      <c r="BC71" s="111" t="str">
        <f t="shared" si="106"/>
        <v/>
      </c>
      <c r="BD71" s="111" t="str">
        <f t="shared" si="107"/>
        <v/>
      </c>
      <c r="BE71" s="111" t="str">
        <f t="shared" si="108"/>
        <v/>
      </c>
      <c r="BF71" s="111" t="str">
        <f t="shared" si="109"/>
        <v/>
      </c>
      <c r="BG71" s="111" t="str">
        <f t="shared" si="110"/>
        <v/>
      </c>
      <c r="BH71" s="111" t="str">
        <f t="shared" si="111"/>
        <v/>
      </c>
      <c r="BI71" s="111" t="str">
        <f t="shared" si="112"/>
        <v/>
      </c>
      <c r="BJ71" s="111" t="str">
        <f t="shared" si="113"/>
        <v/>
      </c>
      <c r="BK71" s="111" t="str">
        <f t="shared" si="114"/>
        <v/>
      </c>
      <c r="BL71" s="111" t="str">
        <f t="shared" si="115"/>
        <v/>
      </c>
      <c r="BM71" s="111" t="str">
        <f t="shared" si="116"/>
        <v/>
      </c>
      <c r="BN71" s="111" t="str">
        <f t="shared" si="117"/>
        <v/>
      </c>
      <c r="BO71" s="111" t="str">
        <f t="shared" si="118"/>
        <v/>
      </c>
      <c r="BP71" s="111" t="str">
        <f t="shared" si="119"/>
        <v/>
      </c>
      <c r="BQ71" s="111" t="str">
        <f t="shared" si="120"/>
        <v/>
      </c>
      <c r="BR71" s="111" t="str">
        <f t="shared" si="121"/>
        <v/>
      </c>
      <c r="BS71" s="111" t="str">
        <f t="shared" si="122"/>
        <v/>
      </c>
      <c r="BT71" s="111" t="str">
        <f t="shared" si="123"/>
        <v/>
      </c>
      <c r="BU71" s="111" t="str">
        <f t="shared" si="124"/>
        <v/>
      </c>
      <c r="BV71" s="111" t="str">
        <f t="shared" si="125"/>
        <v/>
      </c>
      <c r="BW71" s="111" t="str">
        <f t="shared" si="126"/>
        <v/>
      </c>
      <c r="BX71" s="111" t="str">
        <f t="shared" si="127"/>
        <v/>
      </c>
      <c r="BY71" s="111" t="str">
        <f t="shared" si="128"/>
        <v/>
      </c>
      <c r="BZ71" s="111" t="str">
        <f t="shared" si="129"/>
        <v/>
      </c>
      <c r="CA71" s="111" t="str">
        <f t="shared" si="130"/>
        <v/>
      </c>
      <c r="CB71" s="111" t="str">
        <f t="shared" si="131"/>
        <v/>
      </c>
      <c r="CC71" s="111" t="str">
        <f t="shared" si="132"/>
        <v/>
      </c>
      <c r="CD71" s="111" t="str">
        <f t="shared" si="133"/>
        <v/>
      </c>
      <c r="CE71" s="111" t="str">
        <f t="shared" si="134"/>
        <v/>
      </c>
      <c r="CF71" s="111" t="str">
        <f t="shared" si="135"/>
        <v/>
      </c>
      <c r="CG71" s="111" t="str">
        <f t="shared" si="136"/>
        <v/>
      </c>
      <c r="CH71" s="111" t="str">
        <f t="shared" si="137"/>
        <v/>
      </c>
      <c r="CI71" s="111" t="str">
        <f t="shared" si="138"/>
        <v/>
      </c>
      <c r="CJ71" s="111" t="str">
        <f t="shared" si="139"/>
        <v/>
      </c>
      <c r="CK71" s="111" t="str">
        <f t="shared" si="140"/>
        <v/>
      </c>
      <c r="CL71" s="111" t="str">
        <f t="shared" si="141"/>
        <v/>
      </c>
      <c r="CM71" s="111" t="str">
        <f t="shared" si="142"/>
        <v/>
      </c>
      <c r="CN71" s="111" t="str">
        <f t="shared" si="143"/>
        <v/>
      </c>
      <c r="CO71" s="111" t="str">
        <f t="shared" si="144"/>
        <v/>
      </c>
      <c r="CP71" s="111" t="str">
        <f t="shared" si="145"/>
        <v/>
      </c>
      <c r="CQ71" s="111" t="str">
        <f t="shared" si="146"/>
        <v/>
      </c>
      <c r="CR71" s="111" t="str">
        <f t="shared" si="147"/>
        <v/>
      </c>
      <c r="CS71" s="111" t="str">
        <f t="shared" si="148"/>
        <v/>
      </c>
      <c r="CT71" s="111" t="str">
        <f t="shared" si="149"/>
        <v/>
      </c>
      <c r="CU71" s="111" t="str">
        <f t="shared" si="150"/>
        <v/>
      </c>
      <c r="CV71" s="111" t="str">
        <f t="shared" si="151"/>
        <v/>
      </c>
      <c r="CW71" s="111" t="str">
        <f t="shared" si="152"/>
        <v/>
      </c>
      <c r="CX71" s="111" t="str">
        <f t="shared" si="153"/>
        <v/>
      </c>
      <c r="CY71" s="111" t="str">
        <f t="shared" si="154"/>
        <v/>
      </c>
      <c r="CZ71" s="111" t="str">
        <f t="shared" si="155"/>
        <v/>
      </c>
      <c r="DA71" s="111" t="str">
        <f t="shared" si="156"/>
        <v/>
      </c>
      <c r="DB71" s="111" t="str">
        <f t="shared" si="157"/>
        <v/>
      </c>
      <c r="DC71" s="111" t="str">
        <f t="shared" si="158"/>
        <v/>
      </c>
      <c r="DD71" s="111" t="str">
        <f t="shared" si="159"/>
        <v/>
      </c>
      <c r="DE71" s="111" t="str">
        <f t="shared" si="160"/>
        <v/>
      </c>
      <c r="DF71" s="111" t="str">
        <f t="shared" si="161"/>
        <v/>
      </c>
      <c r="DG71" s="111" t="str">
        <f t="shared" si="162"/>
        <v/>
      </c>
      <c r="DH71" s="111" t="str">
        <f t="shared" si="163"/>
        <v/>
      </c>
      <c r="DI71" s="111" t="str">
        <f t="shared" si="164"/>
        <v/>
      </c>
      <c r="DJ71" s="111" t="str">
        <f t="shared" si="165"/>
        <v/>
      </c>
      <c r="DK71" s="111" t="str">
        <f t="shared" si="166"/>
        <v/>
      </c>
      <c r="DL71" s="111" t="str">
        <f t="shared" si="167"/>
        <v/>
      </c>
      <c r="DM71" s="111" t="str">
        <f t="shared" si="168"/>
        <v/>
      </c>
      <c r="DN71" s="111" t="str">
        <f t="shared" si="169"/>
        <v/>
      </c>
    </row>
    <row r="72" spans="1:118" ht="13.5" customHeight="1">
      <c r="A72" s="1052">
        <v>63</v>
      </c>
      <c r="B72" s="1053"/>
      <c r="C72" s="1039"/>
      <c r="D72" s="1040"/>
      <c r="E72" s="1041"/>
      <c r="F72" s="309"/>
      <c r="G72" s="1050"/>
      <c r="H72" s="1051"/>
      <c r="I72" s="1044"/>
      <c r="J72" s="1045"/>
      <c r="K72" s="1046"/>
      <c r="L72" s="1047"/>
      <c r="M72" s="1046"/>
      <c r="N72" s="1047"/>
      <c r="O72" s="1048"/>
      <c r="P72" s="1049"/>
      <c r="Q72" s="1039"/>
      <c r="R72" s="1041"/>
      <c r="S72" s="1042"/>
      <c r="T72" s="1184"/>
      <c r="U72" s="1068" t="str">
        <f t="shared" si="170"/>
        <v/>
      </c>
      <c r="V72" s="1069"/>
      <c r="W72" s="1069"/>
      <c r="X72" s="1069"/>
      <c r="Y72" s="1069"/>
      <c r="Z72" s="1069"/>
      <c r="AA72" s="111" t="str">
        <f t="shared" si="1"/>
        <v/>
      </c>
      <c r="AB72" s="98" t="str">
        <f t="shared" si="79"/>
        <v/>
      </c>
      <c r="AC72" s="98" t="str">
        <f t="shared" si="80"/>
        <v/>
      </c>
      <c r="AD72" s="98" t="str">
        <f t="shared" si="81"/>
        <v/>
      </c>
      <c r="AE72" s="111" t="str">
        <f t="shared" si="82"/>
        <v>○</v>
      </c>
      <c r="AF72" s="111" t="str">
        <f t="shared" si="83"/>
        <v/>
      </c>
      <c r="AG72" s="111" t="str">
        <f t="shared" si="84"/>
        <v/>
      </c>
      <c r="AH72" s="111" t="str">
        <f t="shared" si="85"/>
        <v/>
      </c>
      <c r="AI72" s="111" t="str">
        <f t="shared" si="86"/>
        <v/>
      </c>
      <c r="AJ72" s="111" t="str">
        <f t="shared" si="87"/>
        <v/>
      </c>
      <c r="AK72" s="111" t="str">
        <f t="shared" si="88"/>
        <v/>
      </c>
      <c r="AL72" s="111" t="str">
        <f t="shared" si="89"/>
        <v/>
      </c>
      <c r="AM72" s="111" t="str">
        <f t="shared" si="90"/>
        <v/>
      </c>
      <c r="AN72" s="111" t="str">
        <f t="shared" si="91"/>
        <v/>
      </c>
      <c r="AO72" s="111" t="str">
        <f t="shared" si="92"/>
        <v/>
      </c>
      <c r="AP72" s="111" t="str">
        <f t="shared" si="93"/>
        <v/>
      </c>
      <c r="AQ72" s="111" t="str">
        <f t="shared" si="94"/>
        <v/>
      </c>
      <c r="AR72" s="111" t="str">
        <f t="shared" si="95"/>
        <v/>
      </c>
      <c r="AS72" s="111" t="str">
        <f t="shared" si="96"/>
        <v/>
      </c>
      <c r="AT72" s="111" t="str">
        <f t="shared" si="97"/>
        <v/>
      </c>
      <c r="AU72" s="111" t="str">
        <f t="shared" si="98"/>
        <v/>
      </c>
      <c r="AV72" s="111" t="str">
        <f t="shared" si="99"/>
        <v/>
      </c>
      <c r="AW72" s="111" t="str">
        <f t="shared" si="100"/>
        <v/>
      </c>
      <c r="AX72" s="111" t="str">
        <f t="shared" si="101"/>
        <v/>
      </c>
      <c r="AY72" s="111" t="str">
        <f t="shared" si="102"/>
        <v/>
      </c>
      <c r="AZ72" s="111" t="str">
        <f t="shared" si="103"/>
        <v/>
      </c>
      <c r="BA72" s="111" t="str">
        <f t="shared" si="104"/>
        <v/>
      </c>
      <c r="BB72" s="111" t="str">
        <f t="shared" si="105"/>
        <v/>
      </c>
      <c r="BC72" s="111" t="str">
        <f t="shared" si="106"/>
        <v/>
      </c>
      <c r="BD72" s="111" t="str">
        <f t="shared" si="107"/>
        <v/>
      </c>
      <c r="BE72" s="111" t="str">
        <f t="shared" si="108"/>
        <v/>
      </c>
      <c r="BF72" s="111" t="str">
        <f t="shared" si="109"/>
        <v/>
      </c>
      <c r="BG72" s="111" t="str">
        <f t="shared" si="110"/>
        <v/>
      </c>
      <c r="BH72" s="111" t="str">
        <f t="shared" si="111"/>
        <v/>
      </c>
      <c r="BI72" s="111" t="str">
        <f t="shared" si="112"/>
        <v/>
      </c>
      <c r="BJ72" s="111" t="str">
        <f t="shared" si="113"/>
        <v/>
      </c>
      <c r="BK72" s="111" t="str">
        <f t="shared" si="114"/>
        <v/>
      </c>
      <c r="BL72" s="111" t="str">
        <f t="shared" si="115"/>
        <v/>
      </c>
      <c r="BM72" s="111" t="str">
        <f t="shared" si="116"/>
        <v/>
      </c>
      <c r="BN72" s="111" t="str">
        <f t="shared" si="117"/>
        <v/>
      </c>
      <c r="BO72" s="111" t="str">
        <f t="shared" si="118"/>
        <v/>
      </c>
      <c r="BP72" s="111" t="str">
        <f t="shared" si="119"/>
        <v/>
      </c>
      <c r="BQ72" s="111" t="str">
        <f t="shared" si="120"/>
        <v/>
      </c>
      <c r="BR72" s="111" t="str">
        <f t="shared" si="121"/>
        <v/>
      </c>
      <c r="BS72" s="111" t="str">
        <f t="shared" si="122"/>
        <v/>
      </c>
      <c r="BT72" s="111" t="str">
        <f t="shared" si="123"/>
        <v/>
      </c>
      <c r="BU72" s="111" t="str">
        <f t="shared" si="124"/>
        <v/>
      </c>
      <c r="BV72" s="111" t="str">
        <f t="shared" si="125"/>
        <v/>
      </c>
      <c r="BW72" s="111" t="str">
        <f t="shared" si="126"/>
        <v/>
      </c>
      <c r="BX72" s="111" t="str">
        <f t="shared" si="127"/>
        <v/>
      </c>
      <c r="BY72" s="111" t="str">
        <f t="shared" si="128"/>
        <v/>
      </c>
      <c r="BZ72" s="111" t="str">
        <f t="shared" si="129"/>
        <v/>
      </c>
      <c r="CA72" s="111" t="str">
        <f t="shared" si="130"/>
        <v/>
      </c>
      <c r="CB72" s="111" t="str">
        <f t="shared" si="131"/>
        <v/>
      </c>
      <c r="CC72" s="111" t="str">
        <f t="shared" si="132"/>
        <v/>
      </c>
      <c r="CD72" s="111" t="str">
        <f t="shared" si="133"/>
        <v/>
      </c>
      <c r="CE72" s="111" t="str">
        <f t="shared" si="134"/>
        <v/>
      </c>
      <c r="CF72" s="111" t="str">
        <f t="shared" si="135"/>
        <v/>
      </c>
      <c r="CG72" s="111" t="str">
        <f t="shared" si="136"/>
        <v/>
      </c>
      <c r="CH72" s="111" t="str">
        <f t="shared" si="137"/>
        <v/>
      </c>
      <c r="CI72" s="111" t="str">
        <f t="shared" si="138"/>
        <v/>
      </c>
      <c r="CJ72" s="111" t="str">
        <f t="shared" si="139"/>
        <v/>
      </c>
      <c r="CK72" s="111" t="str">
        <f t="shared" si="140"/>
        <v/>
      </c>
      <c r="CL72" s="111" t="str">
        <f t="shared" si="141"/>
        <v/>
      </c>
      <c r="CM72" s="111" t="str">
        <f t="shared" si="142"/>
        <v/>
      </c>
      <c r="CN72" s="111" t="str">
        <f t="shared" si="143"/>
        <v/>
      </c>
      <c r="CO72" s="111" t="str">
        <f t="shared" si="144"/>
        <v/>
      </c>
      <c r="CP72" s="111" t="str">
        <f t="shared" si="145"/>
        <v/>
      </c>
      <c r="CQ72" s="111" t="str">
        <f t="shared" si="146"/>
        <v/>
      </c>
      <c r="CR72" s="111" t="str">
        <f t="shared" si="147"/>
        <v/>
      </c>
      <c r="CS72" s="111" t="str">
        <f t="shared" si="148"/>
        <v/>
      </c>
      <c r="CT72" s="111" t="str">
        <f t="shared" si="149"/>
        <v/>
      </c>
      <c r="CU72" s="111" t="str">
        <f t="shared" si="150"/>
        <v/>
      </c>
      <c r="CV72" s="111" t="str">
        <f t="shared" si="151"/>
        <v/>
      </c>
      <c r="CW72" s="111" t="str">
        <f t="shared" si="152"/>
        <v/>
      </c>
      <c r="CX72" s="111" t="str">
        <f t="shared" si="153"/>
        <v/>
      </c>
      <c r="CY72" s="111" t="str">
        <f t="shared" si="154"/>
        <v/>
      </c>
      <c r="CZ72" s="111" t="str">
        <f t="shared" si="155"/>
        <v/>
      </c>
      <c r="DA72" s="111" t="str">
        <f t="shared" si="156"/>
        <v/>
      </c>
      <c r="DB72" s="111" t="str">
        <f t="shared" si="157"/>
        <v/>
      </c>
      <c r="DC72" s="111" t="str">
        <f t="shared" si="158"/>
        <v/>
      </c>
      <c r="DD72" s="111" t="str">
        <f t="shared" si="159"/>
        <v/>
      </c>
      <c r="DE72" s="111" t="str">
        <f t="shared" si="160"/>
        <v/>
      </c>
      <c r="DF72" s="111" t="str">
        <f t="shared" si="161"/>
        <v/>
      </c>
      <c r="DG72" s="111" t="str">
        <f t="shared" si="162"/>
        <v/>
      </c>
      <c r="DH72" s="111" t="str">
        <f t="shared" si="163"/>
        <v/>
      </c>
      <c r="DI72" s="111" t="str">
        <f t="shared" si="164"/>
        <v/>
      </c>
      <c r="DJ72" s="111" t="str">
        <f t="shared" si="165"/>
        <v/>
      </c>
      <c r="DK72" s="111" t="str">
        <f t="shared" si="166"/>
        <v/>
      </c>
      <c r="DL72" s="111" t="str">
        <f t="shared" si="167"/>
        <v/>
      </c>
      <c r="DM72" s="111" t="str">
        <f t="shared" si="168"/>
        <v/>
      </c>
      <c r="DN72" s="111" t="str">
        <f t="shared" si="169"/>
        <v/>
      </c>
    </row>
    <row r="73" spans="1:118" ht="13.5" customHeight="1">
      <c r="A73" s="1052">
        <v>64</v>
      </c>
      <c r="B73" s="1053"/>
      <c r="C73" s="1039"/>
      <c r="D73" s="1040"/>
      <c r="E73" s="1041"/>
      <c r="F73" s="309"/>
      <c r="G73" s="1050"/>
      <c r="H73" s="1051"/>
      <c r="I73" s="1044"/>
      <c r="J73" s="1045"/>
      <c r="K73" s="1046"/>
      <c r="L73" s="1047"/>
      <c r="M73" s="1046"/>
      <c r="N73" s="1047"/>
      <c r="O73" s="1048"/>
      <c r="P73" s="1049"/>
      <c r="Q73" s="1039"/>
      <c r="R73" s="1041"/>
      <c r="S73" s="1042"/>
      <c r="T73" s="1184"/>
      <c r="U73" s="1068" t="str">
        <f t="shared" si="170"/>
        <v/>
      </c>
      <c r="V73" s="1069"/>
      <c r="W73" s="1069"/>
      <c r="X73" s="1069"/>
      <c r="Y73" s="1069"/>
      <c r="Z73" s="1069"/>
      <c r="AA73" s="111" t="str">
        <f t="shared" si="1"/>
        <v/>
      </c>
      <c r="AB73" s="98" t="str">
        <f t="shared" si="79"/>
        <v/>
      </c>
      <c r="AC73" s="98" t="str">
        <f t="shared" si="80"/>
        <v/>
      </c>
      <c r="AD73" s="98" t="str">
        <f t="shared" si="81"/>
        <v/>
      </c>
      <c r="AE73" s="111" t="str">
        <f t="shared" si="82"/>
        <v>○</v>
      </c>
      <c r="AF73" s="111" t="str">
        <f t="shared" si="83"/>
        <v/>
      </c>
      <c r="AG73" s="111" t="str">
        <f t="shared" si="84"/>
        <v/>
      </c>
      <c r="AH73" s="111" t="str">
        <f t="shared" si="85"/>
        <v/>
      </c>
      <c r="AI73" s="111" t="str">
        <f t="shared" si="86"/>
        <v/>
      </c>
      <c r="AJ73" s="111" t="str">
        <f t="shared" si="87"/>
        <v/>
      </c>
      <c r="AK73" s="111" t="str">
        <f t="shared" si="88"/>
        <v/>
      </c>
      <c r="AL73" s="111" t="str">
        <f t="shared" si="89"/>
        <v/>
      </c>
      <c r="AM73" s="111" t="str">
        <f t="shared" si="90"/>
        <v/>
      </c>
      <c r="AN73" s="111" t="str">
        <f t="shared" si="91"/>
        <v/>
      </c>
      <c r="AO73" s="111" t="str">
        <f t="shared" si="92"/>
        <v/>
      </c>
      <c r="AP73" s="111" t="str">
        <f t="shared" si="93"/>
        <v/>
      </c>
      <c r="AQ73" s="111" t="str">
        <f t="shared" si="94"/>
        <v/>
      </c>
      <c r="AR73" s="111" t="str">
        <f t="shared" si="95"/>
        <v/>
      </c>
      <c r="AS73" s="111" t="str">
        <f t="shared" si="96"/>
        <v/>
      </c>
      <c r="AT73" s="111" t="str">
        <f t="shared" si="97"/>
        <v/>
      </c>
      <c r="AU73" s="111" t="str">
        <f t="shared" si="98"/>
        <v/>
      </c>
      <c r="AV73" s="111" t="str">
        <f t="shared" si="99"/>
        <v/>
      </c>
      <c r="AW73" s="111" t="str">
        <f t="shared" si="100"/>
        <v/>
      </c>
      <c r="AX73" s="111" t="str">
        <f t="shared" si="101"/>
        <v/>
      </c>
      <c r="AY73" s="111" t="str">
        <f t="shared" si="102"/>
        <v/>
      </c>
      <c r="AZ73" s="111" t="str">
        <f t="shared" si="103"/>
        <v/>
      </c>
      <c r="BA73" s="111" t="str">
        <f t="shared" si="104"/>
        <v/>
      </c>
      <c r="BB73" s="111" t="str">
        <f t="shared" si="105"/>
        <v/>
      </c>
      <c r="BC73" s="111" t="str">
        <f t="shared" si="106"/>
        <v/>
      </c>
      <c r="BD73" s="111" t="str">
        <f t="shared" si="107"/>
        <v/>
      </c>
      <c r="BE73" s="111" t="str">
        <f t="shared" si="108"/>
        <v/>
      </c>
      <c r="BF73" s="111" t="str">
        <f t="shared" si="109"/>
        <v/>
      </c>
      <c r="BG73" s="111" t="str">
        <f t="shared" si="110"/>
        <v/>
      </c>
      <c r="BH73" s="111" t="str">
        <f t="shared" si="111"/>
        <v/>
      </c>
      <c r="BI73" s="111" t="str">
        <f t="shared" si="112"/>
        <v/>
      </c>
      <c r="BJ73" s="111" t="str">
        <f t="shared" si="113"/>
        <v/>
      </c>
      <c r="BK73" s="111" t="str">
        <f t="shared" si="114"/>
        <v/>
      </c>
      <c r="BL73" s="111" t="str">
        <f t="shared" si="115"/>
        <v/>
      </c>
      <c r="BM73" s="111" t="str">
        <f t="shared" si="116"/>
        <v/>
      </c>
      <c r="BN73" s="111" t="str">
        <f t="shared" si="117"/>
        <v/>
      </c>
      <c r="BO73" s="111" t="str">
        <f t="shared" si="118"/>
        <v/>
      </c>
      <c r="BP73" s="111" t="str">
        <f t="shared" si="119"/>
        <v/>
      </c>
      <c r="BQ73" s="111" t="str">
        <f t="shared" si="120"/>
        <v/>
      </c>
      <c r="BR73" s="111" t="str">
        <f t="shared" si="121"/>
        <v/>
      </c>
      <c r="BS73" s="111" t="str">
        <f t="shared" si="122"/>
        <v/>
      </c>
      <c r="BT73" s="111" t="str">
        <f t="shared" si="123"/>
        <v/>
      </c>
      <c r="BU73" s="111" t="str">
        <f t="shared" si="124"/>
        <v/>
      </c>
      <c r="BV73" s="111" t="str">
        <f t="shared" si="125"/>
        <v/>
      </c>
      <c r="BW73" s="111" t="str">
        <f t="shared" si="126"/>
        <v/>
      </c>
      <c r="BX73" s="111" t="str">
        <f t="shared" si="127"/>
        <v/>
      </c>
      <c r="BY73" s="111" t="str">
        <f t="shared" si="128"/>
        <v/>
      </c>
      <c r="BZ73" s="111" t="str">
        <f t="shared" si="129"/>
        <v/>
      </c>
      <c r="CA73" s="111" t="str">
        <f t="shared" si="130"/>
        <v/>
      </c>
      <c r="CB73" s="111" t="str">
        <f t="shared" si="131"/>
        <v/>
      </c>
      <c r="CC73" s="111" t="str">
        <f t="shared" si="132"/>
        <v/>
      </c>
      <c r="CD73" s="111" t="str">
        <f t="shared" si="133"/>
        <v/>
      </c>
      <c r="CE73" s="111" t="str">
        <f t="shared" si="134"/>
        <v/>
      </c>
      <c r="CF73" s="111" t="str">
        <f t="shared" si="135"/>
        <v/>
      </c>
      <c r="CG73" s="111" t="str">
        <f t="shared" si="136"/>
        <v/>
      </c>
      <c r="CH73" s="111" t="str">
        <f t="shared" si="137"/>
        <v/>
      </c>
      <c r="CI73" s="111" t="str">
        <f t="shared" si="138"/>
        <v/>
      </c>
      <c r="CJ73" s="111" t="str">
        <f t="shared" si="139"/>
        <v/>
      </c>
      <c r="CK73" s="111" t="str">
        <f t="shared" si="140"/>
        <v/>
      </c>
      <c r="CL73" s="111" t="str">
        <f t="shared" si="141"/>
        <v/>
      </c>
      <c r="CM73" s="111" t="str">
        <f t="shared" si="142"/>
        <v/>
      </c>
      <c r="CN73" s="111" t="str">
        <f t="shared" si="143"/>
        <v/>
      </c>
      <c r="CO73" s="111" t="str">
        <f t="shared" si="144"/>
        <v/>
      </c>
      <c r="CP73" s="111" t="str">
        <f t="shared" si="145"/>
        <v/>
      </c>
      <c r="CQ73" s="111" t="str">
        <f t="shared" si="146"/>
        <v/>
      </c>
      <c r="CR73" s="111" t="str">
        <f t="shared" si="147"/>
        <v/>
      </c>
      <c r="CS73" s="111" t="str">
        <f t="shared" si="148"/>
        <v/>
      </c>
      <c r="CT73" s="111" t="str">
        <f t="shared" si="149"/>
        <v/>
      </c>
      <c r="CU73" s="111" t="str">
        <f t="shared" si="150"/>
        <v/>
      </c>
      <c r="CV73" s="111" t="str">
        <f t="shared" si="151"/>
        <v/>
      </c>
      <c r="CW73" s="111" t="str">
        <f t="shared" si="152"/>
        <v/>
      </c>
      <c r="CX73" s="111" t="str">
        <f t="shared" si="153"/>
        <v/>
      </c>
      <c r="CY73" s="111" t="str">
        <f t="shared" si="154"/>
        <v/>
      </c>
      <c r="CZ73" s="111" t="str">
        <f t="shared" si="155"/>
        <v/>
      </c>
      <c r="DA73" s="111" t="str">
        <f t="shared" si="156"/>
        <v/>
      </c>
      <c r="DB73" s="111" t="str">
        <f t="shared" si="157"/>
        <v/>
      </c>
      <c r="DC73" s="111" t="str">
        <f t="shared" si="158"/>
        <v/>
      </c>
      <c r="DD73" s="111" t="str">
        <f t="shared" si="159"/>
        <v/>
      </c>
      <c r="DE73" s="111" t="str">
        <f t="shared" si="160"/>
        <v/>
      </c>
      <c r="DF73" s="111" t="str">
        <f t="shared" si="161"/>
        <v/>
      </c>
      <c r="DG73" s="111" t="str">
        <f t="shared" si="162"/>
        <v/>
      </c>
      <c r="DH73" s="111" t="str">
        <f t="shared" si="163"/>
        <v/>
      </c>
      <c r="DI73" s="111" t="str">
        <f t="shared" si="164"/>
        <v/>
      </c>
      <c r="DJ73" s="111" t="str">
        <f t="shared" si="165"/>
        <v/>
      </c>
      <c r="DK73" s="111" t="str">
        <f t="shared" si="166"/>
        <v/>
      </c>
      <c r="DL73" s="111" t="str">
        <f t="shared" si="167"/>
        <v/>
      </c>
      <c r="DM73" s="111" t="str">
        <f t="shared" si="168"/>
        <v/>
      </c>
      <c r="DN73" s="111" t="str">
        <f t="shared" si="169"/>
        <v/>
      </c>
    </row>
    <row r="74" spans="1:118" ht="13.5" customHeight="1">
      <c r="A74" s="1052">
        <v>65</v>
      </c>
      <c r="B74" s="1053"/>
      <c r="C74" s="1039"/>
      <c r="D74" s="1040"/>
      <c r="E74" s="1041"/>
      <c r="F74" s="309"/>
      <c r="G74" s="1050"/>
      <c r="H74" s="1051"/>
      <c r="I74" s="1044"/>
      <c r="J74" s="1045"/>
      <c r="K74" s="1046"/>
      <c r="L74" s="1047"/>
      <c r="M74" s="1046"/>
      <c r="N74" s="1047"/>
      <c r="O74" s="1048"/>
      <c r="P74" s="1049"/>
      <c r="Q74" s="1039"/>
      <c r="R74" s="1041"/>
      <c r="S74" s="1042"/>
      <c r="T74" s="1184"/>
      <c r="U74" s="1068" t="str">
        <f t="shared" si="170"/>
        <v/>
      </c>
      <c r="V74" s="1069"/>
      <c r="W74" s="1069"/>
      <c r="X74" s="1069"/>
      <c r="Y74" s="1069"/>
      <c r="Z74" s="1069"/>
      <c r="AA74" s="111" t="str">
        <f t="shared" si="1"/>
        <v/>
      </c>
      <c r="AB74" s="98" t="str">
        <f t="shared" si="79"/>
        <v/>
      </c>
      <c r="AC74" s="98" t="str">
        <f t="shared" si="80"/>
        <v/>
      </c>
      <c r="AD74" s="98" t="str">
        <f t="shared" si="81"/>
        <v/>
      </c>
      <c r="AE74" s="111" t="str">
        <f t="shared" si="82"/>
        <v>○</v>
      </c>
      <c r="AF74" s="111" t="str">
        <f t="shared" si="83"/>
        <v/>
      </c>
      <c r="AG74" s="111" t="str">
        <f t="shared" si="84"/>
        <v/>
      </c>
      <c r="AH74" s="111" t="str">
        <f t="shared" si="85"/>
        <v/>
      </c>
      <c r="AI74" s="111" t="str">
        <f t="shared" si="86"/>
        <v/>
      </c>
      <c r="AJ74" s="111" t="str">
        <f t="shared" si="87"/>
        <v/>
      </c>
      <c r="AK74" s="111" t="str">
        <f t="shared" si="88"/>
        <v/>
      </c>
      <c r="AL74" s="111" t="str">
        <f t="shared" si="89"/>
        <v/>
      </c>
      <c r="AM74" s="111" t="str">
        <f t="shared" si="90"/>
        <v/>
      </c>
      <c r="AN74" s="111" t="str">
        <f t="shared" si="91"/>
        <v/>
      </c>
      <c r="AO74" s="111" t="str">
        <f t="shared" si="92"/>
        <v/>
      </c>
      <c r="AP74" s="111" t="str">
        <f t="shared" si="93"/>
        <v/>
      </c>
      <c r="AQ74" s="111" t="str">
        <f t="shared" si="94"/>
        <v/>
      </c>
      <c r="AR74" s="111" t="str">
        <f t="shared" si="95"/>
        <v/>
      </c>
      <c r="AS74" s="111" t="str">
        <f t="shared" si="96"/>
        <v/>
      </c>
      <c r="AT74" s="111" t="str">
        <f t="shared" si="97"/>
        <v/>
      </c>
      <c r="AU74" s="111" t="str">
        <f t="shared" si="98"/>
        <v/>
      </c>
      <c r="AV74" s="111" t="str">
        <f t="shared" si="99"/>
        <v/>
      </c>
      <c r="AW74" s="111" t="str">
        <f t="shared" si="100"/>
        <v/>
      </c>
      <c r="AX74" s="111" t="str">
        <f t="shared" si="101"/>
        <v/>
      </c>
      <c r="AY74" s="111" t="str">
        <f t="shared" si="102"/>
        <v/>
      </c>
      <c r="AZ74" s="111" t="str">
        <f t="shared" si="103"/>
        <v/>
      </c>
      <c r="BA74" s="111" t="str">
        <f t="shared" si="104"/>
        <v/>
      </c>
      <c r="BB74" s="111" t="str">
        <f t="shared" si="105"/>
        <v/>
      </c>
      <c r="BC74" s="111" t="str">
        <f t="shared" si="106"/>
        <v/>
      </c>
      <c r="BD74" s="111" t="str">
        <f t="shared" si="107"/>
        <v/>
      </c>
      <c r="BE74" s="111" t="str">
        <f t="shared" si="108"/>
        <v/>
      </c>
      <c r="BF74" s="111" t="str">
        <f t="shared" si="109"/>
        <v/>
      </c>
      <c r="BG74" s="111" t="str">
        <f t="shared" si="110"/>
        <v/>
      </c>
      <c r="BH74" s="111" t="str">
        <f t="shared" si="111"/>
        <v/>
      </c>
      <c r="BI74" s="111" t="str">
        <f t="shared" si="112"/>
        <v/>
      </c>
      <c r="BJ74" s="111" t="str">
        <f t="shared" si="113"/>
        <v/>
      </c>
      <c r="BK74" s="111" t="str">
        <f t="shared" si="114"/>
        <v/>
      </c>
      <c r="BL74" s="111" t="str">
        <f t="shared" si="115"/>
        <v/>
      </c>
      <c r="BM74" s="111" t="str">
        <f t="shared" si="116"/>
        <v/>
      </c>
      <c r="BN74" s="111" t="str">
        <f t="shared" si="117"/>
        <v/>
      </c>
      <c r="BO74" s="111" t="str">
        <f t="shared" si="118"/>
        <v/>
      </c>
      <c r="BP74" s="111" t="str">
        <f t="shared" si="119"/>
        <v/>
      </c>
      <c r="BQ74" s="111" t="str">
        <f t="shared" si="120"/>
        <v/>
      </c>
      <c r="BR74" s="111" t="str">
        <f t="shared" si="121"/>
        <v/>
      </c>
      <c r="BS74" s="111" t="str">
        <f t="shared" si="122"/>
        <v/>
      </c>
      <c r="BT74" s="111" t="str">
        <f t="shared" si="123"/>
        <v/>
      </c>
      <c r="BU74" s="111" t="str">
        <f t="shared" si="124"/>
        <v/>
      </c>
      <c r="BV74" s="111" t="str">
        <f t="shared" si="125"/>
        <v/>
      </c>
      <c r="BW74" s="111" t="str">
        <f t="shared" si="126"/>
        <v/>
      </c>
      <c r="BX74" s="111" t="str">
        <f t="shared" si="127"/>
        <v/>
      </c>
      <c r="BY74" s="111" t="str">
        <f t="shared" si="128"/>
        <v/>
      </c>
      <c r="BZ74" s="111" t="str">
        <f t="shared" si="129"/>
        <v/>
      </c>
      <c r="CA74" s="111" t="str">
        <f t="shared" si="130"/>
        <v/>
      </c>
      <c r="CB74" s="111" t="str">
        <f t="shared" si="131"/>
        <v/>
      </c>
      <c r="CC74" s="111" t="str">
        <f t="shared" si="132"/>
        <v/>
      </c>
      <c r="CD74" s="111" t="str">
        <f t="shared" si="133"/>
        <v/>
      </c>
      <c r="CE74" s="111" t="str">
        <f t="shared" si="134"/>
        <v/>
      </c>
      <c r="CF74" s="111" t="str">
        <f t="shared" si="135"/>
        <v/>
      </c>
      <c r="CG74" s="111" t="str">
        <f t="shared" si="136"/>
        <v/>
      </c>
      <c r="CH74" s="111" t="str">
        <f t="shared" si="137"/>
        <v/>
      </c>
      <c r="CI74" s="111" t="str">
        <f t="shared" si="138"/>
        <v/>
      </c>
      <c r="CJ74" s="111" t="str">
        <f t="shared" si="139"/>
        <v/>
      </c>
      <c r="CK74" s="111" t="str">
        <f t="shared" si="140"/>
        <v/>
      </c>
      <c r="CL74" s="111" t="str">
        <f t="shared" si="141"/>
        <v/>
      </c>
      <c r="CM74" s="111" t="str">
        <f t="shared" si="142"/>
        <v/>
      </c>
      <c r="CN74" s="111" t="str">
        <f t="shared" si="143"/>
        <v/>
      </c>
      <c r="CO74" s="111" t="str">
        <f t="shared" si="144"/>
        <v/>
      </c>
      <c r="CP74" s="111" t="str">
        <f t="shared" si="145"/>
        <v/>
      </c>
      <c r="CQ74" s="111" t="str">
        <f t="shared" si="146"/>
        <v/>
      </c>
      <c r="CR74" s="111" t="str">
        <f t="shared" si="147"/>
        <v/>
      </c>
      <c r="CS74" s="111" t="str">
        <f t="shared" si="148"/>
        <v/>
      </c>
      <c r="CT74" s="111" t="str">
        <f t="shared" si="149"/>
        <v/>
      </c>
      <c r="CU74" s="111" t="str">
        <f t="shared" si="150"/>
        <v/>
      </c>
      <c r="CV74" s="111" t="str">
        <f t="shared" si="151"/>
        <v/>
      </c>
      <c r="CW74" s="111" t="str">
        <f t="shared" si="152"/>
        <v/>
      </c>
      <c r="CX74" s="111" t="str">
        <f t="shared" si="153"/>
        <v/>
      </c>
      <c r="CY74" s="111" t="str">
        <f t="shared" si="154"/>
        <v/>
      </c>
      <c r="CZ74" s="111" t="str">
        <f t="shared" si="155"/>
        <v/>
      </c>
      <c r="DA74" s="111" t="str">
        <f t="shared" si="156"/>
        <v/>
      </c>
      <c r="DB74" s="111" t="str">
        <f t="shared" si="157"/>
        <v/>
      </c>
      <c r="DC74" s="111" t="str">
        <f t="shared" si="158"/>
        <v/>
      </c>
      <c r="DD74" s="111" t="str">
        <f t="shared" si="159"/>
        <v/>
      </c>
      <c r="DE74" s="111" t="str">
        <f t="shared" si="160"/>
        <v/>
      </c>
      <c r="DF74" s="111" t="str">
        <f t="shared" si="161"/>
        <v/>
      </c>
      <c r="DG74" s="111" t="str">
        <f t="shared" si="162"/>
        <v/>
      </c>
      <c r="DH74" s="111" t="str">
        <f t="shared" si="163"/>
        <v/>
      </c>
      <c r="DI74" s="111" t="str">
        <f t="shared" si="164"/>
        <v/>
      </c>
      <c r="DJ74" s="111" t="str">
        <f t="shared" si="165"/>
        <v/>
      </c>
      <c r="DK74" s="111" t="str">
        <f t="shared" si="166"/>
        <v/>
      </c>
      <c r="DL74" s="111" t="str">
        <f t="shared" si="167"/>
        <v/>
      </c>
      <c r="DM74" s="111" t="str">
        <f t="shared" si="168"/>
        <v/>
      </c>
      <c r="DN74" s="111" t="str">
        <f t="shared" si="169"/>
        <v/>
      </c>
    </row>
    <row r="75" spans="1:118" ht="13.5" customHeight="1">
      <c r="A75" s="1052">
        <v>66</v>
      </c>
      <c r="B75" s="1053"/>
      <c r="C75" s="1039"/>
      <c r="D75" s="1040"/>
      <c r="E75" s="1041"/>
      <c r="F75" s="309"/>
      <c r="G75" s="1050"/>
      <c r="H75" s="1051"/>
      <c r="I75" s="1044"/>
      <c r="J75" s="1045"/>
      <c r="K75" s="1046"/>
      <c r="L75" s="1047"/>
      <c r="M75" s="1046"/>
      <c r="N75" s="1047"/>
      <c r="O75" s="1048"/>
      <c r="P75" s="1049"/>
      <c r="Q75" s="1039"/>
      <c r="R75" s="1041"/>
      <c r="S75" s="1042"/>
      <c r="T75" s="1184"/>
      <c r="U75" s="1068" t="str">
        <f t="shared" si="170"/>
        <v/>
      </c>
      <c r="V75" s="1069"/>
      <c r="W75" s="1069"/>
      <c r="X75" s="1069"/>
      <c r="Y75" s="1069"/>
      <c r="Z75" s="1069"/>
      <c r="AA75" s="111" t="str">
        <f t="shared" si="1"/>
        <v/>
      </c>
      <c r="AB75" s="98" t="str">
        <f t="shared" ref="AB75:AB99" si="171">IF(AND(K75="○",Q75="○"),"B","")</f>
        <v/>
      </c>
      <c r="AC75" s="98" t="str">
        <f t="shared" ref="AC75:AC99" si="172">IF(AND(K75="",M75="○",Q75=""),"C","")</f>
        <v/>
      </c>
      <c r="AD75" s="98" t="str">
        <f t="shared" ref="AD75:AD99" si="173">IF(AND(K75="",M75="○",Q75="○"),"D","")</f>
        <v/>
      </c>
      <c r="AE75" s="111" t="str">
        <f t="shared" ref="AE75:AE99" si="174">IF(O75&gt;0,"","○")</f>
        <v>○</v>
      </c>
      <c r="AF75" s="111" t="str">
        <f t="shared" ref="AF75:AF99" si="175">IF(AND(F75="５歳",G75="標準",I75="",AE75="○",Q75=""),"○","")</f>
        <v/>
      </c>
      <c r="AG75" s="111" t="str">
        <f t="shared" ref="AG75:AG99" si="176">IF(AND(F75="４歳",G75="標準",I75="",AE75="○",Q75=""),"○","")</f>
        <v/>
      </c>
      <c r="AH75" s="111" t="str">
        <f t="shared" ref="AH75:AH99" si="177">IF(AND(F75="３歳",G75="標準",I75="",AE75="○",Q75=""),"○","")</f>
        <v/>
      </c>
      <c r="AI75" s="111" t="str">
        <f t="shared" ref="AI75:AI99" si="178">IF(AND(F75="２歳",G75="標準",I75="",AE75="○",Q75=""),"○","")</f>
        <v/>
      </c>
      <c r="AJ75" s="111" t="str">
        <f t="shared" ref="AJ75:AJ99" si="179">IF(AND(F75="１歳",G75="標準",I75="",AE75="○",Q75=""),"○","")</f>
        <v/>
      </c>
      <c r="AK75" s="111" t="str">
        <f t="shared" ref="AK75:AK99" si="180">IF(AND(F75="乳児",G75="標準",I75="",AE75="○",Q75=""),"○","")</f>
        <v/>
      </c>
      <c r="AL75" s="111" t="str">
        <f t="shared" ref="AL75:AL99" si="181">IF(AND(F75="５歳",G75="標準",I75="",AE75="○",Q75="○"),"○","")</f>
        <v/>
      </c>
      <c r="AM75" s="111" t="str">
        <f t="shared" ref="AM75:AM99" si="182">IF(AND(F75="４歳",G75="標準",I75="",AE75="○",Q75="○"),"○","")</f>
        <v/>
      </c>
      <c r="AN75" s="111" t="str">
        <f t="shared" ref="AN75:AN99" si="183">IF(AND(F75="３歳",G75="標準",I75="",AE75="○",Q75="○"),"○","")</f>
        <v/>
      </c>
      <c r="AO75" s="111" t="str">
        <f t="shared" ref="AO75:AO99" si="184">IF(AND(F75="５歳",G75="標準",O75&gt;0),"○","")</f>
        <v/>
      </c>
      <c r="AP75" s="111" t="str">
        <f t="shared" ref="AP75:AP99" si="185">IF(AND(F75="４歳",G75="標準",O75&gt;0),"○","")</f>
        <v/>
      </c>
      <c r="AQ75" s="111" t="str">
        <f t="shared" ref="AQ75:AQ99" si="186">IF(AND(F75="３歳",G75="標準",O75&gt;0),"○","")</f>
        <v/>
      </c>
      <c r="AR75" s="111" t="str">
        <f t="shared" ref="AR75:AR99" si="187">IF(AND(F75="２歳",G75="標準",O75&gt;0),"○","")</f>
        <v/>
      </c>
      <c r="AS75" s="111" t="str">
        <f t="shared" ref="AS75:AS99" si="188">IF(AND(F75="１歳",G75="標準",O75&gt;0),"○","")</f>
        <v/>
      </c>
      <c r="AT75" s="111" t="str">
        <f t="shared" ref="AT75:AT99" si="189">IF(AND(F75="乳児",G75="標準",O75&gt;0),"○","")</f>
        <v/>
      </c>
      <c r="AU75" s="111" t="str">
        <f t="shared" ref="AU75:AU99" si="190">IF(AND(F75="５歳",G75="短時間",I75="",AE75="○",Q75=""),"○","")</f>
        <v/>
      </c>
      <c r="AV75" s="111" t="str">
        <f t="shared" ref="AV75:AV99" si="191">IF(AND(F75="４歳",G75="短時間",I75="",AE75="○",Q75=""),"○","")</f>
        <v/>
      </c>
      <c r="AW75" s="111" t="str">
        <f t="shared" ref="AW75:AW99" si="192">IF(AND(F75="３歳",G75="短時間",I75="",AE75="○",Q75=""),"○","")</f>
        <v/>
      </c>
      <c r="AX75" s="111" t="str">
        <f t="shared" ref="AX75:AX99" si="193">IF(AND(F75="２歳",G75="短時間",I75="",AE75="○",Q75=""),"○","")</f>
        <v/>
      </c>
      <c r="AY75" s="111" t="str">
        <f t="shared" ref="AY75:AY99" si="194">IF(AND(F75="１歳",G75="短時間",I75="",AE75="○",Q75=""),"○","")</f>
        <v/>
      </c>
      <c r="AZ75" s="111" t="str">
        <f t="shared" ref="AZ75:AZ99" si="195">IF(AND(F75="乳児",G75="短時間",I75="",AE75="○",Q75=""),"○","")</f>
        <v/>
      </c>
      <c r="BA75" s="111" t="str">
        <f t="shared" ref="BA75:BA99" si="196">IF(AND(F75="５歳",G75="短時間",I75="",AE75="○",Q75="○"),"○","")</f>
        <v/>
      </c>
      <c r="BB75" s="111" t="str">
        <f t="shared" ref="BB75:BB99" si="197">IF(AND(F75="４歳",G75="短時間",I75="",AE75="○",Q75="○"),"○","")</f>
        <v/>
      </c>
      <c r="BC75" s="111" t="str">
        <f t="shared" ref="BC75:BC99" si="198">IF(AND(F75="３歳",G75="短時間",I75="",AE75="○",Q75="○"),"○","")</f>
        <v/>
      </c>
      <c r="BD75" s="111" t="str">
        <f t="shared" ref="BD75:BD99" si="199">IF(AND(F75="２歳",G75="短時間",I75="",AE75="○",Q75="○"),"○","")</f>
        <v/>
      </c>
      <c r="BE75" s="111" t="str">
        <f t="shared" ref="BE75:BE99" si="200">IF(AND(F75="１歳",G75="短時間",I75="",AE75="○",Q75="○"),"○","")</f>
        <v/>
      </c>
      <c r="BF75" s="111" t="str">
        <f t="shared" ref="BF75:BF99" si="201">IF(AND(F75="乳児",G75="短時間",I75="",AE75="○",Q75="○"),"○","")</f>
        <v/>
      </c>
      <c r="BG75" s="111" t="str">
        <f t="shared" ref="BG75:BG99" si="202">IF(AND(F75="５歳",G75="短時間",I75="",O75&gt;0),"○","")</f>
        <v/>
      </c>
      <c r="BH75" s="111" t="str">
        <f t="shared" ref="BH75:BH99" si="203">IF(AND(F75="４歳",G75="短時間",I75="",O75&gt;0),"○","")</f>
        <v/>
      </c>
      <c r="BI75" s="111" t="str">
        <f t="shared" ref="BI75:BI99" si="204">IF(AND(F75="３歳",G75="短時間",I75="",O75&gt;0),"○","")</f>
        <v/>
      </c>
      <c r="BJ75" s="111" t="str">
        <f t="shared" ref="BJ75:BJ99" si="205">IF(AND(F75="２歳",G75="短時間",I75="",O75&gt;0),"○","")</f>
        <v/>
      </c>
      <c r="BK75" s="111" t="str">
        <f t="shared" ref="BK75:BK99" si="206">IF(AND(F75="１歳",G75="短時間",I75="",O75&gt;0),"○","")</f>
        <v/>
      </c>
      <c r="BL75" s="111" t="str">
        <f t="shared" ref="BL75:BL99" si="207">IF(AND(F75="乳児",G75="短時間",I75="",O75&gt;0),"○","")</f>
        <v/>
      </c>
      <c r="BM75" s="111" t="str">
        <f t="shared" ref="BM75:BM99" si="208">IF(AND(F75="５歳",I75="",AE75="○",Q75="",),"○","")</f>
        <v/>
      </c>
      <c r="BN75" s="111" t="str">
        <f t="shared" ref="BN75:BN99" si="209">IF(AND(F75="４歳",I75="",AE75="○",Q75="",),"○","")</f>
        <v/>
      </c>
      <c r="BO75" s="111" t="str">
        <f t="shared" ref="BO75:BO99" si="210">IF(AND(F75="３歳",I75="",AE75="○",Q75="",),"○","")</f>
        <v/>
      </c>
      <c r="BP75" s="111" t="str">
        <f t="shared" ref="BP75:BP99" si="211">IF(AND(F75="２歳",I75="",AE75="○",Q75="",),"○","")</f>
        <v/>
      </c>
      <c r="BQ75" s="111" t="str">
        <f t="shared" ref="BQ75:BQ99" si="212">IF(AND(F75="５歳",I75="",AE75="○",Q75="○",),"○","")</f>
        <v/>
      </c>
      <c r="BR75" s="111" t="str">
        <f t="shared" ref="BR75:BR99" si="213">IF(AND(F75="４歳",I75="",AE75="○",Q75="○",),"○","")</f>
        <v/>
      </c>
      <c r="BS75" s="111" t="str">
        <f t="shared" ref="BS75:BS99" si="214">IF(AND(F75="３歳",I75="",AE75="○",Q75="○",),"○","")</f>
        <v/>
      </c>
      <c r="BT75" s="111" t="str">
        <f t="shared" ref="BT75:BT99" si="215">IF(AND(F75="２歳",I75="",AE75="○",Q75="○",),"○","")</f>
        <v/>
      </c>
      <c r="BU75" s="111" t="str">
        <f t="shared" ref="BU75:BU99" si="216">IF(AND(F75="５歳",G75="教育",O75&gt;0),"○","")</f>
        <v/>
      </c>
      <c r="BV75" s="111" t="str">
        <f t="shared" ref="BV75:BV99" si="217">IF(AND(F75="４歳",G75="教育",O75&gt;0),"○","")</f>
        <v/>
      </c>
      <c r="BW75" s="111" t="str">
        <f t="shared" ref="BW75:BW99" si="218">IF(AND(F75="３歳",G75="教育",O75&gt;0),"○","")</f>
        <v/>
      </c>
      <c r="BX75" s="111" t="str">
        <f t="shared" ref="BX75:BX99" si="219">IF(AND(F75="２歳",G75="教育",O75&gt;0),"○","")</f>
        <v/>
      </c>
      <c r="BY75" s="111" t="str">
        <f t="shared" ref="BY75:BY99" si="220">IF(AND(F75="５歳",G75="標準",I75="分園",AE75="○",Q75=""),"○","")</f>
        <v/>
      </c>
      <c r="BZ75" s="111" t="str">
        <f t="shared" ref="BZ75:BZ99" si="221">IF(AND(F75="４歳",G75="標準",I75="分園",AE75="○",Q75=""),"○","")</f>
        <v/>
      </c>
      <c r="CA75" s="111" t="str">
        <f t="shared" ref="CA75:CA99" si="222">IF(AND(F75="３歳",G75="標準",I75="分園",AE75="○",Q75=""),"○","")</f>
        <v/>
      </c>
      <c r="CB75" s="111" t="str">
        <f t="shared" ref="CB75:CB99" si="223">IF(AND(F75="２歳",G75="標準",I75="分園",AE75="○",Q75=""),"○","")</f>
        <v/>
      </c>
      <c r="CC75" s="111" t="str">
        <f t="shared" ref="CC75:CC99" si="224">IF(AND(F75="１歳",G75="標準",I75="分園",AE75="○",Q75=""),"○","")</f>
        <v/>
      </c>
      <c r="CD75" s="111" t="str">
        <f t="shared" ref="CD75:CD99" si="225">IF(AND(F75="乳児",G75="標準",I75="分園",AE75="○",Q75=""),"○","")</f>
        <v/>
      </c>
      <c r="CE75" s="111" t="str">
        <f t="shared" ref="CE75:CE99" si="226">IF(AND(F75="５歳",G75="標準",I75="分園",AE75="○",Q75="○"),"○","")</f>
        <v/>
      </c>
      <c r="CF75" s="111" t="str">
        <f t="shared" ref="CF75:CF99" si="227">IF(AND(F75="４歳",G75="標準",I75="分園",AE75="○",Q75="○"),"○","")</f>
        <v/>
      </c>
      <c r="CG75" s="111" t="str">
        <f t="shared" ref="CG75:CG99" si="228">IF(AND(F75="３歳",G75="標準",I75="分園",AE75="○",Q75="○"),"○","")</f>
        <v/>
      </c>
      <c r="CH75" s="111" t="str">
        <f t="shared" ref="CH75:CH99" si="229">IF(AND(F1441="５歳",G75="教育",I75="分園",O75&gt;0),"○","")</f>
        <v/>
      </c>
      <c r="CI75" s="111" t="str">
        <f t="shared" ref="CI75:CI99" si="230">IF(AND(F1441="４歳",G75="教育",I75="分園",O75&gt;0),"○","")</f>
        <v/>
      </c>
      <c r="CJ75" s="111" t="str">
        <f t="shared" ref="CJ75:CJ99" si="231">IF(AND(F1441="３歳",G75="教育",I75="分園",O75&gt;0),"○","")</f>
        <v/>
      </c>
      <c r="CK75" s="111" t="str">
        <f t="shared" ref="CK75:CK99" si="232">IF(AND(F1441="２歳",G75="教育",I75="分園",O75&gt;0),"○","")</f>
        <v/>
      </c>
      <c r="CL75" s="111" t="str">
        <f t="shared" ref="CL75:CL99" si="233">IF(AND(F1441="１歳",G75="教育",I75="分園",O75&gt;0),"○","")</f>
        <v/>
      </c>
      <c r="CM75" s="111" t="str">
        <f t="shared" ref="CM75:CM99" si="234">IF(AND(F1441="乳児",G75="教育",I75="分園",O75&gt;0),"○","")</f>
        <v/>
      </c>
      <c r="CN75" s="111" t="str">
        <f t="shared" ref="CN75:CN99" si="235">IF(AND(F75="５歳",G75="短時間",I75="分園",AE75="○",Q75=""),"○","")</f>
        <v/>
      </c>
      <c r="CO75" s="111" t="str">
        <f t="shared" ref="CO75:CO99" si="236">IF(AND(F75="４歳",G75="短時間",I75="分園",AE75="○",Q75=""),"○","")</f>
        <v/>
      </c>
      <c r="CP75" s="111" t="str">
        <f t="shared" ref="CP75:CP99" si="237">IF(AND(F75="３歳",G75="短時間",I75="分園",AE75="○",Q75=""),"○","")</f>
        <v/>
      </c>
      <c r="CQ75" s="111" t="str">
        <f t="shared" ref="CQ75:CQ99" si="238">IF(AND(F75="２歳",G75="短時間",I75="分園",AE75="○",Q75=""),"○","")</f>
        <v/>
      </c>
      <c r="CR75" s="111" t="str">
        <f t="shared" ref="CR75:CR99" si="239">IF(AND(F75="１歳",G75="短時間",I75="分園",AE75="○",Q75=""),"○","")</f>
        <v/>
      </c>
      <c r="CS75" s="111" t="str">
        <f t="shared" ref="CS75:CS99" si="240">IF(AND(F75="乳児",G75="短時間",I75="分園",AE75="○",Q75=""),"○","")</f>
        <v/>
      </c>
      <c r="CT75" s="111" t="str">
        <f t="shared" ref="CT75:CT99" si="241">IF(AND(F75="５歳",G75="短時間",I75="分園",AE75="○",Q75="○"),"○","")</f>
        <v/>
      </c>
      <c r="CU75" s="111" t="str">
        <f t="shared" ref="CU75:CU99" si="242">IF(AND(F75="４歳",G75="短時間",I75="分園",AE75="○",Q75="○"),"○","")</f>
        <v/>
      </c>
      <c r="CV75" s="111" t="str">
        <f t="shared" ref="CV75:CV99" si="243">IF(AND(F75="３歳",G75="短時間",I75="分園",AE75="○",Q75="○"),"○","")</f>
        <v/>
      </c>
      <c r="CW75" s="111" t="str">
        <f t="shared" ref="CW75:CW99" si="244">IF(AND(F75="５歳",G75="短時間",I75="分園",O75&gt;0),"○","")</f>
        <v/>
      </c>
      <c r="CX75" s="111" t="str">
        <f t="shared" ref="CX75:CX99" si="245">IF(AND(F75="４歳",G75="短時間",I75="分園",O75&gt;0),"○","")</f>
        <v/>
      </c>
      <c r="CY75" s="111" t="str">
        <f t="shared" ref="CY75:CY99" si="246">IF(AND(F75="３歳",G75="短時間",I75="分園",O75&gt;0),"○","")</f>
        <v/>
      </c>
      <c r="CZ75" s="111" t="str">
        <f t="shared" ref="CZ75:CZ99" si="247">IF(AND(F75="２歳",G75="短時間",I75="分園",O75&gt;0),"○","")</f>
        <v/>
      </c>
      <c r="DA75" s="111" t="str">
        <f t="shared" ref="DA75:DA99" si="248">IF(AND(F75="１歳",G75="短時間",I75="分園",O75&gt;0),"○","")</f>
        <v/>
      </c>
      <c r="DB75" s="111" t="str">
        <f t="shared" ref="DB75:DB99" si="249">IF(AND(F75="乳児",G75="短時間",I75="分園",O75&gt;0),"○","")</f>
        <v/>
      </c>
      <c r="DC75" s="111" t="str">
        <f t="shared" ref="DC75:DC99" si="250">IF(AND(F75="５歳",G75="教育",I75="分園",AE75="○",Q75="",),"○","")</f>
        <v/>
      </c>
      <c r="DD75" s="111" t="str">
        <f t="shared" ref="DD75:DD99" si="251">IF(AND(F75="４歳",G75="教育",I75="分園",AE75="○",Q75="",),"○","")</f>
        <v/>
      </c>
      <c r="DE75" s="111" t="str">
        <f t="shared" ref="DE75:DE99" si="252">IF(AND(F75="３歳",G75="教育",I75="分園",AE75="○",Q75="",),"○","")</f>
        <v/>
      </c>
      <c r="DF75" s="111" t="str">
        <f t="shared" ref="DF75:DF99" si="253">IF(AND(F75="２歳",G75="教育",I75="分園",AE75="○",Q75="",),"○","")</f>
        <v/>
      </c>
      <c r="DG75" s="111" t="str">
        <f t="shared" ref="DG75:DG99" si="254">IF(AND(F75="５歳",G75="教育",I75="分園",AE75="○",Q75="○",),"○","")</f>
        <v/>
      </c>
      <c r="DH75" s="111" t="str">
        <f t="shared" ref="DH75:DH99" si="255">IF(AND(F75="４歳",G75="教育",I75="分園",AE75="○",Q75="○",),"○","")</f>
        <v/>
      </c>
      <c r="DI75" s="111" t="str">
        <f t="shared" ref="DI75:DI99" si="256">IF(AND(F75="３歳",G75="教育",I75="分園",AE75="○",Q75="○",),"○","")</f>
        <v/>
      </c>
      <c r="DJ75" s="111" t="str">
        <f t="shared" ref="DJ75:DJ99" si="257">IF(AND(F75="２歳",G75="教育",I75="分園",AE75="○",Q75="○",),"○","")</f>
        <v/>
      </c>
      <c r="DK75" s="111" t="str">
        <f t="shared" ref="DK75:DK99" si="258">IF(AND(F75="５歳",G75="教育",I75="分園",O75&gt;0),"○","")</f>
        <v/>
      </c>
      <c r="DL75" s="111" t="str">
        <f t="shared" ref="DL75:DL99" si="259">IF(AND(F75="４歳",G75="教育",I75="分園",O75&gt;0),"○","")</f>
        <v/>
      </c>
      <c r="DM75" s="111" t="str">
        <f t="shared" ref="DM75:DM99" si="260">IF(AND(F75="３歳",G75="教育",I75="分園",O75&gt;0),"○","")</f>
        <v/>
      </c>
      <c r="DN75" s="111" t="str">
        <f t="shared" ref="DN75:DN99" si="261">IF(AND(F75="２歳",G75="教育",I75="分園",O75&gt;0),"○","")</f>
        <v/>
      </c>
    </row>
    <row r="76" spans="1:118" ht="13.5" customHeight="1">
      <c r="A76" s="1052">
        <v>67</v>
      </c>
      <c r="B76" s="1053"/>
      <c r="C76" s="1039"/>
      <c r="D76" s="1040"/>
      <c r="E76" s="1041"/>
      <c r="F76" s="309"/>
      <c r="G76" s="1050"/>
      <c r="H76" s="1051"/>
      <c r="I76" s="1044"/>
      <c r="J76" s="1045"/>
      <c r="K76" s="1046"/>
      <c r="L76" s="1047"/>
      <c r="M76" s="1046"/>
      <c r="N76" s="1047"/>
      <c r="O76" s="1048"/>
      <c r="P76" s="1049"/>
      <c r="Q76" s="1039"/>
      <c r="R76" s="1041"/>
      <c r="S76" s="1042"/>
      <c r="T76" s="1184"/>
      <c r="U76" s="1068" t="str">
        <f t="shared" si="170"/>
        <v/>
      </c>
      <c r="V76" s="1069"/>
      <c r="W76" s="1069"/>
      <c r="X76" s="1069"/>
      <c r="Y76" s="1069"/>
      <c r="Z76" s="1069"/>
      <c r="AA76" s="111" t="str">
        <f t="shared" si="1"/>
        <v/>
      </c>
      <c r="AB76" s="98" t="str">
        <f t="shared" si="171"/>
        <v/>
      </c>
      <c r="AC76" s="98" t="str">
        <f t="shared" si="172"/>
        <v/>
      </c>
      <c r="AD76" s="98" t="str">
        <f t="shared" si="173"/>
        <v/>
      </c>
      <c r="AE76" s="111" t="str">
        <f t="shared" si="174"/>
        <v>○</v>
      </c>
      <c r="AF76" s="111" t="str">
        <f t="shared" si="175"/>
        <v/>
      </c>
      <c r="AG76" s="111" t="str">
        <f t="shared" si="176"/>
        <v/>
      </c>
      <c r="AH76" s="111" t="str">
        <f t="shared" si="177"/>
        <v/>
      </c>
      <c r="AI76" s="111" t="str">
        <f t="shared" si="178"/>
        <v/>
      </c>
      <c r="AJ76" s="111" t="str">
        <f t="shared" si="179"/>
        <v/>
      </c>
      <c r="AK76" s="111" t="str">
        <f t="shared" si="180"/>
        <v/>
      </c>
      <c r="AL76" s="111" t="str">
        <f t="shared" si="181"/>
        <v/>
      </c>
      <c r="AM76" s="111" t="str">
        <f t="shared" si="182"/>
        <v/>
      </c>
      <c r="AN76" s="111" t="str">
        <f t="shared" si="183"/>
        <v/>
      </c>
      <c r="AO76" s="111" t="str">
        <f t="shared" si="184"/>
        <v/>
      </c>
      <c r="AP76" s="111" t="str">
        <f t="shared" si="185"/>
        <v/>
      </c>
      <c r="AQ76" s="111" t="str">
        <f t="shared" si="186"/>
        <v/>
      </c>
      <c r="AR76" s="111" t="str">
        <f t="shared" si="187"/>
        <v/>
      </c>
      <c r="AS76" s="111" t="str">
        <f t="shared" si="188"/>
        <v/>
      </c>
      <c r="AT76" s="111" t="str">
        <f t="shared" si="189"/>
        <v/>
      </c>
      <c r="AU76" s="111" t="str">
        <f t="shared" si="190"/>
        <v/>
      </c>
      <c r="AV76" s="111" t="str">
        <f t="shared" si="191"/>
        <v/>
      </c>
      <c r="AW76" s="111" t="str">
        <f t="shared" si="192"/>
        <v/>
      </c>
      <c r="AX76" s="111" t="str">
        <f t="shared" si="193"/>
        <v/>
      </c>
      <c r="AY76" s="111" t="str">
        <f t="shared" si="194"/>
        <v/>
      </c>
      <c r="AZ76" s="111" t="str">
        <f t="shared" si="195"/>
        <v/>
      </c>
      <c r="BA76" s="111" t="str">
        <f t="shared" si="196"/>
        <v/>
      </c>
      <c r="BB76" s="111" t="str">
        <f t="shared" si="197"/>
        <v/>
      </c>
      <c r="BC76" s="111" t="str">
        <f t="shared" si="198"/>
        <v/>
      </c>
      <c r="BD76" s="111" t="str">
        <f t="shared" si="199"/>
        <v/>
      </c>
      <c r="BE76" s="111" t="str">
        <f t="shared" si="200"/>
        <v/>
      </c>
      <c r="BF76" s="111" t="str">
        <f t="shared" si="201"/>
        <v/>
      </c>
      <c r="BG76" s="111" t="str">
        <f t="shared" si="202"/>
        <v/>
      </c>
      <c r="BH76" s="111" t="str">
        <f t="shared" si="203"/>
        <v/>
      </c>
      <c r="BI76" s="111" t="str">
        <f t="shared" si="204"/>
        <v/>
      </c>
      <c r="BJ76" s="111" t="str">
        <f t="shared" si="205"/>
        <v/>
      </c>
      <c r="BK76" s="111" t="str">
        <f t="shared" si="206"/>
        <v/>
      </c>
      <c r="BL76" s="111" t="str">
        <f t="shared" si="207"/>
        <v/>
      </c>
      <c r="BM76" s="111" t="str">
        <f t="shared" si="208"/>
        <v/>
      </c>
      <c r="BN76" s="111" t="str">
        <f t="shared" si="209"/>
        <v/>
      </c>
      <c r="BO76" s="111" t="str">
        <f t="shared" si="210"/>
        <v/>
      </c>
      <c r="BP76" s="111" t="str">
        <f t="shared" si="211"/>
        <v/>
      </c>
      <c r="BQ76" s="111" t="str">
        <f t="shared" si="212"/>
        <v/>
      </c>
      <c r="BR76" s="111" t="str">
        <f t="shared" si="213"/>
        <v/>
      </c>
      <c r="BS76" s="111" t="str">
        <f t="shared" si="214"/>
        <v/>
      </c>
      <c r="BT76" s="111" t="str">
        <f t="shared" si="215"/>
        <v/>
      </c>
      <c r="BU76" s="111" t="str">
        <f t="shared" si="216"/>
        <v/>
      </c>
      <c r="BV76" s="111" t="str">
        <f t="shared" si="217"/>
        <v/>
      </c>
      <c r="BW76" s="111" t="str">
        <f t="shared" si="218"/>
        <v/>
      </c>
      <c r="BX76" s="111" t="str">
        <f t="shared" si="219"/>
        <v/>
      </c>
      <c r="BY76" s="111" t="str">
        <f t="shared" si="220"/>
        <v/>
      </c>
      <c r="BZ76" s="111" t="str">
        <f t="shared" si="221"/>
        <v/>
      </c>
      <c r="CA76" s="111" t="str">
        <f t="shared" si="222"/>
        <v/>
      </c>
      <c r="CB76" s="111" t="str">
        <f t="shared" si="223"/>
        <v/>
      </c>
      <c r="CC76" s="111" t="str">
        <f t="shared" si="224"/>
        <v/>
      </c>
      <c r="CD76" s="111" t="str">
        <f t="shared" si="225"/>
        <v/>
      </c>
      <c r="CE76" s="111" t="str">
        <f t="shared" si="226"/>
        <v/>
      </c>
      <c r="CF76" s="111" t="str">
        <f t="shared" si="227"/>
        <v/>
      </c>
      <c r="CG76" s="111" t="str">
        <f t="shared" si="228"/>
        <v/>
      </c>
      <c r="CH76" s="111" t="str">
        <f t="shared" si="229"/>
        <v/>
      </c>
      <c r="CI76" s="111" t="str">
        <f t="shared" si="230"/>
        <v/>
      </c>
      <c r="CJ76" s="111" t="str">
        <f t="shared" si="231"/>
        <v/>
      </c>
      <c r="CK76" s="111" t="str">
        <f t="shared" si="232"/>
        <v/>
      </c>
      <c r="CL76" s="111" t="str">
        <f t="shared" si="233"/>
        <v/>
      </c>
      <c r="CM76" s="111" t="str">
        <f t="shared" si="234"/>
        <v/>
      </c>
      <c r="CN76" s="111" t="str">
        <f t="shared" si="235"/>
        <v/>
      </c>
      <c r="CO76" s="111" t="str">
        <f t="shared" si="236"/>
        <v/>
      </c>
      <c r="CP76" s="111" t="str">
        <f t="shared" si="237"/>
        <v/>
      </c>
      <c r="CQ76" s="111" t="str">
        <f t="shared" si="238"/>
        <v/>
      </c>
      <c r="CR76" s="111" t="str">
        <f t="shared" si="239"/>
        <v/>
      </c>
      <c r="CS76" s="111" t="str">
        <f t="shared" si="240"/>
        <v/>
      </c>
      <c r="CT76" s="111" t="str">
        <f t="shared" si="241"/>
        <v/>
      </c>
      <c r="CU76" s="111" t="str">
        <f t="shared" si="242"/>
        <v/>
      </c>
      <c r="CV76" s="111" t="str">
        <f t="shared" si="243"/>
        <v/>
      </c>
      <c r="CW76" s="111" t="str">
        <f t="shared" si="244"/>
        <v/>
      </c>
      <c r="CX76" s="111" t="str">
        <f t="shared" si="245"/>
        <v/>
      </c>
      <c r="CY76" s="111" t="str">
        <f t="shared" si="246"/>
        <v/>
      </c>
      <c r="CZ76" s="111" t="str">
        <f t="shared" si="247"/>
        <v/>
      </c>
      <c r="DA76" s="111" t="str">
        <f t="shared" si="248"/>
        <v/>
      </c>
      <c r="DB76" s="111" t="str">
        <f t="shared" si="249"/>
        <v/>
      </c>
      <c r="DC76" s="111" t="str">
        <f t="shared" si="250"/>
        <v/>
      </c>
      <c r="DD76" s="111" t="str">
        <f t="shared" si="251"/>
        <v/>
      </c>
      <c r="DE76" s="111" t="str">
        <f t="shared" si="252"/>
        <v/>
      </c>
      <c r="DF76" s="111" t="str">
        <f t="shared" si="253"/>
        <v/>
      </c>
      <c r="DG76" s="111" t="str">
        <f t="shared" si="254"/>
        <v/>
      </c>
      <c r="DH76" s="111" t="str">
        <f t="shared" si="255"/>
        <v/>
      </c>
      <c r="DI76" s="111" t="str">
        <f t="shared" si="256"/>
        <v/>
      </c>
      <c r="DJ76" s="111" t="str">
        <f t="shared" si="257"/>
        <v/>
      </c>
      <c r="DK76" s="111" t="str">
        <f t="shared" si="258"/>
        <v/>
      </c>
      <c r="DL76" s="111" t="str">
        <f t="shared" si="259"/>
        <v/>
      </c>
      <c r="DM76" s="111" t="str">
        <f t="shared" si="260"/>
        <v/>
      </c>
      <c r="DN76" s="111" t="str">
        <f t="shared" si="261"/>
        <v/>
      </c>
    </row>
    <row r="77" spans="1:118" ht="13.5" customHeight="1">
      <c r="A77" s="1052">
        <v>68</v>
      </c>
      <c r="B77" s="1053"/>
      <c r="C77" s="1039"/>
      <c r="D77" s="1040"/>
      <c r="E77" s="1041"/>
      <c r="F77" s="309"/>
      <c r="G77" s="1050"/>
      <c r="H77" s="1051"/>
      <c r="I77" s="1044"/>
      <c r="J77" s="1045"/>
      <c r="K77" s="1046"/>
      <c r="L77" s="1047"/>
      <c r="M77" s="1046"/>
      <c r="N77" s="1047"/>
      <c r="O77" s="1048"/>
      <c r="P77" s="1049"/>
      <c r="Q77" s="1039"/>
      <c r="R77" s="1041"/>
      <c r="S77" s="1042"/>
      <c r="T77" s="1184"/>
      <c r="U77" s="1068" t="str">
        <f t="shared" si="170"/>
        <v/>
      </c>
      <c r="V77" s="1069"/>
      <c r="W77" s="1069"/>
      <c r="X77" s="1069"/>
      <c r="Y77" s="1069"/>
      <c r="Z77" s="1069"/>
      <c r="AA77" s="111" t="str">
        <f t="shared" si="1"/>
        <v/>
      </c>
      <c r="AB77" s="98" t="str">
        <f t="shared" si="171"/>
        <v/>
      </c>
      <c r="AC77" s="98" t="str">
        <f t="shared" si="172"/>
        <v/>
      </c>
      <c r="AD77" s="98" t="str">
        <f t="shared" si="173"/>
        <v/>
      </c>
      <c r="AE77" s="111" t="str">
        <f t="shared" si="174"/>
        <v>○</v>
      </c>
      <c r="AF77" s="111" t="str">
        <f t="shared" si="175"/>
        <v/>
      </c>
      <c r="AG77" s="111" t="str">
        <f t="shared" si="176"/>
        <v/>
      </c>
      <c r="AH77" s="111" t="str">
        <f t="shared" si="177"/>
        <v/>
      </c>
      <c r="AI77" s="111" t="str">
        <f t="shared" si="178"/>
        <v/>
      </c>
      <c r="AJ77" s="111" t="str">
        <f t="shared" si="179"/>
        <v/>
      </c>
      <c r="AK77" s="111" t="str">
        <f t="shared" si="180"/>
        <v/>
      </c>
      <c r="AL77" s="111" t="str">
        <f t="shared" si="181"/>
        <v/>
      </c>
      <c r="AM77" s="111" t="str">
        <f t="shared" si="182"/>
        <v/>
      </c>
      <c r="AN77" s="111" t="str">
        <f t="shared" si="183"/>
        <v/>
      </c>
      <c r="AO77" s="111" t="str">
        <f t="shared" si="184"/>
        <v/>
      </c>
      <c r="AP77" s="111" t="str">
        <f t="shared" si="185"/>
        <v/>
      </c>
      <c r="AQ77" s="111" t="str">
        <f t="shared" si="186"/>
        <v/>
      </c>
      <c r="AR77" s="111" t="str">
        <f t="shared" si="187"/>
        <v/>
      </c>
      <c r="AS77" s="111" t="str">
        <f t="shared" si="188"/>
        <v/>
      </c>
      <c r="AT77" s="111" t="str">
        <f t="shared" si="189"/>
        <v/>
      </c>
      <c r="AU77" s="111" t="str">
        <f t="shared" si="190"/>
        <v/>
      </c>
      <c r="AV77" s="111" t="str">
        <f t="shared" si="191"/>
        <v/>
      </c>
      <c r="AW77" s="111" t="str">
        <f t="shared" si="192"/>
        <v/>
      </c>
      <c r="AX77" s="111" t="str">
        <f t="shared" si="193"/>
        <v/>
      </c>
      <c r="AY77" s="111" t="str">
        <f t="shared" si="194"/>
        <v/>
      </c>
      <c r="AZ77" s="111" t="str">
        <f t="shared" si="195"/>
        <v/>
      </c>
      <c r="BA77" s="111" t="str">
        <f t="shared" si="196"/>
        <v/>
      </c>
      <c r="BB77" s="111" t="str">
        <f t="shared" si="197"/>
        <v/>
      </c>
      <c r="BC77" s="111" t="str">
        <f t="shared" si="198"/>
        <v/>
      </c>
      <c r="BD77" s="111" t="str">
        <f t="shared" si="199"/>
        <v/>
      </c>
      <c r="BE77" s="111" t="str">
        <f t="shared" si="200"/>
        <v/>
      </c>
      <c r="BF77" s="111" t="str">
        <f t="shared" si="201"/>
        <v/>
      </c>
      <c r="BG77" s="111" t="str">
        <f t="shared" si="202"/>
        <v/>
      </c>
      <c r="BH77" s="111" t="str">
        <f t="shared" si="203"/>
        <v/>
      </c>
      <c r="BI77" s="111" t="str">
        <f t="shared" si="204"/>
        <v/>
      </c>
      <c r="BJ77" s="111" t="str">
        <f t="shared" si="205"/>
        <v/>
      </c>
      <c r="BK77" s="111" t="str">
        <f t="shared" si="206"/>
        <v/>
      </c>
      <c r="BL77" s="111" t="str">
        <f t="shared" si="207"/>
        <v/>
      </c>
      <c r="BM77" s="111" t="str">
        <f t="shared" si="208"/>
        <v/>
      </c>
      <c r="BN77" s="111" t="str">
        <f t="shared" si="209"/>
        <v/>
      </c>
      <c r="BO77" s="111" t="str">
        <f t="shared" si="210"/>
        <v/>
      </c>
      <c r="BP77" s="111" t="str">
        <f t="shared" si="211"/>
        <v/>
      </c>
      <c r="BQ77" s="111" t="str">
        <f t="shared" si="212"/>
        <v/>
      </c>
      <c r="BR77" s="111" t="str">
        <f t="shared" si="213"/>
        <v/>
      </c>
      <c r="BS77" s="111" t="str">
        <f t="shared" si="214"/>
        <v/>
      </c>
      <c r="BT77" s="111" t="str">
        <f t="shared" si="215"/>
        <v/>
      </c>
      <c r="BU77" s="111" t="str">
        <f t="shared" si="216"/>
        <v/>
      </c>
      <c r="BV77" s="111" t="str">
        <f t="shared" si="217"/>
        <v/>
      </c>
      <c r="BW77" s="111" t="str">
        <f t="shared" si="218"/>
        <v/>
      </c>
      <c r="BX77" s="111" t="str">
        <f t="shared" si="219"/>
        <v/>
      </c>
      <c r="BY77" s="111" t="str">
        <f t="shared" si="220"/>
        <v/>
      </c>
      <c r="BZ77" s="111" t="str">
        <f t="shared" si="221"/>
        <v/>
      </c>
      <c r="CA77" s="111" t="str">
        <f t="shared" si="222"/>
        <v/>
      </c>
      <c r="CB77" s="111" t="str">
        <f t="shared" si="223"/>
        <v/>
      </c>
      <c r="CC77" s="111" t="str">
        <f t="shared" si="224"/>
        <v/>
      </c>
      <c r="CD77" s="111" t="str">
        <f t="shared" si="225"/>
        <v/>
      </c>
      <c r="CE77" s="111" t="str">
        <f t="shared" si="226"/>
        <v/>
      </c>
      <c r="CF77" s="111" t="str">
        <f t="shared" si="227"/>
        <v/>
      </c>
      <c r="CG77" s="111" t="str">
        <f t="shared" si="228"/>
        <v/>
      </c>
      <c r="CH77" s="111" t="str">
        <f t="shared" si="229"/>
        <v/>
      </c>
      <c r="CI77" s="111" t="str">
        <f t="shared" si="230"/>
        <v/>
      </c>
      <c r="CJ77" s="111" t="str">
        <f t="shared" si="231"/>
        <v/>
      </c>
      <c r="CK77" s="111" t="str">
        <f t="shared" si="232"/>
        <v/>
      </c>
      <c r="CL77" s="111" t="str">
        <f t="shared" si="233"/>
        <v/>
      </c>
      <c r="CM77" s="111" t="str">
        <f t="shared" si="234"/>
        <v/>
      </c>
      <c r="CN77" s="111" t="str">
        <f t="shared" si="235"/>
        <v/>
      </c>
      <c r="CO77" s="111" t="str">
        <f t="shared" si="236"/>
        <v/>
      </c>
      <c r="CP77" s="111" t="str">
        <f t="shared" si="237"/>
        <v/>
      </c>
      <c r="CQ77" s="111" t="str">
        <f t="shared" si="238"/>
        <v/>
      </c>
      <c r="CR77" s="111" t="str">
        <f t="shared" si="239"/>
        <v/>
      </c>
      <c r="CS77" s="111" t="str">
        <f t="shared" si="240"/>
        <v/>
      </c>
      <c r="CT77" s="111" t="str">
        <f t="shared" si="241"/>
        <v/>
      </c>
      <c r="CU77" s="111" t="str">
        <f t="shared" si="242"/>
        <v/>
      </c>
      <c r="CV77" s="111" t="str">
        <f t="shared" si="243"/>
        <v/>
      </c>
      <c r="CW77" s="111" t="str">
        <f t="shared" si="244"/>
        <v/>
      </c>
      <c r="CX77" s="111" t="str">
        <f t="shared" si="245"/>
        <v/>
      </c>
      <c r="CY77" s="111" t="str">
        <f t="shared" si="246"/>
        <v/>
      </c>
      <c r="CZ77" s="111" t="str">
        <f t="shared" si="247"/>
        <v/>
      </c>
      <c r="DA77" s="111" t="str">
        <f t="shared" si="248"/>
        <v/>
      </c>
      <c r="DB77" s="111" t="str">
        <f t="shared" si="249"/>
        <v/>
      </c>
      <c r="DC77" s="111" t="str">
        <f t="shared" si="250"/>
        <v/>
      </c>
      <c r="DD77" s="111" t="str">
        <f t="shared" si="251"/>
        <v/>
      </c>
      <c r="DE77" s="111" t="str">
        <f t="shared" si="252"/>
        <v/>
      </c>
      <c r="DF77" s="111" t="str">
        <f t="shared" si="253"/>
        <v/>
      </c>
      <c r="DG77" s="111" t="str">
        <f t="shared" si="254"/>
        <v/>
      </c>
      <c r="DH77" s="111" t="str">
        <f t="shared" si="255"/>
        <v/>
      </c>
      <c r="DI77" s="111" t="str">
        <f t="shared" si="256"/>
        <v/>
      </c>
      <c r="DJ77" s="111" t="str">
        <f t="shared" si="257"/>
        <v/>
      </c>
      <c r="DK77" s="111" t="str">
        <f t="shared" si="258"/>
        <v/>
      </c>
      <c r="DL77" s="111" t="str">
        <f t="shared" si="259"/>
        <v/>
      </c>
      <c r="DM77" s="111" t="str">
        <f t="shared" si="260"/>
        <v/>
      </c>
      <c r="DN77" s="111" t="str">
        <f t="shared" si="261"/>
        <v/>
      </c>
    </row>
    <row r="78" spans="1:118" ht="13.5" customHeight="1">
      <c r="A78" s="1052">
        <v>69</v>
      </c>
      <c r="B78" s="1053"/>
      <c r="C78" s="1039"/>
      <c r="D78" s="1040"/>
      <c r="E78" s="1041"/>
      <c r="F78" s="309"/>
      <c r="G78" s="1050"/>
      <c r="H78" s="1051"/>
      <c r="I78" s="1044"/>
      <c r="J78" s="1045"/>
      <c r="K78" s="1046"/>
      <c r="L78" s="1047"/>
      <c r="M78" s="1046"/>
      <c r="N78" s="1047"/>
      <c r="O78" s="1048"/>
      <c r="P78" s="1049"/>
      <c r="Q78" s="1039"/>
      <c r="R78" s="1041"/>
      <c r="S78" s="1042"/>
      <c r="T78" s="1184"/>
      <c r="U78" s="1068" t="str">
        <f t="shared" si="170"/>
        <v/>
      </c>
      <c r="V78" s="1069"/>
      <c r="W78" s="1069"/>
      <c r="X78" s="1069"/>
      <c r="Y78" s="1069"/>
      <c r="Z78" s="1069"/>
      <c r="AA78" s="111" t="str">
        <f t="shared" si="1"/>
        <v/>
      </c>
      <c r="AB78" s="98" t="str">
        <f t="shared" si="171"/>
        <v/>
      </c>
      <c r="AC78" s="98" t="str">
        <f t="shared" si="172"/>
        <v/>
      </c>
      <c r="AD78" s="98" t="str">
        <f t="shared" si="173"/>
        <v/>
      </c>
      <c r="AE78" s="111" t="str">
        <f t="shared" si="174"/>
        <v>○</v>
      </c>
      <c r="AF78" s="111" t="str">
        <f t="shared" si="175"/>
        <v/>
      </c>
      <c r="AG78" s="111" t="str">
        <f t="shared" si="176"/>
        <v/>
      </c>
      <c r="AH78" s="111" t="str">
        <f t="shared" si="177"/>
        <v/>
      </c>
      <c r="AI78" s="111" t="str">
        <f t="shared" si="178"/>
        <v/>
      </c>
      <c r="AJ78" s="111" t="str">
        <f t="shared" si="179"/>
        <v/>
      </c>
      <c r="AK78" s="111" t="str">
        <f t="shared" si="180"/>
        <v/>
      </c>
      <c r="AL78" s="111" t="str">
        <f t="shared" si="181"/>
        <v/>
      </c>
      <c r="AM78" s="111" t="str">
        <f t="shared" si="182"/>
        <v/>
      </c>
      <c r="AN78" s="111" t="str">
        <f t="shared" si="183"/>
        <v/>
      </c>
      <c r="AO78" s="111" t="str">
        <f t="shared" si="184"/>
        <v/>
      </c>
      <c r="AP78" s="111" t="str">
        <f t="shared" si="185"/>
        <v/>
      </c>
      <c r="AQ78" s="111" t="str">
        <f t="shared" si="186"/>
        <v/>
      </c>
      <c r="AR78" s="111" t="str">
        <f t="shared" si="187"/>
        <v/>
      </c>
      <c r="AS78" s="111" t="str">
        <f t="shared" si="188"/>
        <v/>
      </c>
      <c r="AT78" s="111" t="str">
        <f t="shared" si="189"/>
        <v/>
      </c>
      <c r="AU78" s="111" t="str">
        <f t="shared" si="190"/>
        <v/>
      </c>
      <c r="AV78" s="111" t="str">
        <f t="shared" si="191"/>
        <v/>
      </c>
      <c r="AW78" s="111" t="str">
        <f t="shared" si="192"/>
        <v/>
      </c>
      <c r="AX78" s="111" t="str">
        <f t="shared" si="193"/>
        <v/>
      </c>
      <c r="AY78" s="111" t="str">
        <f t="shared" si="194"/>
        <v/>
      </c>
      <c r="AZ78" s="111" t="str">
        <f t="shared" si="195"/>
        <v/>
      </c>
      <c r="BA78" s="111" t="str">
        <f t="shared" si="196"/>
        <v/>
      </c>
      <c r="BB78" s="111" t="str">
        <f t="shared" si="197"/>
        <v/>
      </c>
      <c r="BC78" s="111" t="str">
        <f t="shared" si="198"/>
        <v/>
      </c>
      <c r="BD78" s="111" t="str">
        <f t="shared" si="199"/>
        <v/>
      </c>
      <c r="BE78" s="111" t="str">
        <f t="shared" si="200"/>
        <v/>
      </c>
      <c r="BF78" s="111" t="str">
        <f t="shared" si="201"/>
        <v/>
      </c>
      <c r="BG78" s="111" t="str">
        <f t="shared" si="202"/>
        <v/>
      </c>
      <c r="BH78" s="111" t="str">
        <f t="shared" si="203"/>
        <v/>
      </c>
      <c r="BI78" s="111" t="str">
        <f t="shared" si="204"/>
        <v/>
      </c>
      <c r="BJ78" s="111" t="str">
        <f t="shared" si="205"/>
        <v/>
      </c>
      <c r="BK78" s="111" t="str">
        <f t="shared" si="206"/>
        <v/>
      </c>
      <c r="BL78" s="111" t="str">
        <f t="shared" si="207"/>
        <v/>
      </c>
      <c r="BM78" s="111" t="str">
        <f t="shared" si="208"/>
        <v/>
      </c>
      <c r="BN78" s="111" t="str">
        <f t="shared" si="209"/>
        <v/>
      </c>
      <c r="BO78" s="111" t="str">
        <f t="shared" si="210"/>
        <v/>
      </c>
      <c r="BP78" s="111" t="str">
        <f t="shared" si="211"/>
        <v/>
      </c>
      <c r="BQ78" s="111" t="str">
        <f t="shared" si="212"/>
        <v/>
      </c>
      <c r="BR78" s="111" t="str">
        <f t="shared" si="213"/>
        <v/>
      </c>
      <c r="BS78" s="111" t="str">
        <f t="shared" si="214"/>
        <v/>
      </c>
      <c r="BT78" s="111" t="str">
        <f t="shared" si="215"/>
        <v/>
      </c>
      <c r="BU78" s="111" t="str">
        <f t="shared" si="216"/>
        <v/>
      </c>
      <c r="BV78" s="111" t="str">
        <f t="shared" si="217"/>
        <v/>
      </c>
      <c r="BW78" s="111" t="str">
        <f t="shared" si="218"/>
        <v/>
      </c>
      <c r="BX78" s="111" t="str">
        <f t="shared" si="219"/>
        <v/>
      </c>
      <c r="BY78" s="111" t="str">
        <f t="shared" si="220"/>
        <v/>
      </c>
      <c r="BZ78" s="111" t="str">
        <f t="shared" si="221"/>
        <v/>
      </c>
      <c r="CA78" s="111" t="str">
        <f t="shared" si="222"/>
        <v/>
      </c>
      <c r="CB78" s="111" t="str">
        <f t="shared" si="223"/>
        <v/>
      </c>
      <c r="CC78" s="111" t="str">
        <f t="shared" si="224"/>
        <v/>
      </c>
      <c r="CD78" s="111" t="str">
        <f t="shared" si="225"/>
        <v/>
      </c>
      <c r="CE78" s="111" t="str">
        <f t="shared" si="226"/>
        <v/>
      </c>
      <c r="CF78" s="111" t="str">
        <f t="shared" si="227"/>
        <v/>
      </c>
      <c r="CG78" s="111" t="str">
        <f t="shared" si="228"/>
        <v/>
      </c>
      <c r="CH78" s="111" t="str">
        <f t="shared" si="229"/>
        <v/>
      </c>
      <c r="CI78" s="111" t="str">
        <f t="shared" si="230"/>
        <v/>
      </c>
      <c r="CJ78" s="111" t="str">
        <f t="shared" si="231"/>
        <v/>
      </c>
      <c r="CK78" s="111" t="str">
        <f t="shared" si="232"/>
        <v/>
      </c>
      <c r="CL78" s="111" t="str">
        <f t="shared" si="233"/>
        <v/>
      </c>
      <c r="CM78" s="111" t="str">
        <f t="shared" si="234"/>
        <v/>
      </c>
      <c r="CN78" s="111" t="str">
        <f t="shared" si="235"/>
        <v/>
      </c>
      <c r="CO78" s="111" t="str">
        <f t="shared" si="236"/>
        <v/>
      </c>
      <c r="CP78" s="111" t="str">
        <f t="shared" si="237"/>
        <v/>
      </c>
      <c r="CQ78" s="111" t="str">
        <f t="shared" si="238"/>
        <v/>
      </c>
      <c r="CR78" s="111" t="str">
        <f t="shared" si="239"/>
        <v/>
      </c>
      <c r="CS78" s="111" t="str">
        <f t="shared" si="240"/>
        <v/>
      </c>
      <c r="CT78" s="111" t="str">
        <f t="shared" si="241"/>
        <v/>
      </c>
      <c r="CU78" s="111" t="str">
        <f t="shared" si="242"/>
        <v/>
      </c>
      <c r="CV78" s="111" t="str">
        <f t="shared" si="243"/>
        <v/>
      </c>
      <c r="CW78" s="111" t="str">
        <f t="shared" si="244"/>
        <v/>
      </c>
      <c r="CX78" s="111" t="str">
        <f t="shared" si="245"/>
        <v/>
      </c>
      <c r="CY78" s="111" t="str">
        <f t="shared" si="246"/>
        <v/>
      </c>
      <c r="CZ78" s="111" t="str">
        <f t="shared" si="247"/>
        <v/>
      </c>
      <c r="DA78" s="111" t="str">
        <f t="shared" si="248"/>
        <v/>
      </c>
      <c r="DB78" s="111" t="str">
        <f t="shared" si="249"/>
        <v/>
      </c>
      <c r="DC78" s="111" t="str">
        <f t="shared" si="250"/>
        <v/>
      </c>
      <c r="DD78" s="111" t="str">
        <f t="shared" si="251"/>
        <v/>
      </c>
      <c r="DE78" s="111" t="str">
        <f t="shared" si="252"/>
        <v/>
      </c>
      <c r="DF78" s="111" t="str">
        <f t="shared" si="253"/>
        <v/>
      </c>
      <c r="DG78" s="111" t="str">
        <f t="shared" si="254"/>
        <v/>
      </c>
      <c r="DH78" s="111" t="str">
        <f t="shared" si="255"/>
        <v/>
      </c>
      <c r="DI78" s="111" t="str">
        <f t="shared" si="256"/>
        <v/>
      </c>
      <c r="DJ78" s="111" t="str">
        <f t="shared" si="257"/>
        <v/>
      </c>
      <c r="DK78" s="111" t="str">
        <f t="shared" si="258"/>
        <v/>
      </c>
      <c r="DL78" s="111" t="str">
        <f t="shared" si="259"/>
        <v/>
      </c>
      <c r="DM78" s="111" t="str">
        <f t="shared" si="260"/>
        <v/>
      </c>
      <c r="DN78" s="111" t="str">
        <f t="shared" si="261"/>
        <v/>
      </c>
    </row>
    <row r="79" spans="1:118" ht="13.5" customHeight="1">
      <c r="A79" s="1052">
        <v>70</v>
      </c>
      <c r="B79" s="1053"/>
      <c r="C79" s="1039"/>
      <c r="D79" s="1040"/>
      <c r="E79" s="1041"/>
      <c r="F79" s="309"/>
      <c r="G79" s="1050"/>
      <c r="H79" s="1051"/>
      <c r="I79" s="1044"/>
      <c r="J79" s="1045"/>
      <c r="K79" s="1046"/>
      <c r="L79" s="1047"/>
      <c r="M79" s="1046"/>
      <c r="N79" s="1047"/>
      <c r="O79" s="1048"/>
      <c r="P79" s="1049"/>
      <c r="Q79" s="1039"/>
      <c r="R79" s="1041"/>
      <c r="S79" s="1042"/>
      <c r="T79" s="1184"/>
      <c r="U79" s="1068" t="str">
        <f t="shared" si="170"/>
        <v/>
      </c>
      <c r="V79" s="1069"/>
      <c r="W79" s="1069"/>
      <c r="X79" s="1069"/>
      <c r="Y79" s="1069"/>
      <c r="Z79" s="1069"/>
      <c r="AA79" s="111" t="str">
        <f t="shared" si="1"/>
        <v/>
      </c>
      <c r="AB79" s="98" t="str">
        <f t="shared" si="171"/>
        <v/>
      </c>
      <c r="AC79" s="98" t="str">
        <f t="shared" si="172"/>
        <v/>
      </c>
      <c r="AD79" s="98" t="str">
        <f t="shared" si="173"/>
        <v/>
      </c>
      <c r="AE79" s="111" t="str">
        <f t="shared" si="174"/>
        <v>○</v>
      </c>
      <c r="AF79" s="111" t="str">
        <f t="shared" si="175"/>
        <v/>
      </c>
      <c r="AG79" s="111" t="str">
        <f t="shared" si="176"/>
        <v/>
      </c>
      <c r="AH79" s="111" t="str">
        <f t="shared" si="177"/>
        <v/>
      </c>
      <c r="AI79" s="111" t="str">
        <f t="shared" si="178"/>
        <v/>
      </c>
      <c r="AJ79" s="111" t="str">
        <f t="shared" si="179"/>
        <v/>
      </c>
      <c r="AK79" s="111" t="str">
        <f t="shared" si="180"/>
        <v/>
      </c>
      <c r="AL79" s="111" t="str">
        <f t="shared" si="181"/>
        <v/>
      </c>
      <c r="AM79" s="111" t="str">
        <f t="shared" si="182"/>
        <v/>
      </c>
      <c r="AN79" s="111" t="str">
        <f t="shared" si="183"/>
        <v/>
      </c>
      <c r="AO79" s="111" t="str">
        <f t="shared" si="184"/>
        <v/>
      </c>
      <c r="AP79" s="111" t="str">
        <f t="shared" si="185"/>
        <v/>
      </c>
      <c r="AQ79" s="111" t="str">
        <f t="shared" si="186"/>
        <v/>
      </c>
      <c r="AR79" s="111" t="str">
        <f t="shared" si="187"/>
        <v/>
      </c>
      <c r="AS79" s="111" t="str">
        <f t="shared" si="188"/>
        <v/>
      </c>
      <c r="AT79" s="111" t="str">
        <f t="shared" si="189"/>
        <v/>
      </c>
      <c r="AU79" s="111" t="str">
        <f t="shared" si="190"/>
        <v/>
      </c>
      <c r="AV79" s="111" t="str">
        <f t="shared" si="191"/>
        <v/>
      </c>
      <c r="AW79" s="111" t="str">
        <f t="shared" si="192"/>
        <v/>
      </c>
      <c r="AX79" s="111" t="str">
        <f t="shared" si="193"/>
        <v/>
      </c>
      <c r="AY79" s="111" t="str">
        <f t="shared" si="194"/>
        <v/>
      </c>
      <c r="AZ79" s="111" t="str">
        <f t="shared" si="195"/>
        <v/>
      </c>
      <c r="BA79" s="111" t="str">
        <f t="shared" si="196"/>
        <v/>
      </c>
      <c r="BB79" s="111" t="str">
        <f t="shared" si="197"/>
        <v/>
      </c>
      <c r="BC79" s="111" t="str">
        <f t="shared" si="198"/>
        <v/>
      </c>
      <c r="BD79" s="111" t="str">
        <f t="shared" si="199"/>
        <v/>
      </c>
      <c r="BE79" s="111" t="str">
        <f t="shared" si="200"/>
        <v/>
      </c>
      <c r="BF79" s="111" t="str">
        <f t="shared" si="201"/>
        <v/>
      </c>
      <c r="BG79" s="111" t="str">
        <f t="shared" si="202"/>
        <v/>
      </c>
      <c r="BH79" s="111" t="str">
        <f t="shared" si="203"/>
        <v/>
      </c>
      <c r="BI79" s="111" t="str">
        <f t="shared" si="204"/>
        <v/>
      </c>
      <c r="BJ79" s="111" t="str">
        <f t="shared" si="205"/>
        <v/>
      </c>
      <c r="BK79" s="111" t="str">
        <f t="shared" si="206"/>
        <v/>
      </c>
      <c r="BL79" s="111" t="str">
        <f t="shared" si="207"/>
        <v/>
      </c>
      <c r="BM79" s="111" t="str">
        <f t="shared" si="208"/>
        <v/>
      </c>
      <c r="BN79" s="111" t="str">
        <f t="shared" si="209"/>
        <v/>
      </c>
      <c r="BO79" s="111" t="str">
        <f t="shared" si="210"/>
        <v/>
      </c>
      <c r="BP79" s="111" t="str">
        <f t="shared" si="211"/>
        <v/>
      </c>
      <c r="BQ79" s="111" t="str">
        <f t="shared" si="212"/>
        <v/>
      </c>
      <c r="BR79" s="111" t="str">
        <f t="shared" si="213"/>
        <v/>
      </c>
      <c r="BS79" s="111" t="str">
        <f t="shared" si="214"/>
        <v/>
      </c>
      <c r="BT79" s="111" t="str">
        <f t="shared" si="215"/>
        <v/>
      </c>
      <c r="BU79" s="111" t="str">
        <f t="shared" si="216"/>
        <v/>
      </c>
      <c r="BV79" s="111" t="str">
        <f t="shared" si="217"/>
        <v/>
      </c>
      <c r="BW79" s="111" t="str">
        <f t="shared" si="218"/>
        <v/>
      </c>
      <c r="BX79" s="111" t="str">
        <f t="shared" si="219"/>
        <v/>
      </c>
      <c r="BY79" s="111" t="str">
        <f t="shared" si="220"/>
        <v/>
      </c>
      <c r="BZ79" s="111" t="str">
        <f t="shared" si="221"/>
        <v/>
      </c>
      <c r="CA79" s="111" t="str">
        <f t="shared" si="222"/>
        <v/>
      </c>
      <c r="CB79" s="111" t="str">
        <f t="shared" si="223"/>
        <v/>
      </c>
      <c r="CC79" s="111" t="str">
        <f t="shared" si="224"/>
        <v/>
      </c>
      <c r="CD79" s="111" t="str">
        <f t="shared" si="225"/>
        <v/>
      </c>
      <c r="CE79" s="111" t="str">
        <f t="shared" si="226"/>
        <v/>
      </c>
      <c r="CF79" s="111" t="str">
        <f t="shared" si="227"/>
        <v/>
      </c>
      <c r="CG79" s="111" t="str">
        <f t="shared" si="228"/>
        <v/>
      </c>
      <c r="CH79" s="111" t="str">
        <f t="shared" si="229"/>
        <v/>
      </c>
      <c r="CI79" s="111" t="str">
        <f t="shared" si="230"/>
        <v/>
      </c>
      <c r="CJ79" s="111" t="str">
        <f t="shared" si="231"/>
        <v/>
      </c>
      <c r="CK79" s="111" t="str">
        <f t="shared" si="232"/>
        <v/>
      </c>
      <c r="CL79" s="111" t="str">
        <f t="shared" si="233"/>
        <v/>
      </c>
      <c r="CM79" s="111" t="str">
        <f t="shared" si="234"/>
        <v/>
      </c>
      <c r="CN79" s="111" t="str">
        <f t="shared" si="235"/>
        <v/>
      </c>
      <c r="CO79" s="111" t="str">
        <f t="shared" si="236"/>
        <v/>
      </c>
      <c r="CP79" s="111" t="str">
        <f t="shared" si="237"/>
        <v/>
      </c>
      <c r="CQ79" s="111" t="str">
        <f t="shared" si="238"/>
        <v/>
      </c>
      <c r="CR79" s="111" t="str">
        <f t="shared" si="239"/>
        <v/>
      </c>
      <c r="CS79" s="111" t="str">
        <f t="shared" si="240"/>
        <v/>
      </c>
      <c r="CT79" s="111" t="str">
        <f t="shared" si="241"/>
        <v/>
      </c>
      <c r="CU79" s="111" t="str">
        <f t="shared" si="242"/>
        <v/>
      </c>
      <c r="CV79" s="111" t="str">
        <f t="shared" si="243"/>
        <v/>
      </c>
      <c r="CW79" s="111" t="str">
        <f t="shared" si="244"/>
        <v/>
      </c>
      <c r="CX79" s="111" t="str">
        <f t="shared" si="245"/>
        <v/>
      </c>
      <c r="CY79" s="111" t="str">
        <f t="shared" si="246"/>
        <v/>
      </c>
      <c r="CZ79" s="111" t="str">
        <f t="shared" si="247"/>
        <v/>
      </c>
      <c r="DA79" s="111" t="str">
        <f t="shared" si="248"/>
        <v/>
      </c>
      <c r="DB79" s="111" t="str">
        <f t="shared" si="249"/>
        <v/>
      </c>
      <c r="DC79" s="111" t="str">
        <f t="shared" si="250"/>
        <v/>
      </c>
      <c r="DD79" s="111" t="str">
        <f t="shared" si="251"/>
        <v/>
      </c>
      <c r="DE79" s="111" t="str">
        <f t="shared" si="252"/>
        <v/>
      </c>
      <c r="DF79" s="111" t="str">
        <f t="shared" si="253"/>
        <v/>
      </c>
      <c r="DG79" s="111" t="str">
        <f t="shared" si="254"/>
        <v/>
      </c>
      <c r="DH79" s="111" t="str">
        <f t="shared" si="255"/>
        <v/>
      </c>
      <c r="DI79" s="111" t="str">
        <f t="shared" si="256"/>
        <v/>
      </c>
      <c r="DJ79" s="111" t="str">
        <f t="shared" si="257"/>
        <v/>
      </c>
      <c r="DK79" s="111" t="str">
        <f t="shared" si="258"/>
        <v/>
      </c>
      <c r="DL79" s="111" t="str">
        <f t="shared" si="259"/>
        <v/>
      </c>
      <c r="DM79" s="111" t="str">
        <f t="shared" si="260"/>
        <v/>
      </c>
      <c r="DN79" s="111" t="str">
        <f t="shared" si="261"/>
        <v/>
      </c>
    </row>
    <row r="80" spans="1:118" ht="13.5" customHeight="1">
      <c r="A80" s="1052">
        <v>71</v>
      </c>
      <c r="B80" s="1053"/>
      <c r="C80" s="1039"/>
      <c r="D80" s="1040"/>
      <c r="E80" s="1041"/>
      <c r="F80" s="309"/>
      <c r="G80" s="1050"/>
      <c r="H80" s="1051"/>
      <c r="I80" s="1044"/>
      <c r="J80" s="1045"/>
      <c r="K80" s="1046"/>
      <c r="L80" s="1047"/>
      <c r="M80" s="1046"/>
      <c r="N80" s="1047"/>
      <c r="O80" s="1048"/>
      <c r="P80" s="1049"/>
      <c r="Q80" s="1039"/>
      <c r="R80" s="1041"/>
      <c r="S80" s="1042"/>
      <c r="T80" s="1184"/>
      <c r="U80" s="1068" t="str">
        <f t="shared" si="170"/>
        <v/>
      </c>
      <c r="V80" s="1069"/>
      <c r="W80" s="1069"/>
      <c r="X80" s="1069"/>
      <c r="Y80" s="1069"/>
      <c r="Z80" s="1069"/>
      <c r="AA80" s="111" t="str">
        <f t="shared" si="1"/>
        <v/>
      </c>
      <c r="AB80" s="98" t="str">
        <f t="shared" si="171"/>
        <v/>
      </c>
      <c r="AC80" s="98" t="str">
        <f t="shared" si="172"/>
        <v/>
      </c>
      <c r="AD80" s="98" t="str">
        <f t="shared" si="173"/>
        <v/>
      </c>
      <c r="AE80" s="111" t="str">
        <f t="shared" si="174"/>
        <v>○</v>
      </c>
      <c r="AF80" s="111" t="str">
        <f t="shared" si="175"/>
        <v/>
      </c>
      <c r="AG80" s="111" t="str">
        <f t="shared" si="176"/>
        <v/>
      </c>
      <c r="AH80" s="111" t="str">
        <f t="shared" si="177"/>
        <v/>
      </c>
      <c r="AI80" s="111" t="str">
        <f t="shared" si="178"/>
        <v/>
      </c>
      <c r="AJ80" s="111" t="str">
        <f t="shared" si="179"/>
        <v/>
      </c>
      <c r="AK80" s="111" t="str">
        <f t="shared" si="180"/>
        <v/>
      </c>
      <c r="AL80" s="111" t="str">
        <f t="shared" si="181"/>
        <v/>
      </c>
      <c r="AM80" s="111" t="str">
        <f t="shared" si="182"/>
        <v/>
      </c>
      <c r="AN80" s="111" t="str">
        <f t="shared" si="183"/>
        <v/>
      </c>
      <c r="AO80" s="111" t="str">
        <f t="shared" si="184"/>
        <v/>
      </c>
      <c r="AP80" s="111" t="str">
        <f t="shared" si="185"/>
        <v/>
      </c>
      <c r="AQ80" s="111" t="str">
        <f t="shared" si="186"/>
        <v/>
      </c>
      <c r="AR80" s="111" t="str">
        <f t="shared" si="187"/>
        <v/>
      </c>
      <c r="AS80" s="111" t="str">
        <f t="shared" si="188"/>
        <v/>
      </c>
      <c r="AT80" s="111" t="str">
        <f t="shared" si="189"/>
        <v/>
      </c>
      <c r="AU80" s="111" t="str">
        <f t="shared" si="190"/>
        <v/>
      </c>
      <c r="AV80" s="111" t="str">
        <f t="shared" si="191"/>
        <v/>
      </c>
      <c r="AW80" s="111" t="str">
        <f t="shared" si="192"/>
        <v/>
      </c>
      <c r="AX80" s="111" t="str">
        <f t="shared" si="193"/>
        <v/>
      </c>
      <c r="AY80" s="111" t="str">
        <f t="shared" si="194"/>
        <v/>
      </c>
      <c r="AZ80" s="111" t="str">
        <f t="shared" si="195"/>
        <v/>
      </c>
      <c r="BA80" s="111" t="str">
        <f t="shared" si="196"/>
        <v/>
      </c>
      <c r="BB80" s="111" t="str">
        <f t="shared" si="197"/>
        <v/>
      </c>
      <c r="BC80" s="111" t="str">
        <f t="shared" si="198"/>
        <v/>
      </c>
      <c r="BD80" s="111" t="str">
        <f t="shared" si="199"/>
        <v/>
      </c>
      <c r="BE80" s="111" t="str">
        <f t="shared" si="200"/>
        <v/>
      </c>
      <c r="BF80" s="111" t="str">
        <f t="shared" si="201"/>
        <v/>
      </c>
      <c r="BG80" s="111" t="str">
        <f t="shared" si="202"/>
        <v/>
      </c>
      <c r="BH80" s="111" t="str">
        <f t="shared" si="203"/>
        <v/>
      </c>
      <c r="BI80" s="111" t="str">
        <f t="shared" si="204"/>
        <v/>
      </c>
      <c r="BJ80" s="111" t="str">
        <f t="shared" si="205"/>
        <v/>
      </c>
      <c r="BK80" s="111" t="str">
        <f t="shared" si="206"/>
        <v/>
      </c>
      <c r="BL80" s="111" t="str">
        <f t="shared" si="207"/>
        <v/>
      </c>
      <c r="BM80" s="111" t="str">
        <f t="shared" si="208"/>
        <v/>
      </c>
      <c r="BN80" s="111" t="str">
        <f t="shared" si="209"/>
        <v/>
      </c>
      <c r="BO80" s="111" t="str">
        <f t="shared" si="210"/>
        <v/>
      </c>
      <c r="BP80" s="111" t="str">
        <f t="shared" si="211"/>
        <v/>
      </c>
      <c r="BQ80" s="111" t="str">
        <f t="shared" si="212"/>
        <v/>
      </c>
      <c r="BR80" s="111" t="str">
        <f t="shared" si="213"/>
        <v/>
      </c>
      <c r="BS80" s="111" t="str">
        <f t="shared" si="214"/>
        <v/>
      </c>
      <c r="BT80" s="111" t="str">
        <f t="shared" si="215"/>
        <v/>
      </c>
      <c r="BU80" s="111" t="str">
        <f t="shared" si="216"/>
        <v/>
      </c>
      <c r="BV80" s="111" t="str">
        <f t="shared" si="217"/>
        <v/>
      </c>
      <c r="BW80" s="111" t="str">
        <f t="shared" si="218"/>
        <v/>
      </c>
      <c r="BX80" s="111" t="str">
        <f t="shared" si="219"/>
        <v/>
      </c>
      <c r="BY80" s="111" t="str">
        <f t="shared" si="220"/>
        <v/>
      </c>
      <c r="BZ80" s="111" t="str">
        <f t="shared" si="221"/>
        <v/>
      </c>
      <c r="CA80" s="111" t="str">
        <f t="shared" si="222"/>
        <v/>
      </c>
      <c r="CB80" s="111" t="str">
        <f t="shared" si="223"/>
        <v/>
      </c>
      <c r="CC80" s="111" t="str">
        <f t="shared" si="224"/>
        <v/>
      </c>
      <c r="CD80" s="111" t="str">
        <f t="shared" si="225"/>
        <v/>
      </c>
      <c r="CE80" s="111" t="str">
        <f t="shared" si="226"/>
        <v/>
      </c>
      <c r="CF80" s="111" t="str">
        <f t="shared" si="227"/>
        <v/>
      </c>
      <c r="CG80" s="111" t="str">
        <f t="shared" si="228"/>
        <v/>
      </c>
      <c r="CH80" s="111" t="str">
        <f t="shared" si="229"/>
        <v/>
      </c>
      <c r="CI80" s="111" t="str">
        <f t="shared" si="230"/>
        <v/>
      </c>
      <c r="CJ80" s="111" t="str">
        <f t="shared" si="231"/>
        <v/>
      </c>
      <c r="CK80" s="111" t="str">
        <f t="shared" si="232"/>
        <v/>
      </c>
      <c r="CL80" s="111" t="str">
        <f t="shared" si="233"/>
        <v/>
      </c>
      <c r="CM80" s="111" t="str">
        <f t="shared" si="234"/>
        <v/>
      </c>
      <c r="CN80" s="111" t="str">
        <f t="shared" si="235"/>
        <v/>
      </c>
      <c r="CO80" s="111" t="str">
        <f t="shared" si="236"/>
        <v/>
      </c>
      <c r="CP80" s="111" t="str">
        <f t="shared" si="237"/>
        <v/>
      </c>
      <c r="CQ80" s="111" t="str">
        <f t="shared" si="238"/>
        <v/>
      </c>
      <c r="CR80" s="111" t="str">
        <f t="shared" si="239"/>
        <v/>
      </c>
      <c r="CS80" s="111" t="str">
        <f t="shared" si="240"/>
        <v/>
      </c>
      <c r="CT80" s="111" t="str">
        <f t="shared" si="241"/>
        <v/>
      </c>
      <c r="CU80" s="111" t="str">
        <f t="shared" si="242"/>
        <v/>
      </c>
      <c r="CV80" s="111" t="str">
        <f t="shared" si="243"/>
        <v/>
      </c>
      <c r="CW80" s="111" t="str">
        <f t="shared" si="244"/>
        <v/>
      </c>
      <c r="CX80" s="111" t="str">
        <f t="shared" si="245"/>
        <v/>
      </c>
      <c r="CY80" s="111" t="str">
        <f t="shared" si="246"/>
        <v/>
      </c>
      <c r="CZ80" s="111" t="str">
        <f t="shared" si="247"/>
        <v/>
      </c>
      <c r="DA80" s="111" t="str">
        <f t="shared" si="248"/>
        <v/>
      </c>
      <c r="DB80" s="111" t="str">
        <f t="shared" si="249"/>
        <v/>
      </c>
      <c r="DC80" s="111" t="str">
        <f t="shared" si="250"/>
        <v/>
      </c>
      <c r="DD80" s="111" t="str">
        <f t="shared" si="251"/>
        <v/>
      </c>
      <c r="DE80" s="111" t="str">
        <f t="shared" si="252"/>
        <v/>
      </c>
      <c r="DF80" s="111" t="str">
        <f t="shared" si="253"/>
        <v/>
      </c>
      <c r="DG80" s="111" t="str">
        <f t="shared" si="254"/>
        <v/>
      </c>
      <c r="DH80" s="111" t="str">
        <f t="shared" si="255"/>
        <v/>
      </c>
      <c r="DI80" s="111" t="str">
        <f t="shared" si="256"/>
        <v/>
      </c>
      <c r="DJ80" s="111" t="str">
        <f t="shared" si="257"/>
        <v/>
      </c>
      <c r="DK80" s="111" t="str">
        <f t="shared" si="258"/>
        <v/>
      </c>
      <c r="DL80" s="111" t="str">
        <f t="shared" si="259"/>
        <v/>
      </c>
      <c r="DM80" s="111" t="str">
        <f t="shared" si="260"/>
        <v/>
      </c>
      <c r="DN80" s="111" t="str">
        <f t="shared" si="261"/>
        <v/>
      </c>
    </row>
    <row r="81" spans="1:118" ht="13.5" customHeight="1">
      <c r="A81" s="1052">
        <v>72</v>
      </c>
      <c r="B81" s="1053"/>
      <c r="C81" s="1039"/>
      <c r="D81" s="1040"/>
      <c r="E81" s="1041"/>
      <c r="F81" s="309"/>
      <c r="G81" s="1050"/>
      <c r="H81" s="1051"/>
      <c r="I81" s="1044"/>
      <c r="J81" s="1045"/>
      <c r="K81" s="1046"/>
      <c r="L81" s="1047"/>
      <c r="M81" s="1046"/>
      <c r="N81" s="1047"/>
      <c r="O81" s="1048"/>
      <c r="P81" s="1049"/>
      <c r="Q81" s="1039"/>
      <c r="R81" s="1041"/>
      <c r="S81" s="1042"/>
      <c r="T81" s="1184"/>
      <c r="U81" s="1068" t="str">
        <f t="shared" si="170"/>
        <v/>
      </c>
      <c r="V81" s="1069"/>
      <c r="W81" s="1069"/>
      <c r="X81" s="1069"/>
      <c r="Y81" s="1069"/>
      <c r="Z81" s="1069"/>
      <c r="AA81" s="111" t="str">
        <f t="shared" si="1"/>
        <v/>
      </c>
      <c r="AB81" s="98" t="str">
        <f t="shared" si="171"/>
        <v/>
      </c>
      <c r="AC81" s="98" t="str">
        <f t="shared" si="172"/>
        <v/>
      </c>
      <c r="AD81" s="98" t="str">
        <f t="shared" si="173"/>
        <v/>
      </c>
      <c r="AE81" s="111" t="str">
        <f t="shared" si="174"/>
        <v>○</v>
      </c>
      <c r="AF81" s="111" t="str">
        <f t="shared" si="175"/>
        <v/>
      </c>
      <c r="AG81" s="111" t="str">
        <f t="shared" si="176"/>
        <v/>
      </c>
      <c r="AH81" s="111" t="str">
        <f t="shared" si="177"/>
        <v/>
      </c>
      <c r="AI81" s="111" t="str">
        <f t="shared" si="178"/>
        <v/>
      </c>
      <c r="AJ81" s="111" t="str">
        <f t="shared" si="179"/>
        <v/>
      </c>
      <c r="AK81" s="111" t="str">
        <f t="shared" si="180"/>
        <v/>
      </c>
      <c r="AL81" s="111" t="str">
        <f t="shared" si="181"/>
        <v/>
      </c>
      <c r="AM81" s="111" t="str">
        <f t="shared" si="182"/>
        <v/>
      </c>
      <c r="AN81" s="111" t="str">
        <f t="shared" si="183"/>
        <v/>
      </c>
      <c r="AO81" s="111" t="str">
        <f t="shared" si="184"/>
        <v/>
      </c>
      <c r="AP81" s="111" t="str">
        <f t="shared" si="185"/>
        <v/>
      </c>
      <c r="AQ81" s="111" t="str">
        <f t="shared" si="186"/>
        <v/>
      </c>
      <c r="AR81" s="111" t="str">
        <f t="shared" si="187"/>
        <v/>
      </c>
      <c r="AS81" s="111" t="str">
        <f t="shared" si="188"/>
        <v/>
      </c>
      <c r="AT81" s="111" t="str">
        <f t="shared" si="189"/>
        <v/>
      </c>
      <c r="AU81" s="111" t="str">
        <f t="shared" si="190"/>
        <v/>
      </c>
      <c r="AV81" s="111" t="str">
        <f t="shared" si="191"/>
        <v/>
      </c>
      <c r="AW81" s="111" t="str">
        <f t="shared" si="192"/>
        <v/>
      </c>
      <c r="AX81" s="111" t="str">
        <f t="shared" si="193"/>
        <v/>
      </c>
      <c r="AY81" s="111" t="str">
        <f t="shared" si="194"/>
        <v/>
      </c>
      <c r="AZ81" s="111" t="str">
        <f t="shared" si="195"/>
        <v/>
      </c>
      <c r="BA81" s="111" t="str">
        <f t="shared" si="196"/>
        <v/>
      </c>
      <c r="BB81" s="111" t="str">
        <f t="shared" si="197"/>
        <v/>
      </c>
      <c r="BC81" s="111" t="str">
        <f t="shared" si="198"/>
        <v/>
      </c>
      <c r="BD81" s="111" t="str">
        <f t="shared" si="199"/>
        <v/>
      </c>
      <c r="BE81" s="111" t="str">
        <f t="shared" si="200"/>
        <v/>
      </c>
      <c r="BF81" s="111" t="str">
        <f t="shared" si="201"/>
        <v/>
      </c>
      <c r="BG81" s="111" t="str">
        <f t="shared" si="202"/>
        <v/>
      </c>
      <c r="BH81" s="111" t="str">
        <f t="shared" si="203"/>
        <v/>
      </c>
      <c r="BI81" s="111" t="str">
        <f t="shared" si="204"/>
        <v/>
      </c>
      <c r="BJ81" s="111" t="str">
        <f t="shared" si="205"/>
        <v/>
      </c>
      <c r="BK81" s="111" t="str">
        <f t="shared" si="206"/>
        <v/>
      </c>
      <c r="BL81" s="111" t="str">
        <f t="shared" si="207"/>
        <v/>
      </c>
      <c r="BM81" s="111" t="str">
        <f t="shared" si="208"/>
        <v/>
      </c>
      <c r="BN81" s="111" t="str">
        <f t="shared" si="209"/>
        <v/>
      </c>
      <c r="BO81" s="111" t="str">
        <f t="shared" si="210"/>
        <v/>
      </c>
      <c r="BP81" s="111" t="str">
        <f t="shared" si="211"/>
        <v/>
      </c>
      <c r="BQ81" s="111" t="str">
        <f t="shared" si="212"/>
        <v/>
      </c>
      <c r="BR81" s="111" t="str">
        <f t="shared" si="213"/>
        <v/>
      </c>
      <c r="BS81" s="111" t="str">
        <f t="shared" si="214"/>
        <v/>
      </c>
      <c r="BT81" s="111" t="str">
        <f t="shared" si="215"/>
        <v/>
      </c>
      <c r="BU81" s="111" t="str">
        <f t="shared" si="216"/>
        <v/>
      </c>
      <c r="BV81" s="111" t="str">
        <f t="shared" si="217"/>
        <v/>
      </c>
      <c r="BW81" s="111" t="str">
        <f t="shared" si="218"/>
        <v/>
      </c>
      <c r="BX81" s="111" t="str">
        <f t="shared" si="219"/>
        <v/>
      </c>
      <c r="BY81" s="111" t="str">
        <f t="shared" si="220"/>
        <v/>
      </c>
      <c r="BZ81" s="111" t="str">
        <f t="shared" si="221"/>
        <v/>
      </c>
      <c r="CA81" s="111" t="str">
        <f t="shared" si="222"/>
        <v/>
      </c>
      <c r="CB81" s="111" t="str">
        <f t="shared" si="223"/>
        <v/>
      </c>
      <c r="CC81" s="111" t="str">
        <f t="shared" si="224"/>
        <v/>
      </c>
      <c r="CD81" s="111" t="str">
        <f t="shared" si="225"/>
        <v/>
      </c>
      <c r="CE81" s="111" t="str">
        <f t="shared" si="226"/>
        <v/>
      </c>
      <c r="CF81" s="111" t="str">
        <f t="shared" si="227"/>
        <v/>
      </c>
      <c r="CG81" s="111" t="str">
        <f t="shared" si="228"/>
        <v/>
      </c>
      <c r="CH81" s="111" t="str">
        <f t="shared" si="229"/>
        <v/>
      </c>
      <c r="CI81" s="111" t="str">
        <f t="shared" si="230"/>
        <v/>
      </c>
      <c r="CJ81" s="111" t="str">
        <f t="shared" si="231"/>
        <v/>
      </c>
      <c r="CK81" s="111" t="str">
        <f t="shared" si="232"/>
        <v/>
      </c>
      <c r="CL81" s="111" t="str">
        <f t="shared" si="233"/>
        <v/>
      </c>
      <c r="CM81" s="111" t="str">
        <f t="shared" si="234"/>
        <v/>
      </c>
      <c r="CN81" s="111" t="str">
        <f t="shared" si="235"/>
        <v/>
      </c>
      <c r="CO81" s="111" t="str">
        <f t="shared" si="236"/>
        <v/>
      </c>
      <c r="CP81" s="111" t="str">
        <f t="shared" si="237"/>
        <v/>
      </c>
      <c r="CQ81" s="111" t="str">
        <f t="shared" si="238"/>
        <v/>
      </c>
      <c r="CR81" s="111" t="str">
        <f t="shared" si="239"/>
        <v/>
      </c>
      <c r="CS81" s="111" t="str">
        <f t="shared" si="240"/>
        <v/>
      </c>
      <c r="CT81" s="111" t="str">
        <f t="shared" si="241"/>
        <v/>
      </c>
      <c r="CU81" s="111" t="str">
        <f t="shared" si="242"/>
        <v/>
      </c>
      <c r="CV81" s="111" t="str">
        <f t="shared" si="243"/>
        <v/>
      </c>
      <c r="CW81" s="111" t="str">
        <f t="shared" si="244"/>
        <v/>
      </c>
      <c r="CX81" s="111" t="str">
        <f t="shared" si="245"/>
        <v/>
      </c>
      <c r="CY81" s="111" t="str">
        <f t="shared" si="246"/>
        <v/>
      </c>
      <c r="CZ81" s="111" t="str">
        <f t="shared" si="247"/>
        <v/>
      </c>
      <c r="DA81" s="111" t="str">
        <f t="shared" si="248"/>
        <v/>
      </c>
      <c r="DB81" s="111" t="str">
        <f t="shared" si="249"/>
        <v/>
      </c>
      <c r="DC81" s="111" t="str">
        <f t="shared" si="250"/>
        <v/>
      </c>
      <c r="DD81" s="111" t="str">
        <f t="shared" si="251"/>
        <v/>
      </c>
      <c r="DE81" s="111" t="str">
        <f t="shared" si="252"/>
        <v/>
      </c>
      <c r="DF81" s="111" t="str">
        <f t="shared" si="253"/>
        <v/>
      </c>
      <c r="DG81" s="111" t="str">
        <f t="shared" si="254"/>
        <v/>
      </c>
      <c r="DH81" s="111" t="str">
        <f t="shared" si="255"/>
        <v/>
      </c>
      <c r="DI81" s="111" t="str">
        <f t="shared" si="256"/>
        <v/>
      </c>
      <c r="DJ81" s="111" t="str">
        <f t="shared" si="257"/>
        <v/>
      </c>
      <c r="DK81" s="111" t="str">
        <f t="shared" si="258"/>
        <v/>
      </c>
      <c r="DL81" s="111" t="str">
        <f t="shared" si="259"/>
        <v/>
      </c>
      <c r="DM81" s="111" t="str">
        <f t="shared" si="260"/>
        <v/>
      </c>
      <c r="DN81" s="111" t="str">
        <f t="shared" si="261"/>
        <v/>
      </c>
    </row>
    <row r="82" spans="1:118" ht="13.5" customHeight="1">
      <c r="A82" s="1052">
        <v>73</v>
      </c>
      <c r="B82" s="1053"/>
      <c r="C82" s="1039"/>
      <c r="D82" s="1040"/>
      <c r="E82" s="1041"/>
      <c r="F82" s="309"/>
      <c r="G82" s="1050"/>
      <c r="H82" s="1051"/>
      <c r="I82" s="1044"/>
      <c r="J82" s="1045"/>
      <c r="K82" s="1046"/>
      <c r="L82" s="1047"/>
      <c r="M82" s="1046"/>
      <c r="N82" s="1047"/>
      <c r="O82" s="1048"/>
      <c r="P82" s="1049"/>
      <c r="Q82" s="1039"/>
      <c r="R82" s="1041"/>
      <c r="S82" s="1042"/>
      <c r="T82" s="1184"/>
      <c r="U82" s="1068" t="str">
        <f t="shared" si="170"/>
        <v/>
      </c>
      <c r="V82" s="1069"/>
      <c r="W82" s="1069"/>
      <c r="X82" s="1069"/>
      <c r="Y82" s="1069"/>
      <c r="Z82" s="1069"/>
      <c r="AA82" s="111" t="str">
        <f t="shared" si="1"/>
        <v/>
      </c>
      <c r="AB82" s="98" t="str">
        <f t="shared" si="171"/>
        <v/>
      </c>
      <c r="AC82" s="98" t="str">
        <f t="shared" si="172"/>
        <v/>
      </c>
      <c r="AD82" s="98" t="str">
        <f t="shared" si="173"/>
        <v/>
      </c>
      <c r="AE82" s="111" t="str">
        <f t="shared" si="174"/>
        <v>○</v>
      </c>
      <c r="AF82" s="111" t="str">
        <f t="shared" si="175"/>
        <v/>
      </c>
      <c r="AG82" s="111" t="str">
        <f t="shared" si="176"/>
        <v/>
      </c>
      <c r="AH82" s="111" t="str">
        <f t="shared" si="177"/>
        <v/>
      </c>
      <c r="AI82" s="111" t="str">
        <f t="shared" si="178"/>
        <v/>
      </c>
      <c r="AJ82" s="111" t="str">
        <f t="shared" si="179"/>
        <v/>
      </c>
      <c r="AK82" s="111" t="str">
        <f t="shared" si="180"/>
        <v/>
      </c>
      <c r="AL82" s="111" t="str">
        <f t="shared" si="181"/>
        <v/>
      </c>
      <c r="AM82" s="111" t="str">
        <f t="shared" si="182"/>
        <v/>
      </c>
      <c r="AN82" s="111" t="str">
        <f t="shared" si="183"/>
        <v/>
      </c>
      <c r="AO82" s="111" t="str">
        <f t="shared" si="184"/>
        <v/>
      </c>
      <c r="AP82" s="111" t="str">
        <f t="shared" si="185"/>
        <v/>
      </c>
      <c r="AQ82" s="111" t="str">
        <f t="shared" si="186"/>
        <v/>
      </c>
      <c r="AR82" s="111" t="str">
        <f t="shared" si="187"/>
        <v/>
      </c>
      <c r="AS82" s="111" t="str">
        <f t="shared" si="188"/>
        <v/>
      </c>
      <c r="AT82" s="111" t="str">
        <f t="shared" si="189"/>
        <v/>
      </c>
      <c r="AU82" s="111" t="str">
        <f t="shared" si="190"/>
        <v/>
      </c>
      <c r="AV82" s="111" t="str">
        <f t="shared" si="191"/>
        <v/>
      </c>
      <c r="AW82" s="111" t="str">
        <f t="shared" si="192"/>
        <v/>
      </c>
      <c r="AX82" s="111" t="str">
        <f t="shared" si="193"/>
        <v/>
      </c>
      <c r="AY82" s="111" t="str">
        <f t="shared" si="194"/>
        <v/>
      </c>
      <c r="AZ82" s="111" t="str">
        <f t="shared" si="195"/>
        <v/>
      </c>
      <c r="BA82" s="111" t="str">
        <f t="shared" si="196"/>
        <v/>
      </c>
      <c r="BB82" s="111" t="str">
        <f t="shared" si="197"/>
        <v/>
      </c>
      <c r="BC82" s="111" t="str">
        <f t="shared" si="198"/>
        <v/>
      </c>
      <c r="BD82" s="111" t="str">
        <f t="shared" si="199"/>
        <v/>
      </c>
      <c r="BE82" s="111" t="str">
        <f t="shared" si="200"/>
        <v/>
      </c>
      <c r="BF82" s="111" t="str">
        <f t="shared" si="201"/>
        <v/>
      </c>
      <c r="BG82" s="111" t="str">
        <f t="shared" si="202"/>
        <v/>
      </c>
      <c r="BH82" s="111" t="str">
        <f t="shared" si="203"/>
        <v/>
      </c>
      <c r="BI82" s="111" t="str">
        <f t="shared" si="204"/>
        <v/>
      </c>
      <c r="BJ82" s="111" t="str">
        <f t="shared" si="205"/>
        <v/>
      </c>
      <c r="BK82" s="111" t="str">
        <f t="shared" si="206"/>
        <v/>
      </c>
      <c r="BL82" s="111" t="str">
        <f t="shared" si="207"/>
        <v/>
      </c>
      <c r="BM82" s="111" t="str">
        <f t="shared" si="208"/>
        <v/>
      </c>
      <c r="BN82" s="111" t="str">
        <f t="shared" si="209"/>
        <v/>
      </c>
      <c r="BO82" s="111" t="str">
        <f t="shared" si="210"/>
        <v/>
      </c>
      <c r="BP82" s="111" t="str">
        <f t="shared" si="211"/>
        <v/>
      </c>
      <c r="BQ82" s="111" t="str">
        <f t="shared" si="212"/>
        <v/>
      </c>
      <c r="BR82" s="111" t="str">
        <f t="shared" si="213"/>
        <v/>
      </c>
      <c r="BS82" s="111" t="str">
        <f t="shared" si="214"/>
        <v/>
      </c>
      <c r="BT82" s="111" t="str">
        <f t="shared" si="215"/>
        <v/>
      </c>
      <c r="BU82" s="111" t="str">
        <f t="shared" si="216"/>
        <v/>
      </c>
      <c r="BV82" s="111" t="str">
        <f t="shared" si="217"/>
        <v/>
      </c>
      <c r="BW82" s="111" t="str">
        <f t="shared" si="218"/>
        <v/>
      </c>
      <c r="BX82" s="111" t="str">
        <f t="shared" si="219"/>
        <v/>
      </c>
      <c r="BY82" s="111" t="str">
        <f t="shared" si="220"/>
        <v/>
      </c>
      <c r="BZ82" s="111" t="str">
        <f t="shared" si="221"/>
        <v/>
      </c>
      <c r="CA82" s="111" t="str">
        <f t="shared" si="222"/>
        <v/>
      </c>
      <c r="CB82" s="111" t="str">
        <f t="shared" si="223"/>
        <v/>
      </c>
      <c r="CC82" s="111" t="str">
        <f t="shared" si="224"/>
        <v/>
      </c>
      <c r="CD82" s="111" t="str">
        <f t="shared" si="225"/>
        <v/>
      </c>
      <c r="CE82" s="111" t="str">
        <f t="shared" si="226"/>
        <v/>
      </c>
      <c r="CF82" s="111" t="str">
        <f t="shared" si="227"/>
        <v/>
      </c>
      <c r="CG82" s="111" t="str">
        <f t="shared" si="228"/>
        <v/>
      </c>
      <c r="CH82" s="111" t="str">
        <f t="shared" si="229"/>
        <v/>
      </c>
      <c r="CI82" s="111" t="str">
        <f t="shared" si="230"/>
        <v/>
      </c>
      <c r="CJ82" s="111" t="str">
        <f t="shared" si="231"/>
        <v/>
      </c>
      <c r="CK82" s="111" t="str">
        <f t="shared" si="232"/>
        <v/>
      </c>
      <c r="CL82" s="111" t="str">
        <f t="shared" si="233"/>
        <v/>
      </c>
      <c r="CM82" s="111" t="str">
        <f t="shared" si="234"/>
        <v/>
      </c>
      <c r="CN82" s="111" t="str">
        <f t="shared" si="235"/>
        <v/>
      </c>
      <c r="CO82" s="111" t="str">
        <f t="shared" si="236"/>
        <v/>
      </c>
      <c r="CP82" s="111" t="str">
        <f t="shared" si="237"/>
        <v/>
      </c>
      <c r="CQ82" s="111" t="str">
        <f t="shared" si="238"/>
        <v/>
      </c>
      <c r="CR82" s="111" t="str">
        <f t="shared" si="239"/>
        <v/>
      </c>
      <c r="CS82" s="111" t="str">
        <f t="shared" si="240"/>
        <v/>
      </c>
      <c r="CT82" s="111" t="str">
        <f t="shared" si="241"/>
        <v/>
      </c>
      <c r="CU82" s="111" t="str">
        <f t="shared" si="242"/>
        <v/>
      </c>
      <c r="CV82" s="111" t="str">
        <f t="shared" si="243"/>
        <v/>
      </c>
      <c r="CW82" s="111" t="str">
        <f t="shared" si="244"/>
        <v/>
      </c>
      <c r="CX82" s="111" t="str">
        <f t="shared" si="245"/>
        <v/>
      </c>
      <c r="CY82" s="111" t="str">
        <f t="shared" si="246"/>
        <v/>
      </c>
      <c r="CZ82" s="111" t="str">
        <f t="shared" si="247"/>
        <v/>
      </c>
      <c r="DA82" s="111" t="str">
        <f t="shared" si="248"/>
        <v/>
      </c>
      <c r="DB82" s="111" t="str">
        <f t="shared" si="249"/>
        <v/>
      </c>
      <c r="DC82" s="111" t="str">
        <f t="shared" si="250"/>
        <v/>
      </c>
      <c r="DD82" s="111" t="str">
        <f t="shared" si="251"/>
        <v/>
      </c>
      <c r="DE82" s="111" t="str">
        <f t="shared" si="252"/>
        <v/>
      </c>
      <c r="DF82" s="111" t="str">
        <f t="shared" si="253"/>
        <v/>
      </c>
      <c r="DG82" s="111" t="str">
        <f t="shared" si="254"/>
        <v/>
      </c>
      <c r="DH82" s="111" t="str">
        <f t="shared" si="255"/>
        <v/>
      </c>
      <c r="DI82" s="111" t="str">
        <f t="shared" si="256"/>
        <v/>
      </c>
      <c r="DJ82" s="111" t="str">
        <f t="shared" si="257"/>
        <v/>
      </c>
      <c r="DK82" s="111" t="str">
        <f t="shared" si="258"/>
        <v/>
      </c>
      <c r="DL82" s="111" t="str">
        <f t="shared" si="259"/>
        <v/>
      </c>
      <c r="DM82" s="111" t="str">
        <f t="shared" si="260"/>
        <v/>
      </c>
      <c r="DN82" s="111" t="str">
        <f t="shared" si="261"/>
        <v/>
      </c>
    </row>
    <row r="83" spans="1:118" ht="13.5" customHeight="1">
      <c r="A83" s="1052">
        <v>74</v>
      </c>
      <c r="B83" s="1053"/>
      <c r="C83" s="1039"/>
      <c r="D83" s="1040"/>
      <c r="E83" s="1041"/>
      <c r="F83" s="309"/>
      <c r="G83" s="1050"/>
      <c r="H83" s="1051"/>
      <c r="I83" s="1044"/>
      <c r="J83" s="1045"/>
      <c r="K83" s="1046"/>
      <c r="L83" s="1047"/>
      <c r="M83" s="1046"/>
      <c r="N83" s="1047"/>
      <c r="O83" s="1048"/>
      <c r="P83" s="1049"/>
      <c r="Q83" s="1039"/>
      <c r="R83" s="1041"/>
      <c r="S83" s="1042"/>
      <c r="T83" s="1184"/>
      <c r="U83" s="1068" t="str">
        <f t="shared" si="170"/>
        <v/>
      </c>
      <c r="V83" s="1069"/>
      <c r="W83" s="1069"/>
      <c r="X83" s="1069"/>
      <c r="Y83" s="1069"/>
      <c r="Z83" s="1069"/>
      <c r="AA83" s="111" t="str">
        <f t="shared" si="1"/>
        <v/>
      </c>
      <c r="AB83" s="98" t="str">
        <f t="shared" si="171"/>
        <v/>
      </c>
      <c r="AC83" s="98" t="str">
        <f t="shared" si="172"/>
        <v/>
      </c>
      <c r="AD83" s="98" t="str">
        <f t="shared" si="173"/>
        <v/>
      </c>
      <c r="AE83" s="111" t="str">
        <f t="shared" si="174"/>
        <v>○</v>
      </c>
      <c r="AF83" s="111" t="str">
        <f t="shared" si="175"/>
        <v/>
      </c>
      <c r="AG83" s="111" t="str">
        <f t="shared" si="176"/>
        <v/>
      </c>
      <c r="AH83" s="111" t="str">
        <f t="shared" si="177"/>
        <v/>
      </c>
      <c r="AI83" s="111" t="str">
        <f t="shared" si="178"/>
        <v/>
      </c>
      <c r="AJ83" s="111" t="str">
        <f t="shared" si="179"/>
        <v/>
      </c>
      <c r="AK83" s="111" t="str">
        <f t="shared" si="180"/>
        <v/>
      </c>
      <c r="AL83" s="111" t="str">
        <f t="shared" si="181"/>
        <v/>
      </c>
      <c r="AM83" s="111" t="str">
        <f t="shared" si="182"/>
        <v/>
      </c>
      <c r="AN83" s="111" t="str">
        <f t="shared" si="183"/>
        <v/>
      </c>
      <c r="AO83" s="111" t="str">
        <f t="shared" si="184"/>
        <v/>
      </c>
      <c r="AP83" s="111" t="str">
        <f t="shared" si="185"/>
        <v/>
      </c>
      <c r="AQ83" s="111" t="str">
        <f t="shared" si="186"/>
        <v/>
      </c>
      <c r="AR83" s="111" t="str">
        <f t="shared" si="187"/>
        <v/>
      </c>
      <c r="AS83" s="111" t="str">
        <f t="shared" si="188"/>
        <v/>
      </c>
      <c r="AT83" s="111" t="str">
        <f t="shared" si="189"/>
        <v/>
      </c>
      <c r="AU83" s="111" t="str">
        <f t="shared" si="190"/>
        <v/>
      </c>
      <c r="AV83" s="111" t="str">
        <f t="shared" si="191"/>
        <v/>
      </c>
      <c r="AW83" s="111" t="str">
        <f t="shared" si="192"/>
        <v/>
      </c>
      <c r="AX83" s="111" t="str">
        <f t="shared" si="193"/>
        <v/>
      </c>
      <c r="AY83" s="111" t="str">
        <f t="shared" si="194"/>
        <v/>
      </c>
      <c r="AZ83" s="111" t="str">
        <f t="shared" si="195"/>
        <v/>
      </c>
      <c r="BA83" s="111" t="str">
        <f t="shared" si="196"/>
        <v/>
      </c>
      <c r="BB83" s="111" t="str">
        <f t="shared" si="197"/>
        <v/>
      </c>
      <c r="BC83" s="111" t="str">
        <f t="shared" si="198"/>
        <v/>
      </c>
      <c r="BD83" s="111" t="str">
        <f t="shared" si="199"/>
        <v/>
      </c>
      <c r="BE83" s="111" t="str">
        <f t="shared" si="200"/>
        <v/>
      </c>
      <c r="BF83" s="111" t="str">
        <f t="shared" si="201"/>
        <v/>
      </c>
      <c r="BG83" s="111" t="str">
        <f t="shared" si="202"/>
        <v/>
      </c>
      <c r="BH83" s="111" t="str">
        <f t="shared" si="203"/>
        <v/>
      </c>
      <c r="BI83" s="111" t="str">
        <f t="shared" si="204"/>
        <v/>
      </c>
      <c r="BJ83" s="111" t="str">
        <f t="shared" si="205"/>
        <v/>
      </c>
      <c r="BK83" s="111" t="str">
        <f t="shared" si="206"/>
        <v/>
      </c>
      <c r="BL83" s="111" t="str">
        <f t="shared" si="207"/>
        <v/>
      </c>
      <c r="BM83" s="111" t="str">
        <f t="shared" si="208"/>
        <v/>
      </c>
      <c r="BN83" s="111" t="str">
        <f t="shared" si="209"/>
        <v/>
      </c>
      <c r="BO83" s="111" t="str">
        <f t="shared" si="210"/>
        <v/>
      </c>
      <c r="BP83" s="111" t="str">
        <f t="shared" si="211"/>
        <v/>
      </c>
      <c r="BQ83" s="111" t="str">
        <f t="shared" si="212"/>
        <v/>
      </c>
      <c r="BR83" s="111" t="str">
        <f t="shared" si="213"/>
        <v/>
      </c>
      <c r="BS83" s="111" t="str">
        <f t="shared" si="214"/>
        <v/>
      </c>
      <c r="BT83" s="111" t="str">
        <f t="shared" si="215"/>
        <v/>
      </c>
      <c r="BU83" s="111" t="str">
        <f t="shared" si="216"/>
        <v/>
      </c>
      <c r="BV83" s="111" t="str">
        <f t="shared" si="217"/>
        <v/>
      </c>
      <c r="BW83" s="111" t="str">
        <f t="shared" si="218"/>
        <v/>
      </c>
      <c r="BX83" s="111" t="str">
        <f t="shared" si="219"/>
        <v/>
      </c>
      <c r="BY83" s="111" t="str">
        <f t="shared" si="220"/>
        <v/>
      </c>
      <c r="BZ83" s="111" t="str">
        <f t="shared" si="221"/>
        <v/>
      </c>
      <c r="CA83" s="111" t="str">
        <f t="shared" si="222"/>
        <v/>
      </c>
      <c r="CB83" s="111" t="str">
        <f t="shared" si="223"/>
        <v/>
      </c>
      <c r="CC83" s="111" t="str">
        <f t="shared" si="224"/>
        <v/>
      </c>
      <c r="CD83" s="111" t="str">
        <f t="shared" si="225"/>
        <v/>
      </c>
      <c r="CE83" s="111" t="str">
        <f t="shared" si="226"/>
        <v/>
      </c>
      <c r="CF83" s="111" t="str">
        <f t="shared" si="227"/>
        <v/>
      </c>
      <c r="CG83" s="111" t="str">
        <f t="shared" si="228"/>
        <v/>
      </c>
      <c r="CH83" s="111" t="str">
        <f t="shared" si="229"/>
        <v/>
      </c>
      <c r="CI83" s="111" t="str">
        <f t="shared" si="230"/>
        <v/>
      </c>
      <c r="CJ83" s="111" t="str">
        <f t="shared" si="231"/>
        <v/>
      </c>
      <c r="CK83" s="111" t="str">
        <f t="shared" si="232"/>
        <v/>
      </c>
      <c r="CL83" s="111" t="str">
        <f t="shared" si="233"/>
        <v/>
      </c>
      <c r="CM83" s="111" t="str">
        <f t="shared" si="234"/>
        <v/>
      </c>
      <c r="CN83" s="111" t="str">
        <f t="shared" si="235"/>
        <v/>
      </c>
      <c r="CO83" s="111" t="str">
        <f t="shared" si="236"/>
        <v/>
      </c>
      <c r="CP83" s="111" t="str">
        <f t="shared" si="237"/>
        <v/>
      </c>
      <c r="CQ83" s="111" t="str">
        <f t="shared" si="238"/>
        <v/>
      </c>
      <c r="CR83" s="111" t="str">
        <f t="shared" si="239"/>
        <v/>
      </c>
      <c r="CS83" s="111" t="str">
        <f t="shared" si="240"/>
        <v/>
      </c>
      <c r="CT83" s="111" t="str">
        <f t="shared" si="241"/>
        <v/>
      </c>
      <c r="CU83" s="111" t="str">
        <f t="shared" si="242"/>
        <v/>
      </c>
      <c r="CV83" s="111" t="str">
        <f t="shared" si="243"/>
        <v/>
      </c>
      <c r="CW83" s="111" t="str">
        <f t="shared" si="244"/>
        <v/>
      </c>
      <c r="CX83" s="111" t="str">
        <f t="shared" si="245"/>
        <v/>
      </c>
      <c r="CY83" s="111" t="str">
        <f t="shared" si="246"/>
        <v/>
      </c>
      <c r="CZ83" s="111" t="str">
        <f t="shared" si="247"/>
        <v/>
      </c>
      <c r="DA83" s="111" t="str">
        <f t="shared" si="248"/>
        <v/>
      </c>
      <c r="DB83" s="111" t="str">
        <f t="shared" si="249"/>
        <v/>
      </c>
      <c r="DC83" s="111" t="str">
        <f t="shared" si="250"/>
        <v/>
      </c>
      <c r="DD83" s="111" t="str">
        <f t="shared" si="251"/>
        <v/>
      </c>
      <c r="DE83" s="111" t="str">
        <f t="shared" si="252"/>
        <v/>
      </c>
      <c r="DF83" s="111" t="str">
        <f t="shared" si="253"/>
        <v/>
      </c>
      <c r="DG83" s="111" t="str">
        <f t="shared" si="254"/>
        <v/>
      </c>
      <c r="DH83" s="111" t="str">
        <f t="shared" si="255"/>
        <v/>
      </c>
      <c r="DI83" s="111" t="str">
        <f t="shared" si="256"/>
        <v/>
      </c>
      <c r="DJ83" s="111" t="str">
        <f t="shared" si="257"/>
        <v/>
      </c>
      <c r="DK83" s="111" t="str">
        <f t="shared" si="258"/>
        <v/>
      </c>
      <c r="DL83" s="111" t="str">
        <f t="shared" si="259"/>
        <v/>
      </c>
      <c r="DM83" s="111" t="str">
        <f t="shared" si="260"/>
        <v/>
      </c>
      <c r="DN83" s="111" t="str">
        <f t="shared" si="261"/>
        <v/>
      </c>
    </row>
    <row r="84" spans="1:118" ht="13.5" customHeight="1">
      <c r="A84" s="1052">
        <v>75</v>
      </c>
      <c r="B84" s="1053"/>
      <c r="C84" s="1039"/>
      <c r="D84" s="1040"/>
      <c r="E84" s="1041"/>
      <c r="F84" s="309"/>
      <c r="G84" s="1050"/>
      <c r="H84" s="1051"/>
      <c r="I84" s="1044"/>
      <c r="J84" s="1045"/>
      <c r="K84" s="1046"/>
      <c r="L84" s="1047"/>
      <c r="M84" s="1046"/>
      <c r="N84" s="1047"/>
      <c r="O84" s="1048"/>
      <c r="P84" s="1049"/>
      <c r="Q84" s="1039"/>
      <c r="R84" s="1041"/>
      <c r="S84" s="1042"/>
      <c r="T84" s="1184"/>
      <c r="U84" s="1068" t="str">
        <f t="shared" ref="U84:U99" si="262">IF(O84="","",IF(AND(G84="標準",M84="○",I84=""),"※下表に記載必要箇所あり(①)",IF(AND(G84="標準",M84="○",I84="分園"),"※下表に記載必要箇所あり(③)",IF(AND(G84="短時間",M84="○",I84=""),"※下表に記載必要箇所あり(②)","※下表に記載必要箇所あり(④)"))))</f>
        <v/>
      </c>
      <c r="V84" s="1069"/>
      <c r="W84" s="1069"/>
      <c r="X84" s="1069"/>
      <c r="Y84" s="1069"/>
      <c r="Z84" s="1069"/>
      <c r="AA84" s="111" t="str">
        <f t="shared" si="1"/>
        <v/>
      </c>
      <c r="AB84" s="98" t="str">
        <f t="shared" si="171"/>
        <v/>
      </c>
      <c r="AC84" s="98" t="str">
        <f t="shared" si="172"/>
        <v/>
      </c>
      <c r="AD84" s="98" t="str">
        <f t="shared" si="173"/>
        <v/>
      </c>
      <c r="AE84" s="111" t="str">
        <f t="shared" si="174"/>
        <v>○</v>
      </c>
      <c r="AF84" s="111" t="str">
        <f t="shared" si="175"/>
        <v/>
      </c>
      <c r="AG84" s="111" t="str">
        <f t="shared" si="176"/>
        <v/>
      </c>
      <c r="AH84" s="111" t="str">
        <f t="shared" si="177"/>
        <v/>
      </c>
      <c r="AI84" s="111" t="str">
        <f t="shared" si="178"/>
        <v/>
      </c>
      <c r="AJ84" s="111" t="str">
        <f t="shared" si="179"/>
        <v/>
      </c>
      <c r="AK84" s="111" t="str">
        <f t="shared" si="180"/>
        <v/>
      </c>
      <c r="AL84" s="111" t="str">
        <f t="shared" si="181"/>
        <v/>
      </c>
      <c r="AM84" s="111" t="str">
        <f t="shared" si="182"/>
        <v/>
      </c>
      <c r="AN84" s="111" t="str">
        <f t="shared" si="183"/>
        <v/>
      </c>
      <c r="AO84" s="111" t="str">
        <f t="shared" si="184"/>
        <v/>
      </c>
      <c r="AP84" s="111" t="str">
        <f t="shared" si="185"/>
        <v/>
      </c>
      <c r="AQ84" s="111" t="str">
        <f t="shared" si="186"/>
        <v/>
      </c>
      <c r="AR84" s="111" t="str">
        <f t="shared" si="187"/>
        <v/>
      </c>
      <c r="AS84" s="111" t="str">
        <f t="shared" si="188"/>
        <v/>
      </c>
      <c r="AT84" s="111" t="str">
        <f t="shared" si="189"/>
        <v/>
      </c>
      <c r="AU84" s="111" t="str">
        <f t="shared" si="190"/>
        <v/>
      </c>
      <c r="AV84" s="111" t="str">
        <f t="shared" si="191"/>
        <v/>
      </c>
      <c r="AW84" s="111" t="str">
        <f t="shared" si="192"/>
        <v/>
      </c>
      <c r="AX84" s="111" t="str">
        <f t="shared" si="193"/>
        <v/>
      </c>
      <c r="AY84" s="111" t="str">
        <f t="shared" si="194"/>
        <v/>
      </c>
      <c r="AZ84" s="111" t="str">
        <f t="shared" si="195"/>
        <v/>
      </c>
      <c r="BA84" s="111" t="str">
        <f t="shared" si="196"/>
        <v/>
      </c>
      <c r="BB84" s="111" t="str">
        <f t="shared" si="197"/>
        <v/>
      </c>
      <c r="BC84" s="111" t="str">
        <f t="shared" si="198"/>
        <v/>
      </c>
      <c r="BD84" s="111" t="str">
        <f t="shared" si="199"/>
        <v/>
      </c>
      <c r="BE84" s="111" t="str">
        <f t="shared" si="200"/>
        <v/>
      </c>
      <c r="BF84" s="111" t="str">
        <f t="shared" si="201"/>
        <v/>
      </c>
      <c r="BG84" s="111" t="str">
        <f t="shared" si="202"/>
        <v/>
      </c>
      <c r="BH84" s="111" t="str">
        <f t="shared" si="203"/>
        <v/>
      </c>
      <c r="BI84" s="111" t="str">
        <f t="shared" si="204"/>
        <v/>
      </c>
      <c r="BJ84" s="111" t="str">
        <f t="shared" si="205"/>
        <v/>
      </c>
      <c r="BK84" s="111" t="str">
        <f t="shared" si="206"/>
        <v/>
      </c>
      <c r="BL84" s="111" t="str">
        <f t="shared" si="207"/>
        <v/>
      </c>
      <c r="BM84" s="111" t="str">
        <f t="shared" si="208"/>
        <v/>
      </c>
      <c r="BN84" s="111" t="str">
        <f t="shared" si="209"/>
        <v/>
      </c>
      <c r="BO84" s="111" t="str">
        <f t="shared" si="210"/>
        <v/>
      </c>
      <c r="BP84" s="111" t="str">
        <f t="shared" si="211"/>
        <v/>
      </c>
      <c r="BQ84" s="111" t="str">
        <f t="shared" si="212"/>
        <v/>
      </c>
      <c r="BR84" s="111" t="str">
        <f t="shared" si="213"/>
        <v/>
      </c>
      <c r="BS84" s="111" t="str">
        <f t="shared" si="214"/>
        <v/>
      </c>
      <c r="BT84" s="111" t="str">
        <f t="shared" si="215"/>
        <v/>
      </c>
      <c r="BU84" s="111" t="str">
        <f t="shared" si="216"/>
        <v/>
      </c>
      <c r="BV84" s="111" t="str">
        <f t="shared" si="217"/>
        <v/>
      </c>
      <c r="BW84" s="111" t="str">
        <f t="shared" si="218"/>
        <v/>
      </c>
      <c r="BX84" s="111" t="str">
        <f t="shared" si="219"/>
        <v/>
      </c>
      <c r="BY84" s="111" t="str">
        <f t="shared" si="220"/>
        <v/>
      </c>
      <c r="BZ84" s="111" t="str">
        <f t="shared" si="221"/>
        <v/>
      </c>
      <c r="CA84" s="111" t="str">
        <f t="shared" si="222"/>
        <v/>
      </c>
      <c r="CB84" s="111" t="str">
        <f t="shared" si="223"/>
        <v/>
      </c>
      <c r="CC84" s="111" t="str">
        <f t="shared" si="224"/>
        <v/>
      </c>
      <c r="CD84" s="111" t="str">
        <f t="shared" si="225"/>
        <v/>
      </c>
      <c r="CE84" s="111" t="str">
        <f t="shared" si="226"/>
        <v/>
      </c>
      <c r="CF84" s="111" t="str">
        <f t="shared" si="227"/>
        <v/>
      </c>
      <c r="CG84" s="111" t="str">
        <f t="shared" si="228"/>
        <v/>
      </c>
      <c r="CH84" s="111" t="str">
        <f t="shared" si="229"/>
        <v/>
      </c>
      <c r="CI84" s="111" t="str">
        <f t="shared" si="230"/>
        <v/>
      </c>
      <c r="CJ84" s="111" t="str">
        <f t="shared" si="231"/>
        <v/>
      </c>
      <c r="CK84" s="111" t="str">
        <f t="shared" si="232"/>
        <v/>
      </c>
      <c r="CL84" s="111" t="str">
        <f t="shared" si="233"/>
        <v/>
      </c>
      <c r="CM84" s="111" t="str">
        <f t="shared" si="234"/>
        <v/>
      </c>
      <c r="CN84" s="111" t="str">
        <f t="shared" si="235"/>
        <v/>
      </c>
      <c r="CO84" s="111" t="str">
        <f t="shared" si="236"/>
        <v/>
      </c>
      <c r="CP84" s="111" t="str">
        <f t="shared" si="237"/>
        <v/>
      </c>
      <c r="CQ84" s="111" t="str">
        <f t="shared" si="238"/>
        <v/>
      </c>
      <c r="CR84" s="111" t="str">
        <f t="shared" si="239"/>
        <v/>
      </c>
      <c r="CS84" s="111" t="str">
        <f t="shared" si="240"/>
        <v/>
      </c>
      <c r="CT84" s="111" t="str">
        <f t="shared" si="241"/>
        <v/>
      </c>
      <c r="CU84" s="111" t="str">
        <f t="shared" si="242"/>
        <v/>
      </c>
      <c r="CV84" s="111" t="str">
        <f t="shared" si="243"/>
        <v/>
      </c>
      <c r="CW84" s="111" t="str">
        <f t="shared" si="244"/>
        <v/>
      </c>
      <c r="CX84" s="111" t="str">
        <f t="shared" si="245"/>
        <v/>
      </c>
      <c r="CY84" s="111" t="str">
        <f t="shared" si="246"/>
        <v/>
      </c>
      <c r="CZ84" s="111" t="str">
        <f t="shared" si="247"/>
        <v/>
      </c>
      <c r="DA84" s="111" t="str">
        <f t="shared" si="248"/>
        <v/>
      </c>
      <c r="DB84" s="111" t="str">
        <f t="shared" si="249"/>
        <v/>
      </c>
      <c r="DC84" s="111" t="str">
        <f t="shared" si="250"/>
        <v/>
      </c>
      <c r="DD84" s="111" t="str">
        <f t="shared" si="251"/>
        <v/>
      </c>
      <c r="DE84" s="111" t="str">
        <f t="shared" si="252"/>
        <v/>
      </c>
      <c r="DF84" s="111" t="str">
        <f t="shared" si="253"/>
        <v/>
      </c>
      <c r="DG84" s="111" t="str">
        <f t="shared" si="254"/>
        <v/>
      </c>
      <c r="DH84" s="111" t="str">
        <f t="shared" si="255"/>
        <v/>
      </c>
      <c r="DI84" s="111" t="str">
        <f t="shared" si="256"/>
        <v/>
      </c>
      <c r="DJ84" s="111" t="str">
        <f t="shared" si="257"/>
        <v/>
      </c>
      <c r="DK84" s="111" t="str">
        <f t="shared" si="258"/>
        <v/>
      </c>
      <c r="DL84" s="111" t="str">
        <f t="shared" si="259"/>
        <v/>
      </c>
      <c r="DM84" s="111" t="str">
        <f t="shared" si="260"/>
        <v/>
      </c>
      <c r="DN84" s="111" t="str">
        <f t="shared" si="261"/>
        <v/>
      </c>
    </row>
    <row r="85" spans="1:118" ht="13.5" customHeight="1">
      <c r="A85" s="1052">
        <v>76</v>
      </c>
      <c r="B85" s="1053"/>
      <c r="C85" s="1039"/>
      <c r="D85" s="1040"/>
      <c r="E85" s="1041"/>
      <c r="F85" s="309"/>
      <c r="G85" s="1050"/>
      <c r="H85" s="1051"/>
      <c r="I85" s="1044"/>
      <c r="J85" s="1045"/>
      <c r="K85" s="1046"/>
      <c r="L85" s="1047"/>
      <c r="M85" s="1046"/>
      <c r="N85" s="1047"/>
      <c r="O85" s="1048"/>
      <c r="P85" s="1049"/>
      <c r="Q85" s="1039"/>
      <c r="R85" s="1041"/>
      <c r="S85" s="1042"/>
      <c r="T85" s="1043"/>
      <c r="U85" s="1068" t="str">
        <f t="shared" si="262"/>
        <v/>
      </c>
      <c r="V85" s="1069"/>
      <c r="W85" s="1069"/>
      <c r="X85" s="1069"/>
      <c r="Y85" s="1069"/>
      <c r="Z85" s="1069"/>
      <c r="AA85" s="111" t="str">
        <f t="shared" si="1"/>
        <v/>
      </c>
      <c r="AB85" s="98" t="str">
        <f t="shared" si="171"/>
        <v/>
      </c>
      <c r="AC85" s="98" t="str">
        <f t="shared" si="172"/>
        <v/>
      </c>
      <c r="AD85" s="98" t="str">
        <f t="shared" si="173"/>
        <v/>
      </c>
      <c r="AE85" s="111" t="str">
        <f t="shared" si="174"/>
        <v>○</v>
      </c>
      <c r="AF85" s="111" t="str">
        <f t="shared" si="175"/>
        <v/>
      </c>
      <c r="AG85" s="111" t="str">
        <f t="shared" si="176"/>
        <v/>
      </c>
      <c r="AH85" s="111" t="str">
        <f t="shared" si="177"/>
        <v/>
      </c>
      <c r="AI85" s="111" t="str">
        <f t="shared" si="178"/>
        <v/>
      </c>
      <c r="AJ85" s="111" t="str">
        <f t="shared" si="179"/>
        <v/>
      </c>
      <c r="AK85" s="111" t="str">
        <f t="shared" si="180"/>
        <v/>
      </c>
      <c r="AL85" s="111" t="str">
        <f t="shared" si="181"/>
        <v/>
      </c>
      <c r="AM85" s="111" t="str">
        <f t="shared" si="182"/>
        <v/>
      </c>
      <c r="AN85" s="111" t="str">
        <f t="shared" si="183"/>
        <v/>
      </c>
      <c r="AO85" s="111" t="str">
        <f t="shared" si="184"/>
        <v/>
      </c>
      <c r="AP85" s="111" t="str">
        <f t="shared" si="185"/>
        <v/>
      </c>
      <c r="AQ85" s="111" t="str">
        <f t="shared" si="186"/>
        <v/>
      </c>
      <c r="AR85" s="111" t="str">
        <f t="shared" si="187"/>
        <v/>
      </c>
      <c r="AS85" s="111" t="str">
        <f t="shared" si="188"/>
        <v/>
      </c>
      <c r="AT85" s="111" t="str">
        <f t="shared" si="189"/>
        <v/>
      </c>
      <c r="AU85" s="111" t="str">
        <f t="shared" si="190"/>
        <v/>
      </c>
      <c r="AV85" s="111" t="str">
        <f t="shared" si="191"/>
        <v/>
      </c>
      <c r="AW85" s="111" t="str">
        <f t="shared" si="192"/>
        <v/>
      </c>
      <c r="AX85" s="111" t="str">
        <f t="shared" si="193"/>
        <v/>
      </c>
      <c r="AY85" s="111" t="str">
        <f t="shared" si="194"/>
        <v/>
      </c>
      <c r="AZ85" s="111" t="str">
        <f t="shared" si="195"/>
        <v/>
      </c>
      <c r="BA85" s="111" t="str">
        <f t="shared" si="196"/>
        <v/>
      </c>
      <c r="BB85" s="111" t="str">
        <f t="shared" si="197"/>
        <v/>
      </c>
      <c r="BC85" s="111" t="str">
        <f t="shared" si="198"/>
        <v/>
      </c>
      <c r="BD85" s="111" t="str">
        <f t="shared" si="199"/>
        <v/>
      </c>
      <c r="BE85" s="111" t="str">
        <f t="shared" si="200"/>
        <v/>
      </c>
      <c r="BF85" s="111" t="str">
        <f t="shared" si="201"/>
        <v/>
      </c>
      <c r="BG85" s="111" t="str">
        <f t="shared" si="202"/>
        <v/>
      </c>
      <c r="BH85" s="111" t="str">
        <f t="shared" si="203"/>
        <v/>
      </c>
      <c r="BI85" s="111" t="str">
        <f t="shared" si="204"/>
        <v/>
      </c>
      <c r="BJ85" s="111" t="str">
        <f t="shared" si="205"/>
        <v/>
      </c>
      <c r="BK85" s="111" t="str">
        <f t="shared" si="206"/>
        <v/>
      </c>
      <c r="BL85" s="111" t="str">
        <f t="shared" si="207"/>
        <v/>
      </c>
      <c r="BM85" s="111" t="str">
        <f t="shared" si="208"/>
        <v/>
      </c>
      <c r="BN85" s="111" t="str">
        <f t="shared" si="209"/>
        <v/>
      </c>
      <c r="BO85" s="111" t="str">
        <f t="shared" si="210"/>
        <v/>
      </c>
      <c r="BP85" s="111" t="str">
        <f t="shared" si="211"/>
        <v/>
      </c>
      <c r="BQ85" s="111" t="str">
        <f t="shared" si="212"/>
        <v/>
      </c>
      <c r="BR85" s="111" t="str">
        <f t="shared" si="213"/>
        <v/>
      </c>
      <c r="BS85" s="111" t="str">
        <f t="shared" si="214"/>
        <v/>
      </c>
      <c r="BT85" s="111" t="str">
        <f t="shared" si="215"/>
        <v/>
      </c>
      <c r="BU85" s="111" t="str">
        <f t="shared" si="216"/>
        <v/>
      </c>
      <c r="BV85" s="111" t="str">
        <f t="shared" si="217"/>
        <v/>
      </c>
      <c r="BW85" s="111" t="str">
        <f t="shared" si="218"/>
        <v/>
      </c>
      <c r="BX85" s="111" t="str">
        <f t="shared" si="219"/>
        <v/>
      </c>
      <c r="BY85" s="111" t="str">
        <f t="shared" si="220"/>
        <v/>
      </c>
      <c r="BZ85" s="111" t="str">
        <f t="shared" si="221"/>
        <v/>
      </c>
      <c r="CA85" s="111" t="str">
        <f t="shared" si="222"/>
        <v/>
      </c>
      <c r="CB85" s="111" t="str">
        <f t="shared" si="223"/>
        <v/>
      </c>
      <c r="CC85" s="111" t="str">
        <f t="shared" si="224"/>
        <v/>
      </c>
      <c r="CD85" s="111" t="str">
        <f t="shared" si="225"/>
        <v/>
      </c>
      <c r="CE85" s="111" t="str">
        <f t="shared" si="226"/>
        <v/>
      </c>
      <c r="CF85" s="111" t="str">
        <f t="shared" si="227"/>
        <v/>
      </c>
      <c r="CG85" s="111" t="str">
        <f t="shared" si="228"/>
        <v/>
      </c>
      <c r="CH85" s="111" t="str">
        <f t="shared" si="229"/>
        <v/>
      </c>
      <c r="CI85" s="111" t="str">
        <f t="shared" si="230"/>
        <v/>
      </c>
      <c r="CJ85" s="111" t="str">
        <f t="shared" si="231"/>
        <v/>
      </c>
      <c r="CK85" s="111" t="str">
        <f t="shared" si="232"/>
        <v/>
      </c>
      <c r="CL85" s="111" t="str">
        <f t="shared" si="233"/>
        <v/>
      </c>
      <c r="CM85" s="111" t="str">
        <f t="shared" si="234"/>
        <v/>
      </c>
      <c r="CN85" s="111" t="str">
        <f t="shared" si="235"/>
        <v/>
      </c>
      <c r="CO85" s="111" t="str">
        <f t="shared" si="236"/>
        <v/>
      </c>
      <c r="CP85" s="111" t="str">
        <f t="shared" si="237"/>
        <v/>
      </c>
      <c r="CQ85" s="111" t="str">
        <f t="shared" si="238"/>
        <v/>
      </c>
      <c r="CR85" s="111" t="str">
        <f t="shared" si="239"/>
        <v/>
      </c>
      <c r="CS85" s="111" t="str">
        <f t="shared" si="240"/>
        <v/>
      </c>
      <c r="CT85" s="111" t="str">
        <f t="shared" si="241"/>
        <v/>
      </c>
      <c r="CU85" s="111" t="str">
        <f t="shared" si="242"/>
        <v/>
      </c>
      <c r="CV85" s="111" t="str">
        <f t="shared" si="243"/>
        <v/>
      </c>
      <c r="CW85" s="111" t="str">
        <f t="shared" si="244"/>
        <v/>
      </c>
      <c r="CX85" s="111" t="str">
        <f t="shared" si="245"/>
        <v/>
      </c>
      <c r="CY85" s="111" t="str">
        <f t="shared" si="246"/>
        <v/>
      </c>
      <c r="CZ85" s="111" t="str">
        <f t="shared" si="247"/>
        <v/>
      </c>
      <c r="DA85" s="111" t="str">
        <f t="shared" si="248"/>
        <v/>
      </c>
      <c r="DB85" s="111" t="str">
        <f t="shared" si="249"/>
        <v/>
      </c>
      <c r="DC85" s="111" t="str">
        <f t="shared" si="250"/>
        <v/>
      </c>
      <c r="DD85" s="111" t="str">
        <f t="shared" si="251"/>
        <v/>
      </c>
      <c r="DE85" s="111" t="str">
        <f t="shared" si="252"/>
        <v/>
      </c>
      <c r="DF85" s="111" t="str">
        <f t="shared" si="253"/>
        <v/>
      </c>
      <c r="DG85" s="111" t="str">
        <f t="shared" si="254"/>
        <v/>
      </c>
      <c r="DH85" s="111" t="str">
        <f t="shared" si="255"/>
        <v/>
      </c>
      <c r="DI85" s="111" t="str">
        <f t="shared" si="256"/>
        <v/>
      </c>
      <c r="DJ85" s="111" t="str">
        <f t="shared" si="257"/>
        <v/>
      </c>
      <c r="DK85" s="111" t="str">
        <f t="shared" si="258"/>
        <v/>
      </c>
      <c r="DL85" s="111" t="str">
        <f t="shared" si="259"/>
        <v/>
      </c>
      <c r="DM85" s="111" t="str">
        <f t="shared" si="260"/>
        <v/>
      </c>
      <c r="DN85" s="111" t="str">
        <f t="shared" si="261"/>
        <v/>
      </c>
    </row>
    <row r="86" spans="1:118" ht="13.5" customHeight="1">
      <c r="A86" s="1052">
        <v>77</v>
      </c>
      <c r="B86" s="1053"/>
      <c r="C86" s="1039"/>
      <c r="D86" s="1040"/>
      <c r="E86" s="1041"/>
      <c r="F86" s="309"/>
      <c r="G86" s="1050"/>
      <c r="H86" s="1051"/>
      <c r="I86" s="1044"/>
      <c r="J86" s="1045"/>
      <c r="K86" s="1046"/>
      <c r="L86" s="1047"/>
      <c r="M86" s="1046"/>
      <c r="N86" s="1047"/>
      <c r="O86" s="1048"/>
      <c r="P86" s="1049"/>
      <c r="Q86" s="1039"/>
      <c r="R86" s="1041"/>
      <c r="S86" s="1042"/>
      <c r="T86" s="1043"/>
      <c r="U86" s="1068" t="str">
        <f t="shared" si="262"/>
        <v/>
      </c>
      <c r="V86" s="1069"/>
      <c r="W86" s="1069"/>
      <c r="X86" s="1069"/>
      <c r="Y86" s="1069"/>
      <c r="Z86" s="1069"/>
      <c r="AA86" s="111" t="str">
        <f t="shared" si="1"/>
        <v/>
      </c>
      <c r="AB86" s="98" t="str">
        <f t="shared" si="171"/>
        <v/>
      </c>
      <c r="AC86" s="98" t="str">
        <f t="shared" si="172"/>
        <v/>
      </c>
      <c r="AD86" s="98" t="str">
        <f t="shared" si="173"/>
        <v/>
      </c>
      <c r="AE86" s="111" t="str">
        <f t="shared" si="174"/>
        <v>○</v>
      </c>
      <c r="AF86" s="111" t="str">
        <f t="shared" si="175"/>
        <v/>
      </c>
      <c r="AG86" s="111" t="str">
        <f t="shared" si="176"/>
        <v/>
      </c>
      <c r="AH86" s="111" t="str">
        <f t="shared" si="177"/>
        <v/>
      </c>
      <c r="AI86" s="111" t="str">
        <f t="shared" si="178"/>
        <v/>
      </c>
      <c r="AJ86" s="111" t="str">
        <f t="shared" si="179"/>
        <v/>
      </c>
      <c r="AK86" s="111" t="str">
        <f t="shared" si="180"/>
        <v/>
      </c>
      <c r="AL86" s="111" t="str">
        <f t="shared" si="181"/>
        <v/>
      </c>
      <c r="AM86" s="111" t="str">
        <f t="shared" si="182"/>
        <v/>
      </c>
      <c r="AN86" s="111" t="str">
        <f t="shared" si="183"/>
        <v/>
      </c>
      <c r="AO86" s="111" t="str">
        <f t="shared" si="184"/>
        <v/>
      </c>
      <c r="AP86" s="111" t="str">
        <f t="shared" si="185"/>
        <v/>
      </c>
      <c r="AQ86" s="111" t="str">
        <f t="shared" si="186"/>
        <v/>
      </c>
      <c r="AR86" s="111" t="str">
        <f t="shared" si="187"/>
        <v/>
      </c>
      <c r="AS86" s="111" t="str">
        <f t="shared" si="188"/>
        <v/>
      </c>
      <c r="AT86" s="111" t="str">
        <f t="shared" si="189"/>
        <v/>
      </c>
      <c r="AU86" s="111" t="str">
        <f t="shared" si="190"/>
        <v/>
      </c>
      <c r="AV86" s="111" t="str">
        <f t="shared" si="191"/>
        <v/>
      </c>
      <c r="AW86" s="111" t="str">
        <f t="shared" si="192"/>
        <v/>
      </c>
      <c r="AX86" s="111" t="str">
        <f t="shared" si="193"/>
        <v/>
      </c>
      <c r="AY86" s="111" t="str">
        <f t="shared" si="194"/>
        <v/>
      </c>
      <c r="AZ86" s="111" t="str">
        <f t="shared" si="195"/>
        <v/>
      </c>
      <c r="BA86" s="111" t="str">
        <f t="shared" si="196"/>
        <v/>
      </c>
      <c r="BB86" s="111" t="str">
        <f t="shared" si="197"/>
        <v/>
      </c>
      <c r="BC86" s="111" t="str">
        <f t="shared" si="198"/>
        <v/>
      </c>
      <c r="BD86" s="111" t="str">
        <f t="shared" si="199"/>
        <v/>
      </c>
      <c r="BE86" s="111" t="str">
        <f t="shared" si="200"/>
        <v/>
      </c>
      <c r="BF86" s="111" t="str">
        <f t="shared" si="201"/>
        <v/>
      </c>
      <c r="BG86" s="111" t="str">
        <f t="shared" si="202"/>
        <v/>
      </c>
      <c r="BH86" s="111" t="str">
        <f t="shared" si="203"/>
        <v/>
      </c>
      <c r="BI86" s="111" t="str">
        <f t="shared" si="204"/>
        <v/>
      </c>
      <c r="BJ86" s="111" t="str">
        <f t="shared" si="205"/>
        <v/>
      </c>
      <c r="BK86" s="111" t="str">
        <f t="shared" si="206"/>
        <v/>
      </c>
      <c r="BL86" s="111" t="str">
        <f t="shared" si="207"/>
        <v/>
      </c>
      <c r="BM86" s="111" t="str">
        <f t="shared" si="208"/>
        <v/>
      </c>
      <c r="BN86" s="111" t="str">
        <f t="shared" si="209"/>
        <v/>
      </c>
      <c r="BO86" s="111" t="str">
        <f t="shared" si="210"/>
        <v/>
      </c>
      <c r="BP86" s="111" t="str">
        <f t="shared" si="211"/>
        <v/>
      </c>
      <c r="BQ86" s="111" t="str">
        <f t="shared" si="212"/>
        <v/>
      </c>
      <c r="BR86" s="111" t="str">
        <f t="shared" si="213"/>
        <v/>
      </c>
      <c r="BS86" s="111" t="str">
        <f t="shared" si="214"/>
        <v/>
      </c>
      <c r="BT86" s="111" t="str">
        <f t="shared" si="215"/>
        <v/>
      </c>
      <c r="BU86" s="111" t="str">
        <f t="shared" si="216"/>
        <v/>
      </c>
      <c r="BV86" s="111" t="str">
        <f t="shared" si="217"/>
        <v/>
      </c>
      <c r="BW86" s="111" t="str">
        <f t="shared" si="218"/>
        <v/>
      </c>
      <c r="BX86" s="111" t="str">
        <f t="shared" si="219"/>
        <v/>
      </c>
      <c r="BY86" s="111" t="str">
        <f t="shared" si="220"/>
        <v/>
      </c>
      <c r="BZ86" s="111" t="str">
        <f t="shared" si="221"/>
        <v/>
      </c>
      <c r="CA86" s="111" t="str">
        <f t="shared" si="222"/>
        <v/>
      </c>
      <c r="CB86" s="111" t="str">
        <f t="shared" si="223"/>
        <v/>
      </c>
      <c r="CC86" s="111" t="str">
        <f t="shared" si="224"/>
        <v/>
      </c>
      <c r="CD86" s="111" t="str">
        <f t="shared" si="225"/>
        <v/>
      </c>
      <c r="CE86" s="111" t="str">
        <f t="shared" si="226"/>
        <v/>
      </c>
      <c r="CF86" s="111" t="str">
        <f t="shared" si="227"/>
        <v/>
      </c>
      <c r="CG86" s="111" t="str">
        <f t="shared" si="228"/>
        <v/>
      </c>
      <c r="CH86" s="111" t="str">
        <f t="shared" si="229"/>
        <v/>
      </c>
      <c r="CI86" s="111" t="str">
        <f t="shared" si="230"/>
        <v/>
      </c>
      <c r="CJ86" s="111" t="str">
        <f t="shared" si="231"/>
        <v/>
      </c>
      <c r="CK86" s="111" t="str">
        <f t="shared" si="232"/>
        <v/>
      </c>
      <c r="CL86" s="111" t="str">
        <f t="shared" si="233"/>
        <v/>
      </c>
      <c r="CM86" s="111" t="str">
        <f t="shared" si="234"/>
        <v/>
      </c>
      <c r="CN86" s="111" t="str">
        <f t="shared" si="235"/>
        <v/>
      </c>
      <c r="CO86" s="111" t="str">
        <f t="shared" si="236"/>
        <v/>
      </c>
      <c r="CP86" s="111" t="str">
        <f t="shared" si="237"/>
        <v/>
      </c>
      <c r="CQ86" s="111" t="str">
        <f t="shared" si="238"/>
        <v/>
      </c>
      <c r="CR86" s="111" t="str">
        <f t="shared" si="239"/>
        <v/>
      </c>
      <c r="CS86" s="111" t="str">
        <f t="shared" si="240"/>
        <v/>
      </c>
      <c r="CT86" s="111" t="str">
        <f t="shared" si="241"/>
        <v/>
      </c>
      <c r="CU86" s="111" t="str">
        <f t="shared" si="242"/>
        <v/>
      </c>
      <c r="CV86" s="111" t="str">
        <f t="shared" si="243"/>
        <v/>
      </c>
      <c r="CW86" s="111" t="str">
        <f t="shared" si="244"/>
        <v/>
      </c>
      <c r="CX86" s="111" t="str">
        <f t="shared" si="245"/>
        <v/>
      </c>
      <c r="CY86" s="111" t="str">
        <f t="shared" si="246"/>
        <v/>
      </c>
      <c r="CZ86" s="111" t="str">
        <f t="shared" si="247"/>
        <v/>
      </c>
      <c r="DA86" s="111" t="str">
        <f t="shared" si="248"/>
        <v/>
      </c>
      <c r="DB86" s="111" t="str">
        <f t="shared" si="249"/>
        <v/>
      </c>
      <c r="DC86" s="111" t="str">
        <f t="shared" si="250"/>
        <v/>
      </c>
      <c r="DD86" s="111" t="str">
        <f t="shared" si="251"/>
        <v/>
      </c>
      <c r="DE86" s="111" t="str">
        <f t="shared" si="252"/>
        <v/>
      </c>
      <c r="DF86" s="111" t="str">
        <f t="shared" si="253"/>
        <v/>
      </c>
      <c r="DG86" s="111" t="str">
        <f t="shared" si="254"/>
        <v/>
      </c>
      <c r="DH86" s="111" t="str">
        <f t="shared" si="255"/>
        <v/>
      </c>
      <c r="DI86" s="111" t="str">
        <f t="shared" si="256"/>
        <v/>
      </c>
      <c r="DJ86" s="111" t="str">
        <f t="shared" si="257"/>
        <v/>
      </c>
      <c r="DK86" s="111" t="str">
        <f t="shared" si="258"/>
        <v/>
      </c>
      <c r="DL86" s="111" t="str">
        <f t="shared" si="259"/>
        <v/>
      </c>
      <c r="DM86" s="111" t="str">
        <f t="shared" si="260"/>
        <v/>
      </c>
      <c r="DN86" s="111" t="str">
        <f t="shared" si="261"/>
        <v/>
      </c>
    </row>
    <row r="87" spans="1:118" ht="13.5" customHeight="1">
      <c r="A87" s="1052">
        <v>78</v>
      </c>
      <c r="B87" s="1053"/>
      <c r="C87" s="1039"/>
      <c r="D87" s="1040"/>
      <c r="E87" s="1041"/>
      <c r="F87" s="309"/>
      <c r="G87" s="1050"/>
      <c r="H87" s="1051"/>
      <c r="I87" s="1044"/>
      <c r="J87" s="1045"/>
      <c r="K87" s="1046"/>
      <c r="L87" s="1047"/>
      <c r="M87" s="1046"/>
      <c r="N87" s="1047"/>
      <c r="O87" s="1048"/>
      <c r="P87" s="1049"/>
      <c r="Q87" s="1039"/>
      <c r="R87" s="1041"/>
      <c r="S87" s="1042"/>
      <c r="T87" s="1043"/>
      <c r="U87" s="1068" t="str">
        <f t="shared" si="262"/>
        <v/>
      </c>
      <c r="V87" s="1069"/>
      <c r="W87" s="1069"/>
      <c r="X87" s="1069"/>
      <c r="Y87" s="1069"/>
      <c r="Z87" s="1069"/>
      <c r="AA87" s="111" t="str">
        <f t="shared" si="1"/>
        <v/>
      </c>
      <c r="AB87" s="98" t="str">
        <f t="shared" si="171"/>
        <v/>
      </c>
      <c r="AC87" s="98" t="str">
        <f t="shared" si="172"/>
        <v/>
      </c>
      <c r="AD87" s="98" t="str">
        <f t="shared" si="173"/>
        <v/>
      </c>
      <c r="AE87" s="111" t="str">
        <f t="shared" si="174"/>
        <v>○</v>
      </c>
      <c r="AF87" s="111" t="str">
        <f t="shared" si="175"/>
        <v/>
      </c>
      <c r="AG87" s="111" t="str">
        <f t="shared" si="176"/>
        <v/>
      </c>
      <c r="AH87" s="111" t="str">
        <f t="shared" si="177"/>
        <v/>
      </c>
      <c r="AI87" s="111" t="str">
        <f t="shared" si="178"/>
        <v/>
      </c>
      <c r="AJ87" s="111" t="str">
        <f t="shared" si="179"/>
        <v/>
      </c>
      <c r="AK87" s="111" t="str">
        <f t="shared" si="180"/>
        <v/>
      </c>
      <c r="AL87" s="111" t="str">
        <f t="shared" si="181"/>
        <v/>
      </c>
      <c r="AM87" s="111" t="str">
        <f t="shared" si="182"/>
        <v/>
      </c>
      <c r="AN87" s="111" t="str">
        <f t="shared" si="183"/>
        <v/>
      </c>
      <c r="AO87" s="111" t="str">
        <f t="shared" si="184"/>
        <v/>
      </c>
      <c r="AP87" s="111" t="str">
        <f t="shared" si="185"/>
        <v/>
      </c>
      <c r="AQ87" s="111" t="str">
        <f t="shared" si="186"/>
        <v/>
      </c>
      <c r="AR87" s="111" t="str">
        <f t="shared" si="187"/>
        <v/>
      </c>
      <c r="AS87" s="111" t="str">
        <f t="shared" si="188"/>
        <v/>
      </c>
      <c r="AT87" s="111" t="str">
        <f t="shared" si="189"/>
        <v/>
      </c>
      <c r="AU87" s="111" t="str">
        <f t="shared" si="190"/>
        <v/>
      </c>
      <c r="AV87" s="111" t="str">
        <f t="shared" si="191"/>
        <v/>
      </c>
      <c r="AW87" s="111" t="str">
        <f t="shared" si="192"/>
        <v/>
      </c>
      <c r="AX87" s="111" t="str">
        <f t="shared" si="193"/>
        <v/>
      </c>
      <c r="AY87" s="111" t="str">
        <f t="shared" si="194"/>
        <v/>
      </c>
      <c r="AZ87" s="111" t="str">
        <f t="shared" si="195"/>
        <v/>
      </c>
      <c r="BA87" s="111" t="str">
        <f t="shared" si="196"/>
        <v/>
      </c>
      <c r="BB87" s="111" t="str">
        <f t="shared" si="197"/>
        <v/>
      </c>
      <c r="BC87" s="111" t="str">
        <f t="shared" si="198"/>
        <v/>
      </c>
      <c r="BD87" s="111" t="str">
        <f t="shared" si="199"/>
        <v/>
      </c>
      <c r="BE87" s="111" t="str">
        <f t="shared" si="200"/>
        <v/>
      </c>
      <c r="BF87" s="111" t="str">
        <f t="shared" si="201"/>
        <v/>
      </c>
      <c r="BG87" s="111" t="str">
        <f t="shared" si="202"/>
        <v/>
      </c>
      <c r="BH87" s="111" t="str">
        <f t="shared" si="203"/>
        <v/>
      </c>
      <c r="BI87" s="111" t="str">
        <f t="shared" si="204"/>
        <v/>
      </c>
      <c r="BJ87" s="111" t="str">
        <f t="shared" si="205"/>
        <v/>
      </c>
      <c r="BK87" s="111" t="str">
        <f t="shared" si="206"/>
        <v/>
      </c>
      <c r="BL87" s="111" t="str">
        <f t="shared" si="207"/>
        <v/>
      </c>
      <c r="BM87" s="111" t="str">
        <f t="shared" si="208"/>
        <v/>
      </c>
      <c r="BN87" s="111" t="str">
        <f t="shared" si="209"/>
        <v/>
      </c>
      <c r="BO87" s="111" t="str">
        <f t="shared" si="210"/>
        <v/>
      </c>
      <c r="BP87" s="111" t="str">
        <f t="shared" si="211"/>
        <v/>
      </c>
      <c r="BQ87" s="111" t="str">
        <f t="shared" si="212"/>
        <v/>
      </c>
      <c r="BR87" s="111" t="str">
        <f t="shared" si="213"/>
        <v/>
      </c>
      <c r="BS87" s="111" t="str">
        <f t="shared" si="214"/>
        <v/>
      </c>
      <c r="BT87" s="111" t="str">
        <f t="shared" si="215"/>
        <v/>
      </c>
      <c r="BU87" s="111" t="str">
        <f t="shared" si="216"/>
        <v/>
      </c>
      <c r="BV87" s="111" t="str">
        <f t="shared" si="217"/>
        <v/>
      </c>
      <c r="BW87" s="111" t="str">
        <f t="shared" si="218"/>
        <v/>
      </c>
      <c r="BX87" s="111" t="str">
        <f t="shared" si="219"/>
        <v/>
      </c>
      <c r="BY87" s="111" t="str">
        <f t="shared" si="220"/>
        <v/>
      </c>
      <c r="BZ87" s="111" t="str">
        <f t="shared" si="221"/>
        <v/>
      </c>
      <c r="CA87" s="111" t="str">
        <f t="shared" si="222"/>
        <v/>
      </c>
      <c r="CB87" s="111" t="str">
        <f t="shared" si="223"/>
        <v/>
      </c>
      <c r="CC87" s="111" t="str">
        <f t="shared" si="224"/>
        <v/>
      </c>
      <c r="CD87" s="111" t="str">
        <f t="shared" si="225"/>
        <v/>
      </c>
      <c r="CE87" s="111" t="str">
        <f t="shared" si="226"/>
        <v/>
      </c>
      <c r="CF87" s="111" t="str">
        <f t="shared" si="227"/>
        <v/>
      </c>
      <c r="CG87" s="111" t="str">
        <f t="shared" si="228"/>
        <v/>
      </c>
      <c r="CH87" s="111" t="str">
        <f t="shared" si="229"/>
        <v/>
      </c>
      <c r="CI87" s="111" t="str">
        <f t="shared" si="230"/>
        <v/>
      </c>
      <c r="CJ87" s="111" t="str">
        <f t="shared" si="231"/>
        <v/>
      </c>
      <c r="CK87" s="111" t="str">
        <f t="shared" si="232"/>
        <v/>
      </c>
      <c r="CL87" s="111" t="str">
        <f t="shared" si="233"/>
        <v/>
      </c>
      <c r="CM87" s="111" t="str">
        <f t="shared" si="234"/>
        <v/>
      </c>
      <c r="CN87" s="111" t="str">
        <f t="shared" si="235"/>
        <v/>
      </c>
      <c r="CO87" s="111" t="str">
        <f t="shared" si="236"/>
        <v/>
      </c>
      <c r="CP87" s="111" t="str">
        <f t="shared" si="237"/>
        <v/>
      </c>
      <c r="CQ87" s="111" t="str">
        <f t="shared" si="238"/>
        <v/>
      </c>
      <c r="CR87" s="111" t="str">
        <f t="shared" si="239"/>
        <v/>
      </c>
      <c r="CS87" s="111" t="str">
        <f t="shared" si="240"/>
        <v/>
      </c>
      <c r="CT87" s="111" t="str">
        <f t="shared" si="241"/>
        <v/>
      </c>
      <c r="CU87" s="111" t="str">
        <f t="shared" si="242"/>
        <v/>
      </c>
      <c r="CV87" s="111" t="str">
        <f t="shared" si="243"/>
        <v/>
      </c>
      <c r="CW87" s="111" t="str">
        <f t="shared" si="244"/>
        <v/>
      </c>
      <c r="CX87" s="111" t="str">
        <f t="shared" si="245"/>
        <v/>
      </c>
      <c r="CY87" s="111" t="str">
        <f t="shared" si="246"/>
        <v/>
      </c>
      <c r="CZ87" s="111" t="str">
        <f t="shared" si="247"/>
        <v/>
      </c>
      <c r="DA87" s="111" t="str">
        <f t="shared" si="248"/>
        <v/>
      </c>
      <c r="DB87" s="111" t="str">
        <f t="shared" si="249"/>
        <v/>
      </c>
      <c r="DC87" s="111" t="str">
        <f t="shared" si="250"/>
        <v/>
      </c>
      <c r="DD87" s="111" t="str">
        <f t="shared" si="251"/>
        <v/>
      </c>
      <c r="DE87" s="111" t="str">
        <f t="shared" si="252"/>
        <v/>
      </c>
      <c r="DF87" s="111" t="str">
        <f t="shared" si="253"/>
        <v/>
      </c>
      <c r="DG87" s="111" t="str">
        <f t="shared" si="254"/>
        <v/>
      </c>
      <c r="DH87" s="111" t="str">
        <f t="shared" si="255"/>
        <v/>
      </c>
      <c r="DI87" s="111" t="str">
        <f t="shared" si="256"/>
        <v/>
      </c>
      <c r="DJ87" s="111" t="str">
        <f t="shared" si="257"/>
        <v/>
      </c>
      <c r="DK87" s="111" t="str">
        <f t="shared" si="258"/>
        <v/>
      </c>
      <c r="DL87" s="111" t="str">
        <f t="shared" si="259"/>
        <v/>
      </c>
      <c r="DM87" s="111" t="str">
        <f t="shared" si="260"/>
        <v/>
      </c>
      <c r="DN87" s="111" t="str">
        <f t="shared" si="261"/>
        <v/>
      </c>
    </row>
    <row r="88" spans="1:118" ht="13.5" customHeight="1">
      <c r="A88" s="1052">
        <v>79</v>
      </c>
      <c r="B88" s="1053"/>
      <c r="C88" s="1039"/>
      <c r="D88" s="1040"/>
      <c r="E88" s="1041"/>
      <c r="F88" s="309"/>
      <c r="G88" s="1050"/>
      <c r="H88" s="1051"/>
      <c r="I88" s="1044"/>
      <c r="J88" s="1045"/>
      <c r="K88" s="1046"/>
      <c r="L88" s="1047"/>
      <c r="M88" s="1046"/>
      <c r="N88" s="1047"/>
      <c r="O88" s="1048"/>
      <c r="P88" s="1049"/>
      <c r="Q88" s="1039"/>
      <c r="R88" s="1041"/>
      <c r="S88" s="1042"/>
      <c r="T88" s="1043"/>
      <c r="U88" s="1068" t="str">
        <f t="shared" si="262"/>
        <v/>
      </c>
      <c r="V88" s="1069"/>
      <c r="W88" s="1069"/>
      <c r="X88" s="1069"/>
      <c r="Y88" s="1069"/>
      <c r="Z88" s="1069"/>
      <c r="AA88" s="111" t="str">
        <f t="shared" si="1"/>
        <v/>
      </c>
      <c r="AB88" s="98" t="str">
        <f t="shared" si="171"/>
        <v/>
      </c>
      <c r="AC88" s="98" t="str">
        <f t="shared" si="172"/>
        <v/>
      </c>
      <c r="AD88" s="98" t="str">
        <f t="shared" si="173"/>
        <v/>
      </c>
      <c r="AE88" s="111" t="str">
        <f t="shared" si="174"/>
        <v>○</v>
      </c>
      <c r="AF88" s="111" t="str">
        <f t="shared" si="175"/>
        <v/>
      </c>
      <c r="AG88" s="111" t="str">
        <f t="shared" si="176"/>
        <v/>
      </c>
      <c r="AH88" s="111" t="str">
        <f t="shared" si="177"/>
        <v/>
      </c>
      <c r="AI88" s="111" t="str">
        <f t="shared" si="178"/>
        <v/>
      </c>
      <c r="AJ88" s="111" t="str">
        <f t="shared" si="179"/>
        <v/>
      </c>
      <c r="AK88" s="111" t="str">
        <f t="shared" si="180"/>
        <v/>
      </c>
      <c r="AL88" s="111" t="str">
        <f t="shared" si="181"/>
        <v/>
      </c>
      <c r="AM88" s="111" t="str">
        <f t="shared" si="182"/>
        <v/>
      </c>
      <c r="AN88" s="111" t="str">
        <f t="shared" si="183"/>
        <v/>
      </c>
      <c r="AO88" s="111" t="str">
        <f t="shared" si="184"/>
        <v/>
      </c>
      <c r="AP88" s="111" t="str">
        <f t="shared" si="185"/>
        <v/>
      </c>
      <c r="AQ88" s="111" t="str">
        <f t="shared" si="186"/>
        <v/>
      </c>
      <c r="AR88" s="111" t="str">
        <f t="shared" si="187"/>
        <v/>
      </c>
      <c r="AS88" s="111" t="str">
        <f t="shared" si="188"/>
        <v/>
      </c>
      <c r="AT88" s="111" t="str">
        <f t="shared" si="189"/>
        <v/>
      </c>
      <c r="AU88" s="111" t="str">
        <f t="shared" si="190"/>
        <v/>
      </c>
      <c r="AV88" s="111" t="str">
        <f t="shared" si="191"/>
        <v/>
      </c>
      <c r="AW88" s="111" t="str">
        <f t="shared" si="192"/>
        <v/>
      </c>
      <c r="AX88" s="111" t="str">
        <f t="shared" si="193"/>
        <v/>
      </c>
      <c r="AY88" s="111" t="str">
        <f t="shared" si="194"/>
        <v/>
      </c>
      <c r="AZ88" s="111" t="str">
        <f t="shared" si="195"/>
        <v/>
      </c>
      <c r="BA88" s="111" t="str">
        <f t="shared" si="196"/>
        <v/>
      </c>
      <c r="BB88" s="111" t="str">
        <f t="shared" si="197"/>
        <v/>
      </c>
      <c r="BC88" s="111" t="str">
        <f t="shared" si="198"/>
        <v/>
      </c>
      <c r="BD88" s="111" t="str">
        <f t="shared" si="199"/>
        <v/>
      </c>
      <c r="BE88" s="111" t="str">
        <f t="shared" si="200"/>
        <v/>
      </c>
      <c r="BF88" s="111" t="str">
        <f t="shared" si="201"/>
        <v/>
      </c>
      <c r="BG88" s="111" t="str">
        <f t="shared" si="202"/>
        <v/>
      </c>
      <c r="BH88" s="111" t="str">
        <f t="shared" si="203"/>
        <v/>
      </c>
      <c r="BI88" s="111" t="str">
        <f t="shared" si="204"/>
        <v/>
      </c>
      <c r="BJ88" s="111" t="str">
        <f t="shared" si="205"/>
        <v/>
      </c>
      <c r="BK88" s="111" t="str">
        <f t="shared" si="206"/>
        <v/>
      </c>
      <c r="BL88" s="111" t="str">
        <f t="shared" si="207"/>
        <v/>
      </c>
      <c r="BM88" s="111" t="str">
        <f t="shared" si="208"/>
        <v/>
      </c>
      <c r="BN88" s="111" t="str">
        <f t="shared" si="209"/>
        <v/>
      </c>
      <c r="BO88" s="111" t="str">
        <f t="shared" si="210"/>
        <v/>
      </c>
      <c r="BP88" s="111" t="str">
        <f t="shared" si="211"/>
        <v/>
      </c>
      <c r="BQ88" s="111" t="str">
        <f t="shared" si="212"/>
        <v/>
      </c>
      <c r="BR88" s="111" t="str">
        <f t="shared" si="213"/>
        <v/>
      </c>
      <c r="BS88" s="111" t="str">
        <f t="shared" si="214"/>
        <v/>
      </c>
      <c r="BT88" s="111" t="str">
        <f t="shared" si="215"/>
        <v/>
      </c>
      <c r="BU88" s="111" t="str">
        <f t="shared" si="216"/>
        <v/>
      </c>
      <c r="BV88" s="111" t="str">
        <f t="shared" si="217"/>
        <v/>
      </c>
      <c r="BW88" s="111" t="str">
        <f t="shared" si="218"/>
        <v/>
      </c>
      <c r="BX88" s="111" t="str">
        <f t="shared" si="219"/>
        <v/>
      </c>
      <c r="BY88" s="111" t="str">
        <f t="shared" si="220"/>
        <v/>
      </c>
      <c r="BZ88" s="111" t="str">
        <f t="shared" si="221"/>
        <v/>
      </c>
      <c r="CA88" s="111" t="str">
        <f t="shared" si="222"/>
        <v/>
      </c>
      <c r="CB88" s="111" t="str">
        <f t="shared" si="223"/>
        <v/>
      </c>
      <c r="CC88" s="111" t="str">
        <f t="shared" si="224"/>
        <v/>
      </c>
      <c r="CD88" s="111" t="str">
        <f t="shared" si="225"/>
        <v/>
      </c>
      <c r="CE88" s="111" t="str">
        <f t="shared" si="226"/>
        <v/>
      </c>
      <c r="CF88" s="111" t="str">
        <f t="shared" si="227"/>
        <v/>
      </c>
      <c r="CG88" s="111" t="str">
        <f t="shared" si="228"/>
        <v/>
      </c>
      <c r="CH88" s="111" t="str">
        <f t="shared" si="229"/>
        <v/>
      </c>
      <c r="CI88" s="111" t="str">
        <f t="shared" si="230"/>
        <v/>
      </c>
      <c r="CJ88" s="111" t="str">
        <f t="shared" si="231"/>
        <v/>
      </c>
      <c r="CK88" s="111" t="str">
        <f t="shared" si="232"/>
        <v/>
      </c>
      <c r="CL88" s="111" t="str">
        <f t="shared" si="233"/>
        <v/>
      </c>
      <c r="CM88" s="111" t="str">
        <f t="shared" si="234"/>
        <v/>
      </c>
      <c r="CN88" s="111" t="str">
        <f t="shared" si="235"/>
        <v/>
      </c>
      <c r="CO88" s="111" t="str">
        <f t="shared" si="236"/>
        <v/>
      </c>
      <c r="CP88" s="111" t="str">
        <f t="shared" si="237"/>
        <v/>
      </c>
      <c r="CQ88" s="111" t="str">
        <f t="shared" si="238"/>
        <v/>
      </c>
      <c r="CR88" s="111" t="str">
        <f t="shared" si="239"/>
        <v/>
      </c>
      <c r="CS88" s="111" t="str">
        <f t="shared" si="240"/>
        <v/>
      </c>
      <c r="CT88" s="111" t="str">
        <f t="shared" si="241"/>
        <v/>
      </c>
      <c r="CU88" s="111" t="str">
        <f t="shared" si="242"/>
        <v/>
      </c>
      <c r="CV88" s="111" t="str">
        <f t="shared" si="243"/>
        <v/>
      </c>
      <c r="CW88" s="111" t="str">
        <f t="shared" si="244"/>
        <v/>
      </c>
      <c r="CX88" s="111" t="str">
        <f t="shared" si="245"/>
        <v/>
      </c>
      <c r="CY88" s="111" t="str">
        <f t="shared" si="246"/>
        <v/>
      </c>
      <c r="CZ88" s="111" t="str">
        <f t="shared" si="247"/>
        <v/>
      </c>
      <c r="DA88" s="111" t="str">
        <f t="shared" si="248"/>
        <v/>
      </c>
      <c r="DB88" s="111" t="str">
        <f t="shared" si="249"/>
        <v/>
      </c>
      <c r="DC88" s="111" t="str">
        <f t="shared" si="250"/>
        <v/>
      </c>
      <c r="DD88" s="111" t="str">
        <f t="shared" si="251"/>
        <v/>
      </c>
      <c r="DE88" s="111" t="str">
        <f t="shared" si="252"/>
        <v/>
      </c>
      <c r="DF88" s="111" t="str">
        <f t="shared" si="253"/>
        <v/>
      </c>
      <c r="DG88" s="111" t="str">
        <f t="shared" si="254"/>
        <v/>
      </c>
      <c r="DH88" s="111" t="str">
        <f t="shared" si="255"/>
        <v/>
      </c>
      <c r="DI88" s="111" t="str">
        <f t="shared" si="256"/>
        <v/>
      </c>
      <c r="DJ88" s="111" t="str">
        <f t="shared" si="257"/>
        <v/>
      </c>
      <c r="DK88" s="111" t="str">
        <f t="shared" si="258"/>
        <v/>
      </c>
      <c r="DL88" s="111" t="str">
        <f t="shared" si="259"/>
        <v/>
      </c>
      <c r="DM88" s="111" t="str">
        <f t="shared" si="260"/>
        <v/>
      </c>
      <c r="DN88" s="111" t="str">
        <f t="shared" si="261"/>
        <v/>
      </c>
    </row>
    <row r="89" spans="1:118" ht="13.5" customHeight="1">
      <c r="A89" s="1052">
        <v>80</v>
      </c>
      <c r="B89" s="1053"/>
      <c r="C89" s="1039"/>
      <c r="D89" s="1040"/>
      <c r="E89" s="1041"/>
      <c r="F89" s="309"/>
      <c r="G89" s="1050"/>
      <c r="H89" s="1051"/>
      <c r="I89" s="1044"/>
      <c r="J89" s="1045"/>
      <c r="K89" s="1046"/>
      <c r="L89" s="1047"/>
      <c r="M89" s="1046"/>
      <c r="N89" s="1047"/>
      <c r="O89" s="1048"/>
      <c r="P89" s="1049"/>
      <c r="Q89" s="1039"/>
      <c r="R89" s="1041"/>
      <c r="S89" s="1042"/>
      <c r="T89" s="1043"/>
      <c r="U89" s="1068" t="str">
        <f t="shared" si="262"/>
        <v/>
      </c>
      <c r="V89" s="1069"/>
      <c r="W89" s="1069"/>
      <c r="X89" s="1069"/>
      <c r="Y89" s="1069"/>
      <c r="Z89" s="1069"/>
      <c r="AA89" s="111" t="str">
        <f t="shared" si="1"/>
        <v/>
      </c>
      <c r="AB89" s="98" t="str">
        <f t="shared" si="171"/>
        <v/>
      </c>
      <c r="AC89" s="98" t="str">
        <f t="shared" si="172"/>
        <v/>
      </c>
      <c r="AD89" s="98" t="str">
        <f t="shared" si="173"/>
        <v/>
      </c>
      <c r="AE89" s="111" t="str">
        <f t="shared" si="174"/>
        <v>○</v>
      </c>
      <c r="AF89" s="111" t="str">
        <f t="shared" si="175"/>
        <v/>
      </c>
      <c r="AG89" s="111" t="str">
        <f t="shared" si="176"/>
        <v/>
      </c>
      <c r="AH89" s="111" t="str">
        <f t="shared" si="177"/>
        <v/>
      </c>
      <c r="AI89" s="111" t="str">
        <f t="shared" si="178"/>
        <v/>
      </c>
      <c r="AJ89" s="111" t="str">
        <f t="shared" si="179"/>
        <v/>
      </c>
      <c r="AK89" s="111" t="str">
        <f t="shared" si="180"/>
        <v/>
      </c>
      <c r="AL89" s="111" t="str">
        <f t="shared" si="181"/>
        <v/>
      </c>
      <c r="AM89" s="111" t="str">
        <f t="shared" si="182"/>
        <v/>
      </c>
      <c r="AN89" s="111" t="str">
        <f t="shared" si="183"/>
        <v/>
      </c>
      <c r="AO89" s="111" t="str">
        <f t="shared" si="184"/>
        <v/>
      </c>
      <c r="AP89" s="111" t="str">
        <f t="shared" si="185"/>
        <v/>
      </c>
      <c r="AQ89" s="111" t="str">
        <f t="shared" si="186"/>
        <v/>
      </c>
      <c r="AR89" s="111" t="str">
        <f t="shared" si="187"/>
        <v/>
      </c>
      <c r="AS89" s="111" t="str">
        <f t="shared" si="188"/>
        <v/>
      </c>
      <c r="AT89" s="111" t="str">
        <f t="shared" si="189"/>
        <v/>
      </c>
      <c r="AU89" s="111" t="str">
        <f t="shared" si="190"/>
        <v/>
      </c>
      <c r="AV89" s="111" t="str">
        <f t="shared" si="191"/>
        <v/>
      </c>
      <c r="AW89" s="111" t="str">
        <f t="shared" si="192"/>
        <v/>
      </c>
      <c r="AX89" s="111" t="str">
        <f t="shared" si="193"/>
        <v/>
      </c>
      <c r="AY89" s="111" t="str">
        <f t="shared" si="194"/>
        <v/>
      </c>
      <c r="AZ89" s="111" t="str">
        <f t="shared" si="195"/>
        <v/>
      </c>
      <c r="BA89" s="111" t="str">
        <f t="shared" si="196"/>
        <v/>
      </c>
      <c r="BB89" s="111" t="str">
        <f t="shared" si="197"/>
        <v/>
      </c>
      <c r="BC89" s="111" t="str">
        <f t="shared" si="198"/>
        <v/>
      </c>
      <c r="BD89" s="111" t="str">
        <f t="shared" si="199"/>
        <v/>
      </c>
      <c r="BE89" s="111" t="str">
        <f t="shared" si="200"/>
        <v/>
      </c>
      <c r="BF89" s="111" t="str">
        <f t="shared" si="201"/>
        <v/>
      </c>
      <c r="BG89" s="111" t="str">
        <f t="shared" si="202"/>
        <v/>
      </c>
      <c r="BH89" s="111" t="str">
        <f t="shared" si="203"/>
        <v/>
      </c>
      <c r="BI89" s="111" t="str">
        <f t="shared" si="204"/>
        <v/>
      </c>
      <c r="BJ89" s="111" t="str">
        <f t="shared" si="205"/>
        <v/>
      </c>
      <c r="BK89" s="111" t="str">
        <f t="shared" si="206"/>
        <v/>
      </c>
      <c r="BL89" s="111" t="str">
        <f t="shared" si="207"/>
        <v/>
      </c>
      <c r="BM89" s="111" t="str">
        <f t="shared" si="208"/>
        <v/>
      </c>
      <c r="BN89" s="111" t="str">
        <f t="shared" si="209"/>
        <v/>
      </c>
      <c r="BO89" s="111" t="str">
        <f t="shared" si="210"/>
        <v/>
      </c>
      <c r="BP89" s="111" t="str">
        <f t="shared" si="211"/>
        <v/>
      </c>
      <c r="BQ89" s="111" t="str">
        <f t="shared" si="212"/>
        <v/>
      </c>
      <c r="BR89" s="111" t="str">
        <f t="shared" si="213"/>
        <v/>
      </c>
      <c r="BS89" s="111" t="str">
        <f t="shared" si="214"/>
        <v/>
      </c>
      <c r="BT89" s="111" t="str">
        <f t="shared" si="215"/>
        <v/>
      </c>
      <c r="BU89" s="111" t="str">
        <f t="shared" si="216"/>
        <v/>
      </c>
      <c r="BV89" s="111" t="str">
        <f t="shared" si="217"/>
        <v/>
      </c>
      <c r="BW89" s="111" t="str">
        <f t="shared" si="218"/>
        <v/>
      </c>
      <c r="BX89" s="111" t="str">
        <f t="shared" si="219"/>
        <v/>
      </c>
      <c r="BY89" s="111" t="str">
        <f t="shared" si="220"/>
        <v/>
      </c>
      <c r="BZ89" s="111" t="str">
        <f t="shared" si="221"/>
        <v/>
      </c>
      <c r="CA89" s="111" t="str">
        <f t="shared" si="222"/>
        <v/>
      </c>
      <c r="CB89" s="111" t="str">
        <f t="shared" si="223"/>
        <v/>
      </c>
      <c r="CC89" s="111" t="str">
        <f t="shared" si="224"/>
        <v/>
      </c>
      <c r="CD89" s="111" t="str">
        <f t="shared" si="225"/>
        <v/>
      </c>
      <c r="CE89" s="111" t="str">
        <f t="shared" si="226"/>
        <v/>
      </c>
      <c r="CF89" s="111" t="str">
        <f t="shared" si="227"/>
        <v/>
      </c>
      <c r="CG89" s="111" t="str">
        <f t="shared" si="228"/>
        <v/>
      </c>
      <c r="CH89" s="111" t="str">
        <f t="shared" si="229"/>
        <v/>
      </c>
      <c r="CI89" s="111" t="str">
        <f t="shared" si="230"/>
        <v/>
      </c>
      <c r="CJ89" s="111" t="str">
        <f t="shared" si="231"/>
        <v/>
      </c>
      <c r="CK89" s="111" t="str">
        <f t="shared" si="232"/>
        <v/>
      </c>
      <c r="CL89" s="111" t="str">
        <f t="shared" si="233"/>
        <v/>
      </c>
      <c r="CM89" s="111" t="str">
        <f t="shared" si="234"/>
        <v/>
      </c>
      <c r="CN89" s="111" t="str">
        <f t="shared" si="235"/>
        <v/>
      </c>
      <c r="CO89" s="111" t="str">
        <f t="shared" si="236"/>
        <v/>
      </c>
      <c r="CP89" s="111" t="str">
        <f t="shared" si="237"/>
        <v/>
      </c>
      <c r="CQ89" s="111" t="str">
        <f t="shared" si="238"/>
        <v/>
      </c>
      <c r="CR89" s="111" t="str">
        <f t="shared" si="239"/>
        <v/>
      </c>
      <c r="CS89" s="111" t="str">
        <f t="shared" si="240"/>
        <v/>
      </c>
      <c r="CT89" s="111" t="str">
        <f t="shared" si="241"/>
        <v/>
      </c>
      <c r="CU89" s="111" t="str">
        <f t="shared" si="242"/>
        <v/>
      </c>
      <c r="CV89" s="111" t="str">
        <f t="shared" si="243"/>
        <v/>
      </c>
      <c r="CW89" s="111" t="str">
        <f t="shared" si="244"/>
        <v/>
      </c>
      <c r="CX89" s="111" t="str">
        <f t="shared" si="245"/>
        <v/>
      </c>
      <c r="CY89" s="111" t="str">
        <f t="shared" si="246"/>
        <v/>
      </c>
      <c r="CZ89" s="111" t="str">
        <f t="shared" si="247"/>
        <v/>
      </c>
      <c r="DA89" s="111" t="str">
        <f t="shared" si="248"/>
        <v/>
      </c>
      <c r="DB89" s="111" t="str">
        <f t="shared" si="249"/>
        <v/>
      </c>
      <c r="DC89" s="111" t="str">
        <f t="shared" si="250"/>
        <v/>
      </c>
      <c r="DD89" s="111" t="str">
        <f t="shared" si="251"/>
        <v/>
      </c>
      <c r="DE89" s="111" t="str">
        <f t="shared" si="252"/>
        <v/>
      </c>
      <c r="DF89" s="111" t="str">
        <f t="shared" si="253"/>
        <v/>
      </c>
      <c r="DG89" s="111" t="str">
        <f t="shared" si="254"/>
        <v/>
      </c>
      <c r="DH89" s="111" t="str">
        <f t="shared" si="255"/>
        <v/>
      </c>
      <c r="DI89" s="111" t="str">
        <f t="shared" si="256"/>
        <v/>
      </c>
      <c r="DJ89" s="111" t="str">
        <f t="shared" si="257"/>
        <v/>
      </c>
      <c r="DK89" s="111" t="str">
        <f t="shared" si="258"/>
        <v/>
      </c>
      <c r="DL89" s="111" t="str">
        <f t="shared" si="259"/>
        <v/>
      </c>
      <c r="DM89" s="111" t="str">
        <f t="shared" si="260"/>
        <v/>
      </c>
      <c r="DN89" s="111" t="str">
        <f t="shared" si="261"/>
        <v/>
      </c>
    </row>
    <row r="90" spans="1:118" ht="13.5" customHeight="1">
      <c r="A90" s="1052">
        <v>81</v>
      </c>
      <c r="B90" s="1053"/>
      <c r="C90" s="1039"/>
      <c r="D90" s="1040"/>
      <c r="E90" s="1041"/>
      <c r="F90" s="309"/>
      <c r="G90" s="1050"/>
      <c r="H90" s="1051"/>
      <c r="I90" s="1044"/>
      <c r="J90" s="1045"/>
      <c r="K90" s="1046"/>
      <c r="L90" s="1047"/>
      <c r="M90" s="1046"/>
      <c r="N90" s="1047"/>
      <c r="O90" s="1048"/>
      <c r="P90" s="1049"/>
      <c r="Q90" s="1039"/>
      <c r="R90" s="1041"/>
      <c r="S90" s="1042"/>
      <c r="T90" s="1043"/>
      <c r="U90" s="1068" t="str">
        <f t="shared" si="262"/>
        <v/>
      </c>
      <c r="V90" s="1069"/>
      <c r="W90" s="1069"/>
      <c r="X90" s="1069"/>
      <c r="Y90" s="1069"/>
      <c r="Z90" s="1069"/>
      <c r="AA90" s="111" t="str">
        <f t="shared" si="1"/>
        <v/>
      </c>
      <c r="AB90" s="98" t="str">
        <f t="shared" si="171"/>
        <v/>
      </c>
      <c r="AC90" s="98" t="str">
        <f t="shared" si="172"/>
        <v/>
      </c>
      <c r="AD90" s="98" t="str">
        <f t="shared" si="173"/>
        <v/>
      </c>
      <c r="AE90" s="111" t="str">
        <f t="shared" si="174"/>
        <v>○</v>
      </c>
      <c r="AF90" s="111" t="str">
        <f t="shared" si="175"/>
        <v/>
      </c>
      <c r="AG90" s="111" t="str">
        <f t="shared" si="176"/>
        <v/>
      </c>
      <c r="AH90" s="111" t="str">
        <f t="shared" si="177"/>
        <v/>
      </c>
      <c r="AI90" s="111" t="str">
        <f t="shared" si="178"/>
        <v/>
      </c>
      <c r="AJ90" s="111" t="str">
        <f t="shared" si="179"/>
        <v/>
      </c>
      <c r="AK90" s="111" t="str">
        <f t="shared" si="180"/>
        <v/>
      </c>
      <c r="AL90" s="111" t="str">
        <f t="shared" si="181"/>
        <v/>
      </c>
      <c r="AM90" s="111" t="str">
        <f t="shared" si="182"/>
        <v/>
      </c>
      <c r="AN90" s="111" t="str">
        <f t="shared" si="183"/>
        <v/>
      </c>
      <c r="AO90" s="111" t="str">
        <f t="shared" si="184"/>
        <v/>
      </c>
      <c r="AP90" s="111" t="str">
        <f t="shared" si="185"/>
        <v/>
      </c>
      <c r="AQ90" s="111" t="str">
        <f t="shared" si="186"/>
        <v/>
      </c>
      <c r="AR90" s="111" t="str">
        <f t="shared" si="187"/>
        <v/>
      </c>
      <c r="AS90" s="111" t="str">
        <f t="shared" si="188"/>
        <v/>
      </c>
      <c r="AT90" s="111" t="str">
        <f t="shared" si="189"/>
        <v/>
      </c>
      <c r="AU90" s="111" t="str">
        <f t="shared" si="190"/>
        <v/>
      </c>
      <c r="AV90" s="111" t="str">
        <f t="shared" si="191"/>
        <v/>
      </c>
      <c r="AW90" s="111" t="str">
        <f t="shared" si="192"/>
        <v/>
      </c>
      <c r="AX90" s="111" t="str">
        <f t="shared" si="193"/>
        <v/>
      </c>
      <c r="AY90" s="111" t="str">
        <f t="shared" si="194"/>
        <v/>
      </c>
      <c r="AZ90" s="111" t="str">
        <f t="shared" si="195"/>
        <v/>
      </c>
      <c r="BA90" s="111" t="str">
        <f t="shared" si="196"/>
        <v/>
      </c>
      <c r="BB90" s="111" t="str">
        <f t="shared" si="197"/>
        <v/>
      </c>
      <c r="BC90" s="111" t="str">
        <f t="shared" si="198"/>
        <v/>
      </c>
      <c r="BD90" s="111" t="str">
        <f t="shared" si="199"/>
        <v/>
      </c>
      <c r="BE90" s="111" t="str">
        <f t="shared" si="200"/>
        <v/>
      </c>
      <c r="BF90" s="111" t="str">
        <f t="shared" si="201"/>
        <v/>
      </c>
      <c r="BG90" s="111" t="str">
        <f t="shared" si="202"/>
        <v/>
      </c>
      <c r="BH90" s="111" t="str">
        <f t="shared" si="203"/>
        <v/>
      </c>
      <c r="BI90" s="111" t="str">
        <f t="shared" si="204"/>
        <v/>
      </c>
      <c r="BJ90" s="111" t="str">
        <f t="shared" si="205"/>
        <v/>
      </c>
      <c r="BK90" s="111" t="str">
        <f t="shared" si="206"/>
        <v/>
      </c>
      <c r="BL90" s="111" t="str">
        <f t="shared" si="207"/>
        <v/>
      </c>
      <c r="BM90" s="111" t="str">
        <f t="shared" si="208"/>
        <v/>
      </c>
      <c r="BN90" s="111" t="str">
        <f t="shared" si="209"/>
        <v/>
      </c>
      <c r="BO90" s="111" t="str">
        <f t="shared" si="210"/>
        <v/>
      </c>
      <c r="BP90" s="111" t="str">
        <f t="shared" si="211"/>
        <v/>
      </c>
      <c r="BQ90" s="111" t="str">
        <f t="shared" si="212"/>
        <v/>
      </c>
      <c r="BR90" s="111" t="str">
        <f t="shared" si="213"/>
        <v/>
      </c>
      <c r="BS90" s="111" t="str">
        <f t="shared" si="214"/>
        <v/>
      </c>
      <c r="BT90" s="111" t="str">
        <f t="shared" si="215"/>
        <v/>
      </c>
      <c r="BU90" s="111" t="str">
        <f t="shared" si="216"/>
        <v/>
      </c>
      <c r="BV90" s="111" t="str">
        <f t="shared" si="217"/>
        <v/>
      </c>
      <c r="BW90" s="111" t="str">
        <f t="shared" si="218"/>
        <v/>
      </c>
      <c r="BX90" s="111" t="str">
        <f t="shared" si="219"/>
        <v/>
      </c>
      <c r="BY90" s="111" t="str">
        <f t="shared" si="220"/>
        <v/>
      </c>
      <c r="BZ90" s="111" t="str">
        <f t="shared" si="221"/>
        <v/>
      </c>
      <c r="CA90" s="111" t="str">
        <f t="shared" si="222"/>
        <v/>
      </c>
      <c r="CB90" s="111" t="str">
        <f t="shared" si="223"/>
        <v/>
      </c>
      <c r="CC90" s="111" t="str">
        <f t="shared" si="224"/>
        <v/>
      </c>
      <c r="CD90" s="111" t="str">
        <f t="shared" si="225"/>
        <v/>
      </c>
      <c r="CE90" s="111" t="str">
        <f t="shared" si="226"/>
        <v/>
      </c>
      <c r="CF90" s="111" t="str">
        <f t="shared" si="227"/>
        <v/>
      </c>
      <c r="CG90" s="111" t="str">
        <f t="shared" si="228"/>
        <v/>
      </c>
      <c r="CH90" s="111" t="str">
        <f t="shared" si="229"/>
        <v/>
      </c>
      <c r="CI90" s="111" t="str">
        <f t="shared" si="230"/>
        <v/>
      </c>
      <c r="CJ90" s="111" t="str">
        <f t="shared" si="231"/>
        <v/>
      </c>
      <c r="CK90" s="111" t="str">
        <f t="shared" si="232"/>
        <v/>
      </c>
      <c r="CL90" s="111" t="str">
        <f t="shared" si="233"/>
        <v/>
      </c>
      <c r="CM90" s="111" t="str">
        <f t="shared" si="234"/>
        <v/>
      </c>
      <c r="CN90" s="111" t="str">
        <f t="shared" si="235"/>
        <v/>
      </c>
      <c r="CO90" s="111" t="str">
        <f t="shared" si="236"/>
        <v/>
      </c>
      <c r="CP90" s="111" t="str">
        <f t="shared" si="237"/>
        <v/>
      </c>
      <c r="CQ90" s="111" t="str">
        <f t="shared" si="238"/>
        <v/>
      </c>
      <c r="CR90" s="111" t="str">
        <f t="shared" si="239"/>
        <v/>
      </c>
      <c r="CS90" s="111" t="str">
        <f t="shared" si="240"/>
        <v/>
      </c>
      <c r="CT90" s="111" t="str">
        <f t="shared" si="241"/>
        <v/>
      </c>
      <c r="CU90" s="111" t="str">
        <f t="shared" si="242"/>
        <v/>
      </c>
      <c r="CV90" s="111" t="str">
        <f t="shared" si="243"/>
        <v/>
      </c>
      <c r="CW90" s="111" t="str">
        <f t="shared" si="244"/>
        <v/>
      </c>
      <c r="CX90" s="111" t="str">
        <f t="shared" si="245"/>
        <v/>
      </c>
      <c r="CY90" s="111" t="str">
        <f t="shared" si="246"/>
        <v/>
      </c>
      <c r="CZ90" s="111" t="str">
        <f t="shared" si="247"/>
        <v/>
      </c>
      <c r="DA90" s="111" t="str">
        <f t="shared" si="248"/>
        <v/>
      </c>
      <c r="DB90" s="111" t="str">
        <f t="shared" si="249"/>
        <v/>
      </c>
      <c r="DC90" s="111" t="str">
        <f t="shared" si="250"/>
        <v/>
      </c>
      <c r="DD90" s="111" t="str">
        <f t="shared" si="251"/>
        <v/>
      </c>
      <c r="DE90" s="111" t="str">
        <f t="shared" si="252"/>
        <v/>
      </c>
      <c r="DF90" s="111" t="str">
        <f t="shared" si="253"/>
        <v/>
      </c>
      <c r="DG90" s="111" t="str">
        <f t="shared" si="254"/>
        <v/>
      </c>
      <c r="DH90" s="111" t="str">
        <f t="shared" si="255"/>
        <v/>
      </c>
      <c r="DI90" s="111" t="str">
        <f t="shared" si="256"/>
        <v/>
      </c>
      <c r="DJ90" s="111" t="str">
        <f t="shared" si="257"/>
        <v/>
      </c>
      <c r="DK90" s="111" t="str">
        <f t="shared" si="258"/>
        <v/>
      </c>
      <c r="DL90" s="111" t="str">
        <f t="shared" si="259"/>
        <v/>
      </c>
      <c r="DM90" s="111" t="str">
        <f t="shared" si="260"/>
        <v/>
      </c>
      <c r="DN90" s="111" t="str">
        <f t="shared" si="261"/>
        <v/>
      </c>
    </row>
    <row r="91" spans="1:118" ht="13.5" customHeight="1">
      <c r="A91" s="1052">
        <v>82</v>
      </c>
      <c r="B91" s="1053"/>
      <c r="C91" s="1039"/>
      <c r="D91" s="1040"/>
      <c r="E91" s="1041"/>
      <c r="F91" s="309"/>
      <c r="G91" s="1050"/>
      <c r="H91" s="1051"/>
      <c r="I91" s="1044"/>
      <c r="J91" s="1045"/>
      <c r="K91" s="1046"/>
      <c r="L91" s="1047"/>
      <c r="M91" s="1046"/>
      <c r="N91" s="1047"/>
      <c r="O91" s="1048"/>
      <c r="P91" s="1049"/>
      <c r="Q91" s="1039"/>
      <c r="R91" s="1041"/>
      <c r="S91" s="1042"/>
      <c r="T91" s="1043"/>
      <c r="U91" s="1068" t="str">
        <f t="shared" si="262"/>
        <v/>
      </c>
      <c r="V91" s="1069"/>
      <c r="W91" s="1069"/>
      <c r="X91" s="1069"/>
      <c r="Y91" s="1069"/>
      <c r="Z91" s="1069"/>
      <c r="AA91" s="111" t="str">
        <f t="shared" si="1"/>
        <v/>
      </c>
      <c r="AB91" s="98" t="str">
        <f t="shared" si="171"/>
        <v/>
      </c>
      <c r="AC91" s="98" t="str">
        <f t="shared" si="172"/>
        <v/>
      </c>
      <c r="AD91" s="98" t="str">
        <f t="shared" si="173"/>
        <v/>
      </c>
      <c r="AE91" s="111" t="str">
        <f t="shared" si="174"/>
        <v>○</v>
      </c>
      <c r="AF91" s="111" t="str">
        <f t="shared" si="175"/>
        <v/>
      </c>
      <c r="AG91" s="111" t="str">
        <f t="shared" si="176"/>
        <v/>
      </c>
      <c r="AH91" s="111" t="str">
        <f t="shared" si="177"/>
        <v/>
      </c>
      <c r="AI91" s="111" t="str">
        <f t="shared" si="178"/>
        <v/>
      </c>
      <c r="AJ91" s="111" t="str">
        <f t="shared" si="179"/>
        <v/>
      </c>
      <c r="AK91" s="111" t="str">
        <f t="shared" si="180"/>
        <v/>
      </c>
      <c r="AL91" s="111" t="str">
        <f t="shared" si="181"/>
        <v/>
      </c>
      <c r="AM91" s="111" t="str">
        <f t="shared" si="182"/>
        <v/>
      </c>
      <c r="AN91" s="111" t="str">
        <f t="shared" si="183"/>
        <v/>
      </c>
      <c r="AO91" s="111" t="str">
        <f t="shared" si="184"/>
        <v/>
      </c>
      <c r="AP91" s="111" t="str">
        <f t="shared" si="185"/>
        <v/>
      </c>
      <c r="AQ91" s="111" t="str">
        <f t="shared" si="186"/>
        <v/>
      </c>
      <c r="AR91" s="111" t="str">
        <f t="shared" si="187"/>
        <v/>
      </c>
      <c r="AS91" s="111" t="str">
        <f t="shared" si="188"/>
        <v/>
      </c>
      <c r="AT91" s="111" t="str">
        <f t="shared" si="189"/>
        <v/>
      </c>
      <c r="AU91" s="111" t="str">
        <f t="shared" si="190"/>
        <v/>
      </c>
      <c r="AV91" s="111" t="str">
        <f t="shared" si="191"/>
        <v/>
      </c>
      <c r="AW91" s="111" t="str">
        <f t="shared" si="192"/>
        <v/>
      </c>
      <c r="AX91" s="111" t="str">
        <f t="shared" si="193"/>
        <v/>
      </c>
      <c r="AY91" s="111" t="str">
        <f t="shared" si="194"/>
        <v/>
      </c>
      <c r="AZ91" s="111" t="str">
        <f t="shared" si="195"/>
        <v/>
      </c>
      <c r="BA91" s="111" t="str">
        <f t="shared" si="196"/>
        <v/>
      </c>
      <c r="BB91" s="111" t="str">
        <f t="shared" si="197"/>
        <v/>
      </c>
      <c r="BC91" s="111" t="str">
        <f t="shared" si="198"/>
        <v/>
      </c>
      <c r="BD91" s="111" t="str">
        <f t="shared" si="199"/>
        <v/>
      </c>
      <c r="BE91" s="111" t="str">
        <f t="shared" si="200"/>
        <v/>
      </c>
      <c r="BF91" s="111" t="str">
        <f t="shared" si="201"/>
        <v/>
      </c>
      <c r="BG91" s="111" t="str">
        <f t="shared" si="202"/>
        <v/>
      </c>
      <c r="BH91" s="111" t="str">
        <f t="shared" si="203"/>
        <v/>
      </c>
      <c r="BI91" s="111" t="str">
        <f t="shared" si="204"/>
        <v/>
      </c>
      <c r="BJ91" s="111" t="str">
        <f t="shared" si="205"/>
        <v/>
      </c>
      <c r="BK91" s="111" t="str">
        <f t="shared" si="206"/>
        <v/>
      </c>
      <c r="BL91" s="111" t="str">
        <f t="shared" si="207"/>
        <v/>
      </c>
      <c r="BM91" s="111" t="str">
        <f t="shared" si="208"/>
        <v/>
      </c>
      <c r="BN91" s="111" t="str">
        <f t="shared" si="209"/>
        <v/>
      </c>
      <c r="BO91" s="111" t="str">
        <f t="shared" si="210"/>
        <v/>
      </c>
      <c r="BP91" s="111" t="str">
        <f t="shared" si="211"/>
        <v/>
      </c>
      <c r="BQ91" s="111" t="str">
        <f t="shared" si="212"/>
        <v/>
      </c>
      <c r="BR91" s="111" t="str">
        <f t="shared" si="213"/>
        <v/>
      </c>
      <c r="BS91" s="111" t="str">
        <f t="shared" si="214"/>
        <v/>
      </c>
      <c r="BT91" s="111" t="str">
        <f t="shared" si="215"/>
        <v/>
      </c>
      <c r="BU91" s="111" t="str">
        <f t="shared" si="216"/>
        <v/>
      </c>
      <c r="BV91" s="111" t="str">
        <f t="shared" si="217"/>
        <v/>
      </c>
      <c r="BW91" s="111" t="str">
        <f t="shared" si="218"/>
        <v/>
      </c>
      <c r="BX91" s="111" t="str">
        <f t="shared" si="219"/>
        <v/>
      </c>
      <c r="BY91" s="111" t="str">
        <f t="shared" si="220"/>
        <v/>
      </c>
      <c r="BZ91" s="111" t="str">
        <f t="shared" si="221"/>
        <v/>
      </c>
      <c r="CA91" s="111" t="str">
        <f t="shared" si="222"/>
        <v/>
      </c>
      <c r="CB91" s="111" t="str">
        <f t="shared" si="223"/>
        <v/>
      </c>
      <c r="CC91" s="111" t="str">
        <f t="shared" si="224"/>
        <v/>
      </c>
      <c r="CD91" s="111" t="str">
        <f t="shared" si="225"/>
        <v/>
      </c>
      <c r="CE91" s="111" t="str">
        <f t="shared" si="226"/>
        <v/>
      </c>
      <c r="CF91" s="111" t="str">
        <f t="shared" si="227"/>
        <v/>
      </c>
      <c r="CG91" s="111" t="str">
        <f t="shared" si="228"/>
        <v/>
      </c>
      <c r="CH91" s="111" t="str">
        <f t="shared" si="229"/>
        <v/>
      </c>
      <c r="CI91" s="111" t="str">
        <f t="shared" si="230"/>
        <v/>
      </c>
      <c r="CJ91" s="111" t="str">
        <f t="shared" si="231"/>
        <v/>
      </c>
      <c r="CK91" s="111" t="str">
        <f t="shared" si="232"/>
        <v/>
      </c>
      <c r="CL91" s="111" t="str">
        <f t="shared" si="233"/>
        <v/>
      </c>
      <c r="CM91" s="111" t="str">
        <f t="shared" si="234"/>
        <v/>
      </c>
      <c r="CN91" s="111" t="str">
        <f t="shared" si="235"/>
        <v/>
      </c>
      <c r="CO91" s="111" t="str">
        <f t="shared" si="236"/>
        <v/>
      </c>
      <c r="CP91" s="111" t="str">
        <f t="shared" si="237"/>
        <v/>
      </c>
      <c r="CQ91" s="111" t="str">
        <f t="shared" si="238"/>
        <v/>
      </c>
      <c r="CR91" s="111" t="str">
        <f t="shared" si="239"/>
        <v/>
      </c>
      <c r="CS91" s="111" t="str">
        <f t="shared" si="240"/>
        <v/>
      </c>
      <c r="CT91" s="111" t="str">
        <f t="shared" si="241"/>
        <v/>
      </c>
      <c r="CU91" s="111" t="str">
        <f t="shared" si="242"/>
        <v/>
      </c>
      <c r="CV91" s="111" t="str">
        <f t="shared" si="243"/>
        <v/>
      </c>
      <c r="CW91" s="111" t="str">
        <f t="shared" si="244"/>
        <v/>
      </c>
      <c r="CX91" s="111" t="str">
        <f t="shared" si="245"/>
        <v/>
      </c>
      <c r="CY91" s="111" t="str">
        <f t="shared" si="246"/>
        <v/>
      </c>
      <c r="CZ91" s="111" t="str">
        <f t="shared" si="247"/>
        <v/>
      </c>
      <c r="DA91" s="111" t="str">
        <f t="shared" si="248"/>
        <v/>
      </c>
      <c r="DB91" s="111" t="str">
        <f t="shared" si="249"/>
        <v/>
      </c>
      <c r="DC91" s="111" t="str">
        <f t="shared" si="250"/>
        <v/>
      </c>
      <c r="DD91" s="111" t="str">
        <f t="shared" si="251"/>
        <v/>
      </c>
      <c r="DE91" s="111" t="str">
        <f t="shared" si="252"/>
        <v/>
      </c>
      <c r="DF91" s="111" t="str">
        <f t="shared" si="253"/>
        <v/>
      </c>
      <c r="DG91" s="111" t="str">
        <f t="shared" si="254"/>
        <v/>
      </c>
      <c r="DH91" s="111" t="str">
        <f t="shared" si="255"/>
        <v/>
      </c>
      <c r="DI91" s="111" t="str">
        <f t="shared" si="256"/>
        <v/>
      </c>
      <c r="DJ91" s="111" t="str">
        <f t="shared" si="257"/>
        <v/>
      </c>
      <c r="DK91" s="111" t="str">
        <f t="shared" si="258"/>
        <v/>
      </c>
      <c r="DL91" s="111" t="str">
        <f t="shared" si="259"/>
        <v/>
      </c>
      <c r="DM91" s="111" t="str">
        <f t="shared" si="260"/>
        <v/>
      </c>
      <c r="DN91" s="111" t="str">
        <f t="shared" si="261"/>
        <v/>
      </c>
    </row>
    <row r="92" spans="1:118" ht="13.5" customHeight="1">
      <c r="A92" s="1052">
        <v>83</v>
      </c>
      <c r="B92" s="1053"/>
      <c r="C92" s="1039"/>
      <c r="D92" s="1040"/>
      <c r="E92" s="1041"/>
      <c r="F92" s="309"/>
      <c r="G92" s="1050"/>
      <c r="H92" s="1051"/>
      <c r="I92" s="1044"/>
      <c r="J92" s="1045"/>
      <c r="K92" s="1046"/>
      <c r="L92" s="1047"/>
      <c r="M92" s="1046"/>
      <c r="N92" s="1047"/>
      <c r="O92" s="1048"/>
      <c r="P92" s="1049"/>
      <c r="Q92" s="1039"/>
      <c r="R92" s="1041"/>
      <c r="S92" s="1042"/>
      <c r="T92" s="1043"/>
      <c r="U92" s="1068" t="str">
        <f t="shared" si="262"/>
        <v/>
      </c>
      <c r="V92" s="1069"/>
      <c r="W92" s="1069"/>
      <c r="X92" s="1069"/>
      <c r="Y92" s="1069"/>
      <c r="Z92" s="1069"/>
      <c r="AA92" s="111" t="str">
        <f t="shared" si="1"/>
        <v/>
      </c>
      <c r="AB92" s="98" t="str">
        <f t="shared" si="171"/>
        <v/>
      </c>
      <c r="AC92" s="98" t="str">
        <f t="shared" si="172"/>
        <v/>
      </c>
      <c r="AD92" s="98" t="str">
        <f t="shared" si="173"/>
        <v/>
      </c>
      <c r="AE92" s="111" t="str">
        <f t="shared" si="174"/>
        <v>○</v>
      </c>
      <c r="AF92" s="111" t="str">
        <f t="shared" si="175"/>
        <v/>
      </c>
      <c r="AG92" s="111" t="str">
        <f t="shared" si="176"/>
        <v/>
      </c>
      <c r="AH92" s="111" t="str">
        <f t="shared" si="177"/>
        <v/>
      </c>
      <c r="AI92" s="111" t="str">
        <f t="shared" si="178"/>
        <v/>
      </c>
      <c r="AJ92" s="111" t="str">
        <f t="shared" si="179"/>
        <v/>
      </c>
      <c r="AK92" s="111" t="str">
        <f t="shared" si="180"/>
        <v/>
      </c>
      <c r="AL92" s="111" t="str">
        <f t="shared" si="181"/>
        <v/>
      </c>
      <c r="AM92" s="111" t="str">
        <f t="shared" si="182"/>
        <v/>
      </c>
      <c r="AN92" s="111" t="str">
        <f t="shared" si="183"/>
        <v/>
      </c>
      <c r="AO92" s="111" t="str">
        <f t="shared" si="184"/>
        <v/>
      </c>
      <c r="AP92" s="111" t="str">
        <f t="shared" si="185"/>
        <v/>
      </c>
      <c r="AQ92" s="111" t="str">
        <f t="shared" si="186"/>
        <v/>
      </c>
      <c r="AR92" s="111" t="str">
        <f t="shared" si="187"/>
        <v/>
      </c>
      <c r="AS92" s="111" t="str">
        <f t="shared" si="188"/>
        <v/>
      </c>
      <c r="AT92" s="111" t="str">
        <f t="shared" si="189"/>
        <v/>
      </c>
      <c r="AU92" s="111" t="str">
        <f t="shared" si="190"/>
        <v/>
      </c>
      <c r="AV92" s="111" t="str">
        <f t="shared" si="191"/>
        <v/>
      </c>
      <c r="AW92" s="111" t="str">
        <f t="shared" si="192"/>
        <v/>
      </c>
      <c r="AX92" s="111" t="str">
        <f t="shared" si="193"/>
        <v/>
      </c>
      <c r="AY92" s="111" t="str">
        <f t="shared" si="194"/>
        <v/>
      </c>
      <c r="AZ92" s="111" t="str">
        <f t="shared" si="195"/>
        <v/>
      </c>
      <c r="BA92" s="111" t="str">
        <f t="shared" si="196"/>
        <v/>
      </c>
      <c r="BB92" s="111" t="str">
        <f t="shared" si="197"/>
        <v/>
      </c>
      <c r="BC92" s="111" t="str">
        <f t="shared" si="198"/>
        <v/>
      </c>
      <c r="BD92" s="111" t="str">
        <f t="shared" si="199"/>
        <v/>
      </c>
      <c r="BE92" s="111" t="str">
        <f t="shared" si="200"/>
        <v/>
      </c>
      <c r="BF92" s="111" t="str">
        <f t="shared" si="201"/>
        <v/>
      </c>
      <c r="BG92" s="111" t="str">
        <f t="shared" si="202"/>
        <v/>
      </c>
      <c r="BH92" s="111" t="str">
        <f t="shared" si="203"/>
        <v/>
      </c>
      <c r="BI92" s="111" t="str">
        <f t="shared" si="204"/>
        <v/>
      </c>
      <c r="BJ92" s="111" t="str">
        <f t="shared" si="205"/>
        <v/>
      </c>
      <c r="BK92" s="111" t="str">
        <f t="shared" si="206"/>
        <v/>
      </c>
      <c r="BL92" s="111" t="str">
        <f t="shared" si="207"/>
        <v/>
      </c>
      <c r="BM92" s="111" t="str">
        <f t="shared" si="208"/>
        <v/>
      </c>
      <c r="BN92" s="111" t="str">
        <f t="shared" si="209"/>
        <v/>
      </c>
      <c r="BO92" s="111" t="str">
        <f t="shared" si="210"/>
        <v/>
      </c>
      <c r="BP92" s="111" t="str">
        <f t="shared" si="211"/>
        <v/>
      </c>
      <c r="BQ92" s="111" t="str">
        <f t="shared" si="212"/>
        <v/>
      </c>
      <c r="BR92" s="111" t="str">
        <f t="shared" si="213"/>
        <v/>
      </c>
      <c r="BS92" s="111" t="str">
        <f t="shared" si="214"/>
        <v/>
      </c>
      <c r="BT92" s="111" t="str">
        <f t="shared" si="215"/>
        <v/>
      </c>
      <c r="BU92" s="111" t="str">
        <f t="shared" si="216"/>
        <v/>
      </c>
      <c r="BV92" s="111" t="str">
        <f t="shared" si="217"/>
        <v/>
      </c>
      <c r="BW92" s="111" t="str">
        <f t="shared" si="218"/>
        <v/>
      </c>
      <c r="BX92" s="111" t="str">
        <f t="shared" si="219"/>
        <v/>
      </c>
      <c r="BY92" s="111" t="str">
        <f t="shared" si="220"/>
        <v/>
      </c>
      <c r="BZ92" s="111" t="str">
        <f t="shared" si="221"/>
        <v/>
      </c>
      <c r="CA92" s="111" t="str">
        <f t="shared" si="222"/>
        <v/>
      </c>
      <c r="CB92" s="111" t="str">
        <f t="shared" si="223"/>
        <v/>
      </c>
      <c r="CC92" s="111" t="str">
        <f t="shared" si="224"/>
        <v/>
      </c>
      <c r="CD92" s="111" t="str">
        <f t="shared" si="225"/>
        <v/>
      </c>
      <c r="CE92" s="111" t="str">
        <f t="shared" si="226"/>
        <v/>
      </c>
      <c r="CF92" s="111" t="str">
        <f t="shared" si="227"/>
        <v/>
      </c>
      <c r="CG92" s="111" t="str">
        <f t="shared" si="228"/>
        <v/>
      </c>
      <c r="CH92" s="111" t="str">
        <f t="shared" si="229"/>
        <v/>
      </c>
      <c r="CI92" s="111" t="str">
        <f t="shared" si="230"/>
        <v/>
      </c>
      <c r="CJ92" s="111" t="str">
        <f t="shared" si="231"/>
        <v/>
      </c>
      <c r="CK92" s="111" t="str">
        <f t="shared" si="232"/>
        <v/>
      </c>
      <c r="CL92" s="111" t="str">
        <f t="shared" si="233"/>
        <v/>
      </c>
      <c r="CM92" s="111" t="str">
        <f t="shared" si="234"/>
        <v/>
      </c>
      <c r="CN92" s="111" t="str">
        <f t="shared" si="235"/>
        <v/>
      </c>
      <c r="CO92" s="111" t="str">
        <f t="shared" si="236"/>
        <v/>
      </c>
      <c r="CP92" s="111" t="str">
        <f t="shared" si="237"/>
        <v/>
      </c>
      <c r="CQ92" s="111" t="str">
        <f t="shared" si="238"/>
        <v/>
      </c>
      <c r="CR92" s="111" t="str">
        <f t="shared" si="239"/>
        <v/>
      </c>
      <c r="CS92" s="111" t="str">
        <f t="shared" si="240"/>
        <v/>
      </c>
      <c r="CT92" s="111" t="str">
        <f t="shared" si="241"/>
        <v/>
      </c>
      <c r="CU92" s="111" t="str">
        <f t="shared" si="242"/>
        <v/>
      </c>
      <c r="CV92" s="111" t="str">
        <f t="shared" si="243"/>
        <v/>
      </c>
      <c r="CW92" s="111" t="str">
        <f t="shared" si="244"/>
        <v/>
      </c>
      <c r="CX92" s="111" t="str">
        <f t="shared" si="245"/>
        <v/>
      </c>
      <c r="CY92" s="111" t="str">
        <f t="shared" si="246"/>
        <v/>
      </c>
      <c r="CZ92" s="111" t="str">
        <f t="shared" si="247"/>
        <v/>
      </c>
      <c r="DA92" s="111" t="str">
        <f t="shared" si="248"/>
        <v/>
      </c>
      <c r="DB92" s="111" t="str">
        <f t="shared" si="249"/>
        <v/>
      </c>
      <c r="DC92" s="111" t="str">
        <f t="shared" si="250"/>
        <v/>
      </c>
      <c r="DD92" s="111" t="str">
        <f t="shared" si="251"/>
        <v/>
      </c>
      <c r="DE92" s="111" t="str">
        <f t="shared" si="252"/>
        <v/>
      </c>
      <c r="DF92" s="111" t="str">
        <f t="shared" si="253"/>
        <v/>
      </c>
      <c r="DG92" s="111" t="str">
        <f t="shared" si="254"/>
        <v/>
      </c>
      <c r="DH92" s="111" t="str">
        <f t="shared" si="255"/>
        <v/>
      </c>
      <c r="DI92" s="111" t="str">
        <f t="shared" si="256"/>
        <v/>
      </c>
      <c r="DJ92" s="111" t="str">
        <f t="shared" si="257"/>
        <v/>
      </c>
      <c r="DK92" s="111" t="str">
        <f t="shared" si="258"/>
        <v/>
      </c>
      <c r="DL92" s="111" t="str">
        <f t="shared" si="259"/>
        <v/>
      </c>
      <c r="DM92" s="111" t="str">
        <f t="shared" si="260"/>
        <v/>
      </c>
      <c r="DN92" s="111" t="str">
        <f t="shared" si="261"/>
        <v/>
      </c>
    </row>
    <row r="93" spans="1:118" ht="13.5" customHeight="1">
      <c r="A93" s="1052">
        <v>84</v>
      </c>
      <c r="B93" s="1053"/>
      <c r="C93" s="1039"/>
      <c r="D93" s="1040"/>
      <c r="E93" s="1041"/>
      <c r="F93" s="309"/>
      <c r="G93" s="1050"/>
      <c r="H93" s="1051"/>
      <c r="I93" s="1044"/>
      <c r="J93" s="1045"/>
      <c r="K93" s="1046"/>
      <c r="L93" s="1047"/>
      <c r="M93" s="1046"/>
      <c r="N93" s="1047"/>
      <c r="O93" s="1048"/>
      <c r="P93" s="1049"/>
      <c r="Q93" s="1039"/>
      <c r="R93" s="1041"/>
      <c r="S93" s="1042"/>
      <c r="T93" s="1043"/>
      <c r="U93" s="1068" t="str">
        <f t="shared" si="262"/>
        <v/>
      </c>
      <c r="V93" s="1069"/>
      <c r="W93" s="1069"/>
      <c r="X93" s="1069"/>
      <c r="Y93" s="1069"/>
      <c r="Z93" s="1069"/>
      <c r="AA93" s="111" t="str">
        <f t="shared" si="1"/>
        <v/>
      </c>
      <c r="AB93" s="98" t="str">
        <f t="shared" si="171"/>
        <v/>
      </c>
      <c r="AC93" s="98" t="str">
        <f t="shared" si="172"/>
        <v/>
      </c>
      <c r="AD93" s="98" t="str">
        <f t="shared" si="173"/>
        <v/>
      </c>
      <c r="AE93" s="111" t="str">
        <f t="shared" si="174"/>
        <v>○</v>
      </c>
      <c r="AF93" s="111" t="str">
        <f t="shared" si="175"/>
        <v/>
      </c>
      <c r="AG93" s="111" t="str">
        <f t="shared" si="176"/>
        <v/>
      </c>
      <c r="AH93" s="111" t="str">
        <f t="shared" si="177"/>
        <v/>
      </c>
      <c r="AI93" s="111" t="str">
        <f t="shared" si="178"/>
        <v/>
      </c>
      <c r="AJ93" s="111" t="str">
        <f t="shared" si="179"/>
        <v/>
      </c>
      <c r="AK93" s="111" t="str">
        <f t="shared" si="180"/>
        <v/>
      </c>
      <c r="AL93" s="111" t="str">
        <f t="shared" si="181"/>
        <v/>
      </c>
      <c r="AM93" s="111" t="str">
        <f t="shared" si="182"/>
        <v/>
      </c>
      <c r="AN93" s="111" t="str">
        <f t="shared" si="183"/>
        <v/>
      </c>
      <c r="AO93" s="111" t="str">
        <f t="shared" si="184"/>
        <v/>
      </c>
      <c r="AP93" s="111" t="str">
        <f t="shared" si="185"/>
        <v/>
      </c>
      <c r="AQ93" s="111" t="str">
        <f t="shared" si="186"/>
        <v/>
      </c>
      <c r="AR93" s="111" t="str">
        <f t="shared" si="187"/>
        <v/>
      </c>
      <c r="AS93" s="111" t="str">
        <f t="shared" si="188"/>
        <v/>
      </c>
      <c r="AT93" s="111" t="str">
        <f t="shared" si="189"/>
        <v/>
      </c>
      <c r="AU93" s="111" t="str">
        <f t="shared" si="190"/>
        <v/>
      </c>
      <c r="AV93" s="111" t="str">
        <f t="shared" si="191"/>
        <v/>
      </c>
      <c r="AW93" s="111" t="str">
        <f t="shared" si="192"/>
        <v/>
      </c>
      <c r="AX93" s="111" t="str">
        <f t="shared" si="193"/>
        <v/>
      </c>
      <c r="AY93" s="111" t="str">
        <f t="shared" si="194"/>
        <v/>
      </c>
      <c r="AZ93" s="111" t="str">
        <f t="shared" si="195"/>
        <v/>
      </c>
      <c r="BA93" s="111" t="str">
        <f t="shared" si="196"/>
        <v/>
      </c>
      <c r="BB93" s="111" t="str">
        <f t="shared" si="197"/>
        <v/>
      </c>
      <c r="BC93" s="111" t="str">
        <f t="shared" si="198"/>
        <v/>
      </c>
      <c r="BD93" s="111" t="str">
        <f t="shared" si="199"/>
        <v/>
      </c>
      <c r="BE93" s="111" t="str">
        <f t="shared" si="200"/>
        <v/>
      </c>
      <c r="BF93" s="111" t="str">
        <f t="shared" si="201"/>
        <v/>
      </c>
      <c r="BG93" s="111" t="str">
        <f t="shared" si="202"/>
        <v/>
      </c>
      <c r="BH93" s="111" t="str">
        <f t="shared" si="203"/>
        <v/>
      </c>
      <c r="BI93" s="111" t="str">
        <f t="shared" si="204"/>
        <v/>
      </c>
      <c r="BJ93" s="111" t="str">
        <f t="shared" si="205"/>
        <v/>
      </c>
      <c r="BK93" s="111" t="str">
        <f t="shared" si="206"/>
        <v/>
      </c>
      <c r="BL93" s="111" t="str">
        <f t="shared" si="207"/>
        <v/>
      </c>
      <c r="BM93" s="111" t="str">
        <f t="shared" si="208"/>
        <v/>
      </c>
      <c r="BN93" s="111" t="str">
        <f t="shared" si="209"/>
        <v/>
      </c>
      <c r="BO93" s="111" t="str">
        <f t="shared" si="210"/>
        <v/>
      </c>
      <c r="BP93" s="111" t="str">
        <f t="shared" si="211"/>
        <v/>
      </c>
      <c r="BQ93" s="111" t="str">
        <f t="shared" si="212"/>
        <v/>
      </c>
      <c r="BR93" s="111" t="str">
        <f t="shared" si="213"/>
        <v/>
      </c>
      <c r="BS93" s="111" t="str">
        <f t="shared" si="214"/>
        <v/>
      </c>
      <c r="BT93" s="111" t="str">
        <f t="shared" si="215"/>
        <v/>
      </c>
      <c r="BU93" s="111" t="str">
        <f t="shared" si="216"/>
        <v/>
      </c>
      <c r="BV93" s="111" t="str">
        <f t="shared" si="217"/>
        <v/>
      </c>
      <c r="BW93" s="111" t="str">
        <f t="shared" si="218"/>
        <v/>
      </c>
      <c r="BX93" s="111" t="str">
        <f t="shared" si="219"/>
        <v/>
      </c>
      <c r="BY93" s="111" t="str">
        <f t="shared" si="220"/>
        <v/>
      </c>
      <c r="BZ93" s="111" t="str">
        <f t="shared" si="221"/>
        <v/>
      </c>
      <c r="CA93" s="111" t="str">
        <f t="shared" si="222"/>
        <v/>
      </c>
      <c r="CB93" s="111" t="str">
        <f t="shared" si="223"/>
        <v/>
      </c>
      <c r="CC93" s="111" t="str">
        <f t="shared" si="224"/>
        <v/>
      </c>
      <c r="CD93" s="111" t="str">
        <f t="shared" si="225"/>
        <v/>
      </c>
      <c r="CE93" s="111" t="str">
        <f t="shared" si="226"/>
        <v/>
      </c>
      <c r="CF93" s="111" t="str">
        <f t="shared" si="227"/>
        <v/>
      </c>
      <c r="CG93" s="111" t="str">
        <f t="shared" si="228"/>
        <v/>
      </c>
      <c r="CH93" s="111" t="str">
        <f t="shared" si="229"/>
        <v/>
      </c>
      <c r="CI93" s="111" t="str">
        <f t="shared" si="230"/>
        <v/>
      </c>
      <c r="CJ93" s="111" t="str">
        <f t="shared" si="231"/>
        <v/>
      </c>
      <c r="CK93" s="111" t="str">
        <f t="shared" si="232"/>
        <v/>
      </c>
      <c r="CL93" s="111" t="str">
        <f t="shared" si="233"/>
        <v/>
      </c>
      <c r="CM93" s="111" t="str">
        <f t="shared" si="234"/>
        <v/>
      </c>
      <c r="CN93" s="111" t="str">
        <f t="shared" si="235"/>
        <v/>
      </c>
      <c r="CO93" s="111" t="str">
        <f t="shared" si="236"/>
        <v/>
      </c>
      <c r="CP93" s="111" t="str">
        <f t="shared" si="237"/>
        <v/>
      </c>
      <c r="CQ93" s="111" t="str">
        <f t="shared" si="238"/>
        <v/>
      </c>
      <c r="CR93" s="111" t="str">
        <f t="shared" si="239"/>
        <v/>
      </c>
      <c r="CS93" s="111" t="str">
        <f t="shared" si="240"/>
        <v/>
      </c>
      <c r="CT93" s="111" t="str">
        <f t="shared" si="241"/>
        <v/>
      </c>
      <c r="CU93" s="111" t="str">
        <f t="shared" si="242"/>
        <v/>
      </c>
      <c r="CV93" s="111" t="str">
        <f t="shared" si="243"/>
        <v/>
      </c>
      <c r="CW93" s="111" t="str">
        <f t="shared" si="244"/>
        <v/>
      </c>
      <c r="CX93" s="111" t="str">
        <f t="shared" si="245"/>
        <v/>
      </c>
      <c r="CY93" s="111" t="str">
        <f t="shared" si="246"/>
        <v/>
      </c>
      <c r="CZ93" s="111" t="str">
        <f t="shared" si="247"/>
        <v/>
      </c>
      <c r="DA93" s="111" t="str">
        <f t="shared" si="248"/>
        <v/>
      </c>
      <c r="DB93" s="111" t="str">
        <f t="shared" si="249"/>
        <v/>
      </c>
      <c r="DC93" s="111" t="str">
        <f t="shared" si="250"/>
        <v/>
      </c>
      <c r="DD93" s="111" t="str">
        <f t="shared" si="251"/>
        <v/>
      </c>
      <c r="DE93" s="111" t="str">
        <f t="shared" si="252"/>
        <v/>
      </c>
      <c r="DF93" s="111" t="str">
        <f t="shared" si="253"/>
        <v/>
      </c>
      <c r="DG93" s="111" t="str">
        <f t="shared" si="254"/>
        <v/>
      </c>
      <c r="DH93" s="111" t="str">
        <f t="shared" si="255"/>
        <v/>
      </c>
      <c r="DI93" s="111" t="str">
        <f t="shared" si="256"/>
        <v/>
      </c>
      <c r="DJ93" s="111" t="str">
        <f t="shared" si="257"/>
        <v/>
      </c>
      <c r="DK93" s="111" t="str">
        <f t="shared" si="258"/>
        <v/>
      </c>
      <c r="DL93" s="111" t="str">
        <f t="shared" si="259"/>
        <v/>
      </c>
      <c r="DM93" s="111" t="str">
        <f t="shared" si="260"/>
        <v/>
      </c>
      <c r="DN93" s="111" t="str">
        <f t="shared" si="261"/>
        <v/>
      </c>
    </row>
    <row r="94" spans="1:118" ht="13.5" customHeight="1">
      <c r="A94" s="1052">
        <v>85</v>
      </c>
      <c r="B94" s="1053"/>
      <c r="C94" s="1039"/>
      <c r="D94" s="1040"/>
      <c r="E94" s="1041"/>
      <c r="F94" s="309"/>
      <c r="G94" s="1050"/>
      <c r="H94" s="1051"/>
      <c r="I94" s="1044"/>
      <c r="J94" s="1045"/>
      <c r="K94" s="1046"/>
      <c r="L94" s="1047"/>
      <c r="M94" s="1046"/>
      <c r="N94" s="1047"/>
      <c r="O94" s="1048"/>
      <c r="P94" s="1049"/>
      <c r="Q94" s="1039"/>
      <c r="R94" s="1041"/>
      <c r="S94" s="1042"/>
      <c r="T94" s="1043"/>
      <c r="U94" s="1068" t="str">
        <f t="shared" si="262"/>
        <v/>
      </c>
      <c r="V94" s="1069"/>
      <c r="W94" s="1069"/>
      <c r="X94" s="1069"/>
      <c r="Y94" s="1069"/>
      <c r="Z94" s="1069"/>
      <c r="AA94" s="111" t="str">
        <f t="shared" si="1"/>
        <v/>
      </c>
      <c r="AB94" s="98" t="str">
        <f t="shared" si="171"/>
        <v/>
      </c>
      <c r="AC94" s="98" t="str">
        <f t="shared" si="172"/>
        <v/>
      </c>
      <c r="AD94" s="98" t="str">
        <f t="shared" si="173"/>
        <v/>
      </c>
      <c r="AE94" s="111" t="str">
        <f t="shared" si="174"/>
        <v>○</v>
      </c>
      <c r="AF94" s="111" t="str">
        <f t="shared" si="175"/>
        <v/>
      </c>
      <c r="AG94" s="111" t="str">
        <f t="shared" si="176"/>
        <v/>
      </c>
      <c r="AH94" s="111" t="str">
        <f t="shared" si="177"/>
        <v/>
      </c>
      <c r="AI94" s="111" t="str">
        <f t="shared" si="178"/>
        <v/>
      </c>
      <c r="AJ94" s="111" t="str">
        <f t="shared" si="179"/>
        <v/>
      </c>
      <c r="AK94" s="111" t="str">
        <f t="shared" si="180"/>
        <v/>
      </c>
      <c r="AL94" s="111" t="str">
        <f t="shared" si="181"/>
        <v/>
      </c>
      <c r="AM94" s="111" t="str">
        <f t="shared" si="182"/>
        <v/>
      </c>
      <c r="AN94" s="111" t="str">
        <f t="shared" si="183"/>
        <v/>
      </c>
      <c r="AO94" s="111" t="str">
        <f t="shared" si="184"/>
        <v/>
      </c>
      <c r="AP94" s="111" t="str">
        <f t="shared" si="185"/>
        <v/>
      </c>
      <c r="AQ94" s="111" t="str">
        <f t="shared" si="186"/>
        <v/>
      </c>
      <c r="AR94" s="111" t="str">
        <f t="shared" si="187"/>
        <v/>
      </c>
      <c r="AS94" s="111" t="str">
        <f t="shared" si="188"/>
        <v/>
      </c>
      <c r="AT94" s="111" t="str">
        <f t="shared" si="189"/>
        <v/>
      </c>
      <c r="AU94" s="111" t="str">
        <f t="shared" si="190"/>
        <v/>
      </c>
      <c r="AV94" s="111" t="str">
        <f t="shared" si="191"/>
        <v/>
      </c>
      <c r="AW94" s="111" t="str">
        <f t="shared" si="192"/>
        <v/>
      </c>
      <c r="AX94" s="111" t="str">
        <f t="shared" si="193"/>
        <v/>
      </c>
      <c r="AY94" s="111" t="str">
        <f t="shared" si="194"/>
        <v/>
      </c>
      <c r="AZ94" s="111" t="str">
        <f t="shared" si="195"/>
        <v/>
      </c>
      <c r="BA94" s="111" t="str">
        <f t="shared" si="196"/>
        <v/>
      </c>
      <c r="BB94" s="111" t="str">
        <f t="shared" si="197"/>
        <v/>
      </c>
      <c r="BC94" s="111" t="str">
        <f t="shared" si="198"/>
        <v/>
      </c>
      <c r="BD94" s="111" t="str">
        <f t="shared" si="199"/>
        <v/>
      </c>
      <c r="BE94" s="111" t="str">
        <f t="shared" si="200"/>
        <v/>
      </c>
      <c r="BF94" s="111" t="str">
        <f t="shared" si="201"/>
        <v/>
      </c>
      <c r="BG94" s="111" t="str">
        <f t="shared" si="202"/>
        <v/>
      </c>
      <c r="BH94" s="111" t="str">
        <f t="shared" si="203"/>
        <v/>
      </c>
      <c r="BI94" s="111" t="str">
        <f t="shared" si="204"/>
        <v/>
      </c>
      <c r="BJ94" s="111" t="str">
        <f t="shared" si="205"/>
        <v/>
      </c>
      <c r="BK94" s="111" t="str">
        <f t="shared" si="206"/>
        <v/>
      </c>
      <c r="BL94" s="111" t="str">
        <f t="shared" si="207"/>
        <v/>
      </c>
      <c r="BM94" s="111" t="str">
        <f t="shared" si="208"/>
        <v/>
      </c>
      <c r="BN94" s="111" t="str">
        <f t="shared" si="209"/>
        <v/>
      </c>
      <c r="BO94" s="111" t="str">
        <f t="shared" si="210"/>
        <v/>
      </c>
      <c r="BP94" s="111" t="str">
        <f t="shared" si="211"/>
        <v/>
      </c>
      <c r="BQ94" s="111" t="str">
        <f t="shared" si="212"/>
        <v/>
      </c>
      <c r="BR94" s="111" t="str">
        <f t="shared" si="213"/>
        <v/>
      </c>
      <c r="BS94" s="111" t="str">
        <f t="shared" si="214"/>
        <v/>
      </c>
      <c r="BT94" s="111" t="str">
        <f t="shared" si="215"/>
        <v/>
      </c>
      <c r="BU94" s="111" t="str">
        <f t="shared" si="216"/>
        <v/>
      </c>
      <c r="BV94" s="111" t="str">
        <f t="shared" si="217"/>
        <v/>
      </c>
      <c r="BW94" s="111" t="str">
        <f t="shared" si="218"/>
        <v/>
      </c>
      <c r="BX94" s="111" t="str">
        <f t="shared" si="219"/>
        <v/>
      </c>
      <c r="BY94" s="111" t="str">
        <f t="shared" si="220"/>
        <v/>
      </c>
      <c r="BZ94" s="111" t="str">
        <f t="shared" si="221"/>
        <v/>
      </c>
      <c r="CA94" s="111" t="str">
        <f t="shared" si="222"/>
        <v/>
      </c>
      <c r="CB94" s="111" t="str">
        <f t="shared" si="223"/>
        <v/>
      </c>
      <c r="CC94" s="111" t="str">
        <f t="shared" si="224"/>
        <v/>
      </c>
      <c r="CD94" s="111" t="str">
        <f t="shared" si="225"/>
        <v/>
      </c>
      <c r="CE94" s="111" t="str">
        <f t="shared" si="226"/>
        <v/>
      </c>
      <c r="CF94" s="111" t="str">
        <f t="shared" si="227"/>
        <v/>
      </c>
      <c r="CG94" s="111" t="str">
        <f t="shared" si="228"/>
        <v/>
      </c>
      <c r="CH94" s="111" t="str">
        <f t="shared" si="229"/>
        <v/>
      </c>
      <c r="CI94" s="111" t="str">
        <f t="shared" si="230"/>
        <v/>
      </c>
      <c r="CJ94" s="111" t="str">
        <f t="shared" si="231"/>
        <v/>
      </c>
      <c r="CK94" s="111" t="str">
        <f t="shared" si="232"/>
        <v/>
      </c>
      <c r="CL94" s="111" t="str">
        <f t="shared" si="233"/>
        <v/>
      </c>
      <c r="CM94" s="111" t="str">
        <f t="shared" si="234"/>
        <v/>
      </c>
      <c r="CN94" s="111" t="str">
        <f t="shared" si="235"/>
        <v/>
      </c>
      <c r="CO94" s="111" t="str">
        <f t="shared" si="236"/>
        <v/>
      </c>
      <c r="CP94" s="111" t="str">
        <f t="shared" si="237"/>
        <v/>
      </c>
      <c r="CQ94" s="111" t="str">
        <f t="shared" si="238"/>
        <v/>
      </c>
      <c r="CR94" s="111" t="str">
        <f t="shared" si="239"/>
        <v/>
      </c>
      <c r="CS94" s="111" t="str">
        <f t="shared" si="240"/>
        <v/>
      </c>
      <c r="CT94" s="111" t="str">
        <f t="shared" si="241"/>
        <v/>
      </c>
      <c r="CU94" s="111" t="str">
        <f t="shared" si="242"/>
        <v/>
      </c>
      <c r="CV94" s="111" t="str">
        <f t="shared" si="243"/>
        <v/>
      </c>
      <c r="CW94" s="111" t="str">
        <f t="shared" si="244"/>
        <v/>
      </c>
      <c r="CX94" s="111" t="str">
        <f t="shared" si="245"/>
        <v/>
      </c>
      <c r="CY94" s="111" t="str">
        <f t="shared" si="246"/>
        <v/>
      </c>
      <c r="CZ94" s="111" t="str">
        <f t="shared" si="247"/>
        <v/>
      </c>
      <c r="DA94" s="111" t="str">
        <f t="shared" si="248"/>
        <v/>
      </c>
      <c r="DB94" s="111" t="str">
        <f t="shared" si="249"/>
        <v/>
      </c>
      <c r="DC94" s="111" t="str">
        <f t="shared" si="250"/>
        <v/>
      </c>
      <c r="DD94" s="111" t="str">
        <f t="shared" si="251"/>
        <v/>
      </c>
      <c r="DE94" s="111" t="str">
        <f t="shared" si="252"/>
        <v/>
      </c>
      <c r="DF94" s="111" t="str">
        <f t="shared" si="253"/>
        <v/>
      </c>
      <c r="DG94" s="111" t="str">
        <f t="shared" si="254"/>
        <v/>
      </c>
      <c r="DH94" s="111" t="str">
        <f t="shared" si="255"/>
        <v/>
      </c>
      <c r="DI94" s="111" t="str">
        <f t="shared" si="256"/>
        <v/>
      </c>
      <c r="DJ94" s="111" t="str">
        <f t="shared" si="257"/>
        <v/>
      </c>
      <c r="DK94" s="111" t="str">
        <f t="shared" si="258"/>
        <v/>
      </c>
      <c r="DL94" s="111" t="str">
        <f t="shared" si="259"/>
        <v/>
      </c>
      <c r="DM94" s="111" t="str">
        <f t="shared" si="260"/>
        <v/>
      </c>
      <c r="DN94" s="111" t="str">
        <f t="shared" si="261"/>
        <v/>
      </c>
    </row>
    <row r="95" spans="1:118" ht="13.5" customHeight="1">
      <c r="A95" s="1052">
        <v>86</v>
      </c>
      <c r="B95" s="1053"/>
      <c r="C95" s="1039"/>
      <c r="D95" s="1040"/>
      <c r="E95" s="1041"/>
      <c r="F95" s="309"/>
      <c r="G95" s="1050"/>
      <c r="H95" s="1051"/>
      <c r="I95" s="1044"/>
      <c r="J95" s="1045"/>
      <c r="K95" s="1046"/>
      <c r="L95" s="1047"/>
      <c r="M95" s="1046"/>
      <c r="N95" s="1047"/>
      <c r="O95" s="1048"/>
      <c r="P95" s="1049"/>
      <c r="Q95" s="1039"/>
      <c r="R95" s="1041"/>
      <c r="S95" s="1042"/>
      <c r="T95" s="1043"/>
      <c r="U95" s="1068" t="str">
        <f t="shared" si="262"/>
        <v/>
      </c>
      <c r="V95" s="1069"/>
      <c r="W95" s="1069"/>
      <c r="X95" s="1069"/>
      <c r="Y95" s="1069"/>
      <c r="Z95" s="1069"/>
      <c r="AA95" s="111" t="str">
        <f t="shared" si="1"/>
        <v/>
      </c>
      <c r="AB95" s="98" t="str">
        <f t="shared" si="171"/>
        <v/>
      </c>
      <c r="AC95" s="98" t="str">
        <f t="shared" si="172"/>
        <v/>
      </c>
      <c r="AD95" s="98" t="str">
        <f t="shared" si="173"/>
        <v/>
      </c>
      <c r="AE95" s="111" t="str">
        <f t="shared" si="174"/>
        <v>○</v>
      </c>
      <c r="AF95" s="111" t="str">
        <f t="shared" si="175"/>
        <v/>
      </c>
      <c r="AG95" s="111" t="str">
        <f t="shared" si="176"/>
        <v/>
      </c>
      <c r="AH95" s="111" t="str">
        <f t="shared" si="177"/>
        <v/>
      </c>
      <c r="AI95" s="111" t="str">
        <f t="shared" si="178"/>
        <v/>
      </c>
      <c r="AJ95" s="111" t="str">
        <f t="shared" si="179"/>
        <v/>
      </c>
      <c r="AK95" s="111" t="str">
        <f t="shared" si="180"/>
        <v/>
      </c>
      <c r="AL95" s="111" t="str">
        <f t="shared" si="181"/>
        <v/>
      </c>
      <c r="AM95" s="111" t="str">
        <f t="shared" si="182"/>
        <v/>
      </c>
      <c r="AN95" s="111" t="str">
        <f t="shared" si="183"/>
        <v/>
      </c>
      <c r="AO95" s="111" t="str">
        <f t="shared" si="184"/>
        <v/>
      </c>
      <c r="AP95" s="111" t="str">
        <f t="shared" si="185"/>
        <v/>
      </c>
      <c r="AQ95" s="111" t="str">
        <f t="shared" si="186"/>
        <v/>
      </c>
      <c r="AR95" s="111" t="str">
        <f t="shared" si="187"/>
        <v/>
      </c>
      <c r="AS95" s="111" t="str">
        <f t="shared" si="188"/>
        <v/>
      </c>
      <c r="AT95" s="111" t="str">
        <f t="shared" si="189"/>
        <v/>
      </c>
      <c r="AU95" s="111" t="str">
        <f t="shared" si="190"/>
        <v/>
      </c>
      <c r="AV95" s="111" t="str">
        <f t="shared" si="191"/>
        <v/>
      </c>
      <c r="AW95" s="111" t="str">
        <f t="shared" si="192"/>
        <v/>
      </c>
      <c r="AX95" s="111" t="str">
        <f t="shared" si="193"/>
        <v/>
      </c>
      <c r="AY95" s="111" t="str">
        <f t="shared" si="194"/>
        <v/>
      </c>
      <c r="AZ95" s="111" t="str">
        <f t="shared" si="195"/>
        <v/>
      </c>
      <c r="BA95" s="111" t="str">
        <f t="shared" si="196"/>
        <v/>
      </c>
      <c r="BB95" s="111" t="str">
        <f t="shared" si="197"/>
        <v/>
      </c>
      <c r="BC95" s="111" t="str">
        <f t="shared" si="198"/>
        <v/>
      </c>
      <c r="BD95" s="111" t="str">
        <f t="shared" si="199"/>
        <v/>
      </c>
      <c r="BE95" s="111" t="str">
        <f t="shared" si="200"/>
        <v/>
      </c>
      <c r="BF95" s="111" t="str">
        <f t="shared" si="201"/>
        <v/>
      </c>
      <c r="BG95" s="111" t="str">
        <f t="shared" si="202"/>
        <v/>
      </c>
      <c r="BH95" s="111" t="str">
        <f t="shared" si="203"/>
        <v/>
      </c>
      <c r="BI95" s="111" t="str">
        <f t="shared" si="204"/>
        <v/>
      </c>
      <c r="BJ95" s="111" t="str">
        <f t="shared" si="205"/>
        <v/>
      </c>
      <c r="BK95" s="111" t="str">
        <f t="shared" si="206"/>
        <v/>
      </c>
      <c r="BL95" s="111" t="str">
        <f t="shared" si="207"/>
        <v/>
      </c>
      <c r="BM95" s="111" t="str">
        <f t="shared" si="208"/>
        <v/>
      </c>
      <c r="BN95" s="111" t="str">
        <f t="shared" si="209"/>
        <v/>
      </c>
      <c r="BO95" s="111" t="str">
        <f t="shared" si="210"/>
        <v/>
      </c>
      <c r="BP95" s="111" t="str">
        <f t="shared" si="211"/>
        <v/>
      </c>
      <c r="BQ95" s="111" t="str">
        <f t="shared" si="212"/>
        <v/>
      </c>
      <c r="BR95" s="111" t="str">
        <f t="shared" si="213"/>
        <v/>
      </c>
      <c r="BS95" s="111" t="str">
        <f t="shared" si="214"/>
        <v/>
      </c>
      <c r="BT95" s="111" t="str">
        <f t="shared" si="215"/>
        <v/>
      </c>
      <c r="BU95" s="111" t="str">
        <f t="shared" si="216"/>
        <v/>
      </c>
      <c r="BV95" s="111" t="str">
        <f t="shared" si="217"/>
        <v/>
      </c>
      <c r="BW95" s="111" t="str">
        <f t="shared" si="218"/>
        <v/>
      </c>
      <c r="BX95" s="111" t="str">
        <f t="shared" si="219"/>
        <v/>
      </c>
      <c r="BY95" s="111" t="str">
        <f t="shared" si="220"/>
        <v/>
      </c>
      <c r="BZ95" s="111" t="str">
        <f t="shared" si="221"/>
        <v/>
      </c>
      <c r="CA95" s="111" t="str">
        <f t="shared" si="222"/>
        <v/>
      </c>
      <c r="CB95" s="111" t="str">
        <f t="shared" si="223"/>
        <v/>
      </c>
      <c r="CC95" s="111" t="str">
        <f t="shared" si="224"/>
        <v/>
      </c>
      <c r="CD95" s="111" t="str">
        <f t="shared" si="225"/>
        <v/>
      </c>
      <c r="CE95" s="111" t="str">
        <f t="shared" si="226"/>
        <v/>
      </c>
      <c r="CF95" s="111" t="str">
        <f t="shared" si="227"/>
        <v/>
      </c>
      <c r="CG95" s="111" t="str">
        <f t="shared" si="228"/>
        <v/>
      </c>
      <c r="CH95" s="111" t="str">
        <f t="shared" si="229"/>
        <v/>
      </c>
      <c r="CI95" s="111" t="str">
        <f t="shared" si="230"/>
        <v/>
      </c>
      <c r="CJ95" s="111" t="str">
        <f t="shared" si="231"/>
        <v/>
      </c>
      <c r="CK95" s="111" t="str">
        <f t="shared" si="232"/>
        <v/>
      </c>
      <c r="CL95" s="111" t="str">
        <f t="shared" si="233"/>
        <v/>
      </c>
      <c r="CM95" s="111" t="str">
        <f t="shared" si="234"/>
        <v/>
      </c>
      <c r="CN95" s="111" t="str">
        <f t="shared" si="235"/>
        <v/>
      </c>
      <c r="CO95" s="111" t="str">
        <f t="shared" si="236"/>
        <v/>
      </c>
      <c r="CP95" s="111" t="str">
        <f t="shared" si="237"/>
        <v/>
      </c>
      <c r="CQ95" s="111" t="str">
        <f t="shared" si="238"/>
        <v/>
      </c>
      <c r="CR95" s="111" t="str">
        <f t="shared" si="239"/>
        <v/>
      </c>
      <c r="CS95" s="111" t="str">
        <f t="shared" si="240"/>
        <v/>
      </c>
      <c r="CT95" s="111" t="str">
        <f t="shared" si="241"/>
        <v/>
      </c>
      <c r="CU95" s="111" t="str">
        <f t="shared" si="242"/>
        <v/>
      </c>
      <c r="CV95" s="111" t="str">
        <f t="shared" si="243"/>
        <v/>
      </c>
      <c r="CW95" s="111" t="str">
        <f t="shared" si="244"/>
        <v/>
      </c>
      <c r="CX95" s="111" t="str">
        <f t="shared" si="245"/>
        <v/>
      </c>
      <c r="CY95" s="111" t="str">
        <f t="shared" si="246"/>
        <v/>
      </c>
      <c r="CZ95" s="111" t="str">
        <f t="shared" si="247"/>
        <v/>
      </c>
      <c r="DA95" s="111" t="str">
        <f t="shared" si="248"/>
        <v/>
      </c>
      <c r="DB95" s="111" t="str">
        <f t="shared" si="249"/>
        <v/>
      </c>
      <c r="DC95" s="111" t="str">
        <f t="shared" si="250"/>
        <v/>
      </c>
      <c r="DD95" s="111" t="str">
        <f t="shared" si="251"/>
        <v/>
      </c>
      <c r="DE95" s="111" t="str">
        <f t="shared" si="252"/>
        <v/>
      </c>
      <c r="DF95" s="111" t="str">
        <f t="shared" si="253"/>
        <v/>
      </c>
      <c r="DG95" s="111" t="str">
        <f t="shared" si="254"/>
        <v/>
      </c>
      <c r="DH95" s="111" t="str">
        <f t="shared" si="255"/>
        <v/>
      </c>
      <c r="DI95" s="111" t="str">
        <f t="shared" si="256"/>
        <v/>
      </c>
      <c r="DJ95" s="111" t="str">
        <f t="shared" si="257"/>
        <v/>
      </c>
      <c r="DK95" s="111" t="str">
        <f t="shared" si="258"/>
        <v/>
      </c>
      <c r="DL95" s="111" t="str">
        <f t="shared" si="259"/>
        <v/>
      </c>
      <c r="DM95" s="111" t="str">
        <f t="shared" si="260"/>
        <v/>
      </c>
      <c r="DN95" s="111" t="str">
        <f t="shared" si="261"/>
        <v/>
      </c>
    </row>
    <row r="96" spans="1:118" customFormat="1" ht="13.5" customHeight="1">
      <c r="A96" s="1052">
        <v>87</v>
      </c>
      <c r="B96" s="1053"/>
      <c r="C96" s="1039"/>
      <c r="D96" s="1040"/>
      <c r="E96" s="1041"/>
      <c r="F96" s="309"/>
      <c r="G96" s="1050"/>
      <c r="H96" s="1051"/>
      <c r="I96" s="1044"/>
      <c r="J96" s="1045"/>
      <c r="K96" s="1046"/>
      <c r="L96" s="1047"/>
      <c r="M96" s="1046"/>
      <c r="N96" s="1047"/>
      <c r="O96" s="1048"/>
      <c r="P96" s="1049"/>
      <c r="Q96" s="1039"/>
      <c r="R96" s="1041"/>
      <c r="S96" s="1042"/>
      <c r="T96" s="1043"/>
      <c r="U96" s="1068" t="str">
        <f t="shared" si="262"/>
        <v/>
      </c>
      <c r="V96" s="1069"/>
      <c r="W96" s="1069"/>
      <c r="X96" s="1069"/>
      <c r="Y96" s="1069"/>
      <c r="Z96" s="1069"/>
      <c r="AA96" s="111" t="str">
        <f t="shared" si="1"/>
        <v/>
      </c>
      <c r="AB96" s="98" t="str">
        <f t="shared" si="171"/>
        <v/>
      </c>
      <c r="AC96" s="98" t="str">
        <f t="shared" si="172"/>
        <v/>
      </c>
      <c r="AD96" s="98" t="str">
        <f t="shared" si="173"/>
        <v/>
      </c>
      <c r="AE96" s="111" t="str">
        <f t="shared" si="174"/>
        <v>○</v>
      </c>
      <c r="AF96" s="111" t="str">
        <f t="shared" si="175"/>
        <v/>
      </c>
      <c r="AG96" s="111" t="str">
        <f t="shared" si="176"/>
        <v/>
      </c>
      <c r="AH96" s="111" t="str">
        <f t="shared" si="177"/>
        <v/>
      </c>
      <c r="AI96" s="111" t="str">
        <f t="shared" si="178"/>
        <v/>
      </c>
      <c r="AJ96" s="111" t="str">
        <f t="shared" si="179"/>
        <v/>
      </c>
      <c r="AK96" s="111" t="str">
        <f t="shared" si="180"/>
        <v/>
      </c>
      <c r="AL96" s="111" t="str">
        <f t="shared" si="181"/>
        <v/>
      </c>
      <c r="AM96" s="111" t="str">
        <f t="shared" si="182"/>
        <v/>
      </c>
      <c r="AN96" s="111" t="str">
        <f t="shared" si="183"/>
        <v/>
      </c>
      <c r="AO96" s="111" t="str">
        <f t="shared" si="184"/>
        <v/>
      </c>
      <c r="AP96" s="111" t="str">
        <f t="shared" si="185"/>
        <v/>
      </c>
      <c r="AQ96" s="111" t="str">
        <f t="shared" si="186"/>
        <v/>
      </c>
      <c r="AR96" s="111" t="str">
        <f t="shared" si="187"/>
        <v/>
      </c>
      <c r="AS96" s="111" t="str">
        <f t="shared" si="188"/>
        <v/>
      </c>
      <c r="AT96" s="111" t="str">
        <f t="shared" si="189"/>
        <v/>
      </c>
      <c r="AU96" s="111" t="str">
        <f t="shared" si="190"/>
        <v/>
      </c>
      <c r="AV96" s="111" t="str">
        <f t="shared" si="191"/>
        <v/>
      </c>
      <c r="AW96" s="111" t="str">
        <f t="shared" si="192"/>
        <v/>
      </c>
      <c r="AX96" s="111" t="str">
        <f t="shared" si="193"/>
        <v/>
      </c>
      <c r="AY96" s="111" t="str">
        <f t="shared" si="194"/>
        <v/>
      </c>
      <c r="AZ96" s="111" t="str">
        <f t="shared" si="195"/>
        <v/>
      </c>
      <c r="BA96" s="111" t="str">
        <f t="shared" si="196"/>
        <v/>
      </c>
      <c r="BB96" s="111" t="str">
        <f t="shared" si="197"/>
        <v/>
      </c>
      <c r="BC96" s="111" t="str">
        <f t="shared" si="198"/>
        <v/>
      </c>
      <c r="BD96" s="111" t="str">
        <f t="shared" si="199"/>
        <v/>
      </c>
      <c r="BE96" s="111" t="str">
        <f t="shared" si="200"/>
        <v/>
      </c>
      <c r="BF96" s="111" t="str">
        <f t="shared" si="201"/>
        <v/>
      </c>
      <c r="BG96" s="111" t="str">
        <f t="shared" si="202"/>
        <v/>
      </c>
      <c r="BH96" s="111" t="str">
        <f t="shared" si="203"/>
        <v/>
      </c>
      <c r="BI96" s="111" t="str">
        <f t="shared" si="204"/>
        <v/>
      </c>
      <c r="BJ96" s="111" t="str">
        <f t="shared" si="205"/>
        <v/>
      </c>
      <c r="BK96" s="111" t="str">
        <f t="shared" si="206"/>
        <v/>
      </c>
      <c r="BL96" s="111" t="str">
        <f t="shared" si="207"/>
        <v/>
      </c>
      <c r="BM96" s="111" t="str">
        <f t="shared" si="208"/>
        <v/>
      </c>
      <c r="BN96" s="111" t="str">
        <f t="shared" si="209"/>
        <v/>
      </c>
      <c r="BO96" s="111" t="str">
        <f t="shared" si="210"/>
        <v/>
      </c>
      <c r="BP96" s="111" t="str">
        <f t="shared" si="211"/>
        <v/>
      </c>
      <c r="BQ96" s="111" t="str">
        <f t="shared" si="212"/>
        <v/>
      </c>
      <c r="BR96" s="111" t="str">
        <f t="shared" si="213"/>
        <v/>
      </c>
      <c r="BS96" s="111" t="str">
        <f t="shared" si="214"/>
        <v/>
      </c>
      <c r="BT96" s="111" t="str">
        <f t="shared" si="215"/>
        <v/>
      </c>
      <c r="BU96" s="111" t="str">
        <f t="shared" si="216"/>
        <v/>
      </c>
      <c r="BV96" s="111" t="str">
        <f t="shared" si="217"/>
        <v/>
      </c>
      <c r="BW96" s="111" t="str">
        <f t="shared" si="218"/>
        <v/>
      </c>
      <c r="BX96" s="111" t="str">
        <f t="shared" si="219"/>
        <v/>
      </c>
      <c r="BY96" s="111" t="str">
        <f t="shared" si="220"/>
        <v/>
      </c>
      <c r="BZ96" s="111" t="str">
        <f t="shared" si="221"/>
        <v/>
      </c>
      <c r="CA96" s="111" t="str">
        <f t="shared" si="222"/>
        <v/>
      </c>
      <c r="CB96" s="111" t="str">
        <f t="shared" si="223"/>
        <v/>
      </c>
      <c r="CC96" s="111" t="str">
        <f t="shared" si="224"/>
        <v/>
      </c>
      <c r="CD96" s="111" t="str">
        <f t="shared" si="225"/>
        <v/>
      </c>
      <c r="CE96" s="111" t="str">
        <f t="shared" si="226"/>
        <v/>
      </c>
      <c r="CF96" s="111" t="str">
        <f t="shared" si="227"/>
        <v/>
      </c>
      <c r="CG96" s="111" t="str">
        <f t="shared" si="228"/>
        <v/>
      </c>
      <c r="CH96" s="111" t="str">
        <f t="shared" si="229"/>
        <v/>
      </c>
      <c r="CI96" s="111" t="str">
        <f t="shared" si="230"/>
        <v/>
      </c>
      <c r="CJ96" s="111" t="str">
        <f t="shared" si="231"/>
        <v/>
      </c>
      <c r="CK96" s="111" t="str">
        <f t="shared" si="232"/>
        <v/>
      </c>
      <c r="CL96" s="111" t="str">
        <f t="shared" si="233"/>
        <v/>
      </c>
      <c r="CM96" s="111" t="str">
        <f t="shared" si="234"/>
        <v/>
      </c>
      <c r="CN96" s="111" t="str">
        <f t="shared" si="235"/>
        <v/>
      </c>
      <c r="CO96" s="111" t="str">
        <f t="shared" si="236"/>
        <v/>
      </c>
      <c r="CP96" s="111" t="str">
        <f t="shared" si="237"/>
        <v/>
      </c>
      <c r="CQ96" s="111" t="str">
        <f t="shared" si="238"/>
        <v/>
      </c>
      <c r="CR96" s="111" t="str">
        <f t="shared" si="239"/>
        <v/>
      </c>
      <c r="CS96" s="111" t="str">
        <f t="shared" si="240"/>
        <v/>
      </c>
      <c r="CT96" s="111" t="str">
        <f t="shared" si="241"/>
        <v/>
      </c>
      <c r="CU96" s="111" t="str">
        <f t="shared" si="242"/>
        <v/>
      </c>
      <c r="CV96" s="111" t="str">
        <f t="shared" si="243"/>
        <v/>
      </c>
      <c r="CW96" s="111" t="str">
        <f t="shared" si="244"/>
        <v/>
      </c>
      <c r="CX96" s="111" t="str">
        <f t="shared" si="245"/>
        <v/>
      </c>
      <c r="CY96" s="111" t="str">
        <f t="shared" si="246"/>
        <v/>
      </c>
      <c r="CZ96" s="111" t="str">
        <f t="shared" si="247"/>
        <v/>
      </c>
      <c r="DA96" s="111" t="str">
        <f t="shared" si="248"/>
        <v/>
      </c>
      <c r="DB96" s="111" t="str">
        <f t="shared" si="249"/>
        <v/>
      </c>
      <c r="DC96" s="111" t="str">
        <f t="shared" si="250"/>
        <v/>
      </c>
      <c r="DD96" s="111" t="str">
        <f t="shared" si="251"/>
        <v/>
      </c>
      <c r="DE96" s="111" t="str">
        <f t="shared" si="252"/>
        <v/>
      </c>
      <c r="DF96" s="111" t="str">
        <f t="shared" si="253"/>
        <v/>
      </c>
      <c r="DG96" s="111" t="str">
        <f t="shared" si="254"/>
        <v/>
      </c>
      <c r="DH96" s="111" t="str">
        <f t="shared" si="255"/>
        <v/>
      </c>
      <c r="DI96" s="111" t="str">
        <f t="shared" si="256"/>
        <v/>
      </c>
      <c r="DJ96" s="111" t="str">
        <f t="shared" si="257"/>
        <v/>
      </c>
      <c r="DK96" s="111" t="str">
        <f t="shared" si="258"/>
        <v/>
      </c>
      <c r="DL96" s="111" t="str">
        <f t="shared" si="259"/>
        <v/>
      </c>
      <c r="DM96" s="111" t="str">
        <f t="shared" si="260"/>
        <v/>
      </c>
      <c r="DN96" s="111" t="str">
        <f t="shared" si="261"/>
        <v/>
      </c>
    </row>
    <row r="97" spans="1:120" customFormat="1" ht="13.5" customHeight="1">
      <c r="A97" s="1052">
        <v>88</v>
      </c>
      <c r="B97" s="1053"/>
      <c r="C97" s="1039"/>
      <c r="D97" s="1040"/>
      <c r="E97" s="1041"/>
      <c r="F97" s="309"/>
      <c r="G97" s="1050"/>
      <c r="H97" s="1051"/>
      <c r="I97" s="1044"/>
      <c r="J97" s="1045"/>
      <c r="K97" s="1046"/>
      <c r="L97" s="1047"/>
      <c r="M97" s="1046"/>
      <c r="N97" s="1047"/>
      <c r="O97" s="1048"/>
      <c r="P97" s="1049"/>
      <c r="Q97" s="1039"/>
      <c r="R97" s="1041"/>
      <c r="S97" s="1042"/>
      <c r="T97" s="1043"/>
      <c r="U97" s="1068" t="str">
        <f t="shared" si="262"/>
        <v/>
      </c>
      <c r="V97" s="1069"/>
      <c r="W97" s="1069"/>
      <c r="X97" s="1069"/>
      <c r="Y97" s="1069"/>
      <c r="Z97" s="1069"/>
      <c r="AA97" s="111" t="str">
        <f t="shared" si="1"/>
        <v/>
      </c>
      <c r="AB97" s="98" t="str">
        <f t="shared" si="171"/>
        <v/>
      </c>
      <c r="AC97" s="98" t="str">
        <f t="shared" si="172"/>
        <v/>
      </c>
      <c r="AD97" s="98" t="str">
        <f t="shared" si="173"/>
        <v/>
      </c>
      <c r="AE97" s="111" t="str">
        <f t="shared" si="174"/>
        <v>○</v>
      </c>
      <c r="AF97" s="111" t="str">
        <f t="shared" si="175"/>
        <v/>
      </c>
      <c r="AG97" s="111" t="str">
        <f t="shared" si="176"/>
        <v/>
      </c>
      <c r="AH97" s="111" t="str">
        <f t="shared" si="177"/>
        <v/>
      </c>
      <c r="AI97" s="111" t="str">
        <f t="shared" si="178"/>
        <v/>
      </c>
      <c r="AJ97" s="111" t="str">
        <f t="shared" si="179"/>
        <v/>
      </c>
      <c r="AK97" s="111" t="str">
        <f t="shared" si="180"/>
        <v/>
      </c>
      <c r="AL97" s="111" t="str">
        <f t="shared" si="181"/>
        <v/>
      </c>
      <c r="AM97" s="111" t="str">
        <f t="shared" si="182"/>
        <v/>
      </c>
      <c r="AN97" s="111" t="str">
        <f t="shared" si="183"/>
        <v/>
      </c>
      <c r="AO97" s="111" t="str">
        <f t="shared" si="184"/>
        <v/>
      </c>
      <c r="AP97" s="111" t="str">
        <f t="shared" si="185"/>
        <v/>
      </c>
      <c r="AQ97" s="111" t="str">
        <f t="shared" si="186"/>
        <v/>
      </c>
      <c r="AR97" s="111" t="str">
        <f t="shared" si="187"/>
        <v/>
      </c>
      <c r="AS97" s="111" t="str">
        <f t="shared" si="188"/>
        <v/>
      </c>
      <c r="AT97" s="111" t="str">
        <f t="shared" si="189"/>
        <v/>
      </c>
      <c r="AU97" s="111" t="str">
        <f t="shared" si="190"/>
        <v/>
      </c>
      <c r="AV97" s="111" t="str">
        <f t="shared" si="191"/>
        <v/>
      </c>
      <c r="AW97" s="111" t="str">
        <f t="shared" si="192"/>
        <v/>
      </c>
      <c r="AX97" s="111" t="str">
        <f t="shared" si="193"/>
        <v/>
      </c>
      <c r="AY97" s="111" t="str">
        <f t="shared" si="194"/>
        <v/>
      </c>
      <c r="AZ97" s="111" t="str">
        <f t="shared" si="195"/>
        <v/>
      </c>
      <c r="BA97" s="111" t="str">
        <f t="shared" si="196"/>
        <v/>
      </c>
      <c r="BB97" s="111" t="str">
        <f t="shared" si="197"/>
        <v/>
      </c>
      <c r="BC97" s="111" t="str">
        <f t="shared" si="198"/>
        <v/>
      </c>
      <c r="BD97" s="111" t="str">
        <f t="shared" si="199"/>
        <v/>
      </c>
      <c r="BE97" s="111" t="str">
        <f t="shared" si="200"/>
        <v/>
      </c>
      <c r="BF97" s="111" t="str">
        <f t="shared" si="201"/>
        <v/>
      </c>
      <c r="BG97" s="111" t="str">
        <f t="shared" si="202"/>
        <v/>
      </c>
      <c r="BH97" s="111" t="str">
        <f t="shared" si="203"/>
        <v/>
      </c>
      <c r="BI97" s="111" t="str">
        <f t="shared" si="204"/>
        <v/>
      </c>
      <c r="BJ97" s="111" t="str">
        <f t="shared" si="205"/>
        <v/>
      </c>
      <c r="BK97" s="111" t="str">
        <f t="shared" si="206"/>
        <v/>
      </c>
      <c r="BL97" s="111" t="str">
        <f t="shared" si="207"/>
        <v/>
      </c>
      <c r="BM97" s="111" t="str">
        <f t="shared" si="208"/>
        <v/>
      </c>
      <c r="BN97" s="111" t="str">
        <f t="shared" si="209"/>
        <v/>
      </c>
      <c r="BO97" s="111" t="str">
        <f t="shared" si="210"/>
        <v/>
      </c>
      <c r="BP97" s="111" t="str">
        <f t="shared" si="211"/>
        <v/>
      </c>
      <c r="BQ97" s="111" t="str">
        <f t="shared" si="212"/>
        <v/>
      </c>
      <c r="BR97" s="111" t="str">
        <f t="shared" si="213"/>
        <v/>
      </c>
      <c r="BS97" s="111" t="str">
        <f t="shared" si="214"/>
        <v/>
      </c>
      <c r="BT97" s="111" t="str">
        <f t="shared" si="215"/>
        <v/>
      </c>
      <c r="BU97" s="111" t="str">
        <f t="shared" si="216"/>
        <v/>
      </c>
      <c r="BV97" s="111" t="str">
        <f t="shared" si="217"/>
        <v/>
      </c>
      <c r="BW97" s="111" t="str">
        <f t="shared" si="218"/>
        <v/>
      </c>
      <c r="BX97" s="111" t="str">
        <f t="shared" si="219"/>
        <v/>
      </c>
      <c r="BY97" s="111" t="str">
        <f t="shared" si="220"/>
        <v/>
      </c>
      <c r="BZ97" s="111" t="str">
        <f t="shared" si="221"/>
        <v/>
      </c>
      <c r="CA97" s="111" t="str">
        <f t="shared" si="222"/>
        <v/>
      </c>
      <c r="CB97" s="111" t="str">
        <f t="shared" si="223"/>
        <v/>
      </c>
      <c r="CC97" s="111" t="str">
        <f t="shared" si="224"/>
        <v/>
      </c>
      <c r="CD97" s="111" t="str">
        <f t="shared" si="225"/>
        <v/>
      </c>
      <c r="CE97" s="111" t="str">
        <f t="shared" si="226"/>
        <v/>
      </c>
      <c r="CF97" s="111" t="str">
        <f t="shared" si="227"/>
        <v/>
      </c>
      <c r="CG97" s="111" t="str">
        <f t="shared" si="228"/>
        <v/>
      </c>
      <c r="CH97" s="111" t="str">
        <f t="shared" si="229"/>
        <v/>
      </c>
      <c r="CI97" s="111" t="str">
        <f t="shared" si="230"/>
        <v/>
      </c>
      <c r="CJ97" s="111" t="str">
        <f t="shared" si="231"/>
        <v/>
      </c>
      <c r="CK97" s="111" t="str">
        <f t="shared" si="232"/>
        <v/>
      </c>
      <c r="CL97" s="111" t="str">
        <f t="shared" si="233"/>
        <v/>
      </c>
      <c r="CM97" s="111" t="str">
        <f t="shared" si="234"/>
        <v/>
      </c>
      <c r="CN97" s="111" t="str">
        <f t="shared" si="235"/>
        <v/>
      </c>
      <c r="CO97" s="111" t="str">
        <f t="shared" si="236"/>
        <v/>
      </c>
      <c r="CP97" s="111" t="str">
        <f t="shared" si="237"/>
        <v/>
      </c>
      <c r="CQ97" s="111" t="str">
        <f t="shared" si="238"/>
        <v/>
      </c>
      <c r="CR97" s="111" t="str">
        <f t="shared" si="239"/>
        <v/>
      </c>
      <c r="CS97" s="111" t="str">
        <f t="shared" si="240"/>
        <v/>
      </c>
      <c r="CT97" s="111" t="str">
        <f t="shared" si="241"/>
        <v/>
      </c>
      <c r="CU97" s="111" t="str">
        <f t="shared" si="242"/>
        <v/>
      </c>
      <c r="CV97" s="111" t="str">
        <f t="shared" si="243"/>
        <v/>
      </c>
      <c r="CW97" s="111" t="str">
        <f t="shared" si="244"/>
        <v/>
      </c>
      <c r="CX97" s="111" t="str">
        <f t="shared" si="245"/>
        <v/>
      </c>
      <c r="CY97" s="111" t="str">
        <f t="shared" si="246"/>
        <v/>
      </c>
      <c r="CZ97" s="111" t="str">
        <f t="shared" si="247"/>
        <v/>
      </c>
      <c r="DA97" s="111" t="str">
        <f t="shared" si="248"/>
        <v/>
      </c>
      <c r="DB97" s="111" t="str">
        <f t="shared" si="249"/>
        <v/>
      </c>
      <c r="DC97" s="111" t="str">
        <f t="shared" si="250"/>
        <v/>
      </c>
      <c r="DD97" s="111" t="str">
        <f t="shared" si="251"/>
        <v/>
      </c>
      <c r="DE97" s="111" t="str">
        <f t="shared" si="252"/>
        <v/>
      </c>
      <c r="DF97" s="111" t="str">
        <f t="shared" si="253"/>
        <v/>
      </c>
      <c r="DG97" s="111" t="str">
        <f t="shared" si="254"/>
        <v/>
      </c>
      <c r="DH97" s="111" t="str">
        <f t="shared" si="255"/>
        <v/>
      </c>
      <c r="DI97" s="111" t="str">
        <f t="shared" si="256"/>
        <v/>
      </c>
      <c r="DJ97" s="111" t="str">
        <f t="shared" si="257"/>
        <v/>
      </c>
      <c r="DK97" s="111" t="str">
        <f t="shared" si="258"/>
        <v/>
      </c>
      <c r="DL97" s="111" t="str">
        <f t="shared" si="259"/>
        <v/>
      </c>
      <c r="DM97" s="111" t="str">
        <f t="shared" si="260"/>
        <v/>
      </c>
      <c r="DN97" s="111" t="str">
        <f t="shared" si="261"/>
        <v/>
      </c>
    </row>
    <row r="98" spans="1:120" ht="13.5" customHeight="1">
      <c r="A98" s="1052">
        <v>89</v>
      </c>
      <c r="B98" s="1053"/>
      <c r="C98" s="1039"/>
      <c r="D98" s="1040"/>
      <c r="E98" s="1041"/>
      <c r="F98" s="309"/>
      <c r="G98" s="1050"/>
      <c r="H98" s="1051"/>
      <c r="I98" s="1044"/>
      <c r="J98" s="1045"/>
      <c r="K98" s="1046"/>
      <c r="L98" s="1047"/>
      <c r="M98" s="1046"/>
      <c r="N98" s="1047"/>
      <c r="O98" s="1048"/>
      <c r="P98" s="1049"/>
      <c r="Q98" s="1039"/>
      <c r="R98" s="1041"/>
      <c r="S98" s="1042"/>
      <c r="T98" s="1043"/>
      <c r="U98" s="1068" t="str">
        <f t="shared" si="262"/>
        <v/>
      </c>
      <c r="V98" s="1069"/>
      <c r="W98" s="1069"/>
      <c r="X98" s="1069"/>
      <c r="Y98" s="1069"/>
      <c r="Z98" s="1069"/>
      <c r="AA98" s="111" t="str">
        <f t="shared" si="1"/>
        <v/>
      </c>
      <c r="AB98" s="98" t="str">
        <f t="shared" si="171"/>
        <v/>
      </c>
      <c r="AC98" s="98" t="str">
        <f t="shared" si="172"/>
        <v/>
      </c>
      <c r="AD98" s="98" t="str">
        <f t="shared" si="173"/>
        <v/>
      </c>
      <c r="AE98" s="111" t="str">
        <f t="shared" si="174"/>
        <v>○</v>
      </c>
      <c r="AF98" s="111" t="str">
        <f t="shared" si="175"/>
        <v/>
      </c>
      <c r="AG98" s="111" t="str">
        <f t="shared" si="176"/>
        <v/>
      </c>
      <c r="AH98" s="111" t="str">
        <f t="shared" si="177"/>
        <v/>
      </c>
      <c r="AI98" s="111" t="str">
        <f t="shared" si="178"/>
        <v/>
      </c>
      <c r="AJ98" s="111" t="str">
        <f t="shared" si="179"/>
        <v/>
      </c>
      <c r="AK98" s="111" t="str">
        <f t="shared" si="180"/>
        <v/>
      </c>
      <c r="AL98" s="111" t="str">
        <f t="shared" si="181"/>
        <v/>
      </c>
      <c r="AM98" s="111" t="str">
        <f t="shared" si="182"/>
        <v/>
      </c>
      <c r="AN98" s="111" t="str">
        <f t="shared" si="183"/>
        <v/>
      </c>
      <c r="AO98" s="111" t="str">
        <f t="shared" si="184"/>
        <v/>
      </c>
      <c r="AP98" s="111" t="str">
        <f t="shared" si="185"/>
        <v/>
      </c>
      <c r="AQ98" s="111" t="str">
        <f t="shared" si="186"/>
        <v/>
      </c>
      <c r="AR98" s="111" t="str">
        <f t="shared" si="187"/>
        <v/>
      </c>
      <c r="AS98" s="111" t="str">
        <f t="shared" si="188"/>
        <v/>
      </c>
      <c r="AT98" s="111" t="str">
        <f t="shared" si="189"/>
        <v/>
      </c>
      <c r="AU98" s="111" t="str">
        <f t="shared" si="190"/>
        <v/>
      </c>
      <c r="AV98" s="111" t="str">
        <f t="shared" si="191"/>
        <v/>
      </c>
      <c r="AW98" s="111" t="str">
        <f t="shared" si="192"/>
        <v/>
      </c>
      <c r="AX98" s="111" t="str">
        <f t="shared" si="193"/>
        <v/>
      </c>
      <c r="AY98" s="111" t="str">
        <f t="shared" si="194"/>
        <v/>
      </c>
      <c r="AZ98" s="111" t="str">
        <f t="shared" si="195"/>
        <v/>
      </c>
      <c r="BA98" s="111" t="str">
        <f t="shared" si="196"/>
        <v/>
      </c>
      <c r="BB98" s="111" t="str">
        <f t="shared" si="197"/>
        <v/>
      </c>
      <c r="BC98" s="111" t="str">
        <f t="shared" si="198"/>
        <v/>
      </c>
      <c r="BD98" s="111" t="str">
        <f t="shared" si="199"/>
        <v/>
      </c>
      <c r="BE98" s="111" t="str">
        <f t="shared" si="200"/>
        <v/>
      </c>
      <c r="BF98" s="111" t="str">
        <f t="shared" si="201"/>
        <v/>
      </c>
      <c r="BG98" s="111" t="str">
        <f t="shared" si="202"/>
        <v/>
      </c>
      <c r="BH98" s="111" t="str">
        <f t="shared" si="203"/>
        <v/>
      </c>
      <c r="BI98" s="111" t="str">
        <f t="shared" si="204"/>
        <v/>
      </c>
      <c r="BJ98" s="111" t="str">
        <f t="shared" si="205"/>
        <v/>
      </c>
      <c r="BK98" s="111" t="str">
        <f t="shared" si="206"/>
        <v/>
      </c>
      <c r="BL98" s="111" t="str">
        <f t="shared" si="207"/>
        <v/>
      </c>
      <c r="BM98" s="111" t="str">
        <f t="shared" si="208"/>
        <v/>
      </c>
      <c r="BN98" s="111" t="str">
        <f t="shared" si="209"/>
        <v/>
      </c>
      <c r="BO98" s="111" t="str">
        <f t="shared" si="210"/>
        <v/>
      </c>
      <c r="BP98" s="111" t="str">
        <f t="shared" si="211"/>
        <v/>
      </c>
      <c r="BQ98" s="111" t="str">
        <f t="shared" si="212"/>
        <v/>
      </c>
      <c r="BR98" s="111" t="str">
        <f t="shared" si="213"/>
        <v/>
      </c>
      <c r="BS98" s="111" t="str">
        <f t="shared" si="214"/>
        <v/>
      </c>
      <c r="BT98" s="111" t="str">
        <f t="shared" si="215"/>
        <v/>
      </c>
      <c r="BU98" s="111" t="str">
        <f t="shared" si="216"/>
        <v/>
      </c>
      <c r="BV98" s="111" t="str">
        <f t="shared" si="217"/>
        <v/>
      </c>
      <c r="BW98" s="111" t="str">
        <f t="shared" si="218"/>
        <v/>
      </c>
      <c r="BX98" s="111" t="str">
        <f t="shared" si="219"/>
        <v/>
      </c>
      <c r="BY98" s="111" t="str">
        <f t="shared" si="220"/>
        <v/>
      </c>
      <c r="BZ98" s="111" t="str">
        <f t="shared" si="221"/>
        <v/>
      </c>
      <c r="CA98" s="111" t="str">
        <f t="shared" si="222"/>
        <v/>
      </c>
      <c r="CB98" s="111" t="str">
        <f t="shared" si="223"/>
        <v/>
      </c>
      <c r="CC98" s="111" t="str">
        <f t="shared" si="224"/>
        <v/>
      </c>
      <c r="CD98" s="111" t="str">
        <f t="shared" si="225"/>
        <v/>
      </c>
      <c r="CE98" s="111" t="str">
        <f t="shared" si="226"/>
        <v/>
      </c>
      <c r="CF98" s="111" t="str">
        <f t="shared" si="227"/>
        <v/>
      </c>
      <c r="CG98" s="111" t="str">
        <f t="shared" si="228"/>
        <v/>
      </c>
      <c r="CH98" s="111" t="str">
        <f t="shared" si="229"/>
        <v/>
      </c>
      <c r="CI98" s="111" t="str">
        <f t="shared" si="230"/>
        <v/>
      </c>
      <c r="CJ98" s="111" t="str">
        <f t="shared" si="231"/>
        <v/>
      </c>
      <c r="CK98" s="111" t="str">
        <f t="shared" si="232"/>
        <v/>
      </c>
      <c r="CL98" s="111" t="str">
        <f t="shared" si="233"/>
        <v/>
      </c>
      <c r="CM98" s="111" t="str">
        <f t="shared" si="234"/>
        <v/>
      </c>
      <c r="CN98" s="111" t="str">
        <f t="shared" si="235"/>
        <v/>
      </c>
      <c r="CO98" s="111" t="str">
        <f t="shared" si="236"/>
        <v/>
      </c>
      <c r="CP98" s="111" t="str">
        <f t="shared" si="237"/>
        <v/>
      </c>
      <c r="CQ98" s="111" t="str">
        <f t="shared" si="238"/>
        <v/>
      </c>
      <c r="CR98" s="111" t="str">
        <f t="shared" si="239"/>
        <v/>
      </c>
      <c r="CS98" s="111" t="str">
        <f t="shared" si="240"/>
        <v/>
      </c>
      <c r="CT98" s="111" t="str">
        <f t="shared" si="241"/>
        <v/>
      </c>
      <c r="CU98" s="111" t="str">
        <f t="shared" si="242"/>
        <v/>
      </c>
      <c r="CV98" s="111" t="str">
        <f t="shared" si="243"/>
        <v/>
      </c>
      <c r="CW98" s="111" t="str">
        <f t="shared" si="244"/>
        <v/>
      </c>
      <c r="CX98" s="111" t="str">
        <f t="shared" si="245"/>
        <v/>
      </c>
      <c r="CY98" s="111" t="str">
        <f t="shared" si="246"/>
        <v/>
      </c>
      <c r="CZ98" s="111" t="str">
        <f t="shared" si="247"/>
        <v/>
      </c>
      <c r="DA98" s="111" t="str">
        <f t="shared" si="248"/>
        <v/>
      </c>
      <c r="DB98" s="111" t="str">
        <f t="shared" si="249"/>
        <v/>
      </c>
      <c r="DC98" s="111" t="str">
        <f t="shared" si="250"/>
        <v/>
      </c>
      <c r="DD98" s="111" t="str">
        <f t="shared" si="251"/>
        <v/>
      </c>
      <c r="DE98" s="111" t="str">
        <f t="shared" si="252"/>
        <v/>
      </c>
      <c r="DF98" s="111" t="str">
        <f t="shared" si="253"/>
        <v/>
      </c>
      <c r="DG98" s="111" t="str">
        <f t="shared" si="254"/>
        <v/>
      </c>
      <c r="DH98" s="111" t="str">
        <f t="shared" si="255"/>
        <v/>
      </c>
      <c r="DI98" s="111" t="str">
        <f t="shared" si="256"/>
        <v/>
      </c>
      <c r="DJ98" s="111" t="str">
        <f t="shared" si="257"/>
        <v/>
      </c>
      <c r="DK98" s="111" t="str">
        <f t="shared" si="258"/>
        <v/>
      </c>
      <c r="DL98" s="111" t="str">
        <f t="shared" si="259"/>
        <v/>
      </c>
      <c r="DM98" s="111" t="str">
        <f t="shared" si="260"/>
        <v/>
      </c>
      <c r="DN98" s="111" t="str">
        <f t="shared" si="261"/>
        <v/>
      </c>
    </row>
    <row r="99" spans="1:120" ht="13.5" customHeight="1">
      <c r="A99" s="1052">
        <v>90</v>
      </c>
      <c r="B99" s="1053"/>
      <c r="C99" s="1039"/>
      <c r="D99" s="1040"/>
      <c r="E99" s="1041"/>
      <c r="F99" s="309"/>
      <c r="G99" s="1050"/>
      <c r="H99" s="1051"/>
      <c r="I99" s="1044"/>
      <c r="J99" s="1045"/>
      <c r="K99" s="1046"/>
      <c r="L99" s="1047"/>
      <c r="M99" s="1046"/>
      <c r="N99" s="1047"/>
      <c r="O99" s="1048"/>
      <c r="P99" s="1049"/>
      <c r="Q99" s="1039"/>
      <c r="R99" s="1041"/>
      <c r="S99" s="1042"/>
      <c r="T99" s="1043"/>
      <c r="U99" s="1068" t="str">
        <f t="shared" si="262"/>
        <v/>
      </c>
      <c r="V99" s="1069"/>
      <c r="W99" s="1069"/>
      <c r="X99" s="1069"/>
      <c r="Y99" s="1069"/>
      <c r="Z99" s="1069"/>
      <c r="AA99" s="111" t="str">
        <f t="shared" si="1"/>
        <v/>
      </c>
      <c r="AB99" s="98" t="str">
        <f t="shared" si="171"/>
        <v/>
      </c>
      <c r="AC99" s="98" t="str">
        <f t="shared" si="172"/>
        <v/>
      </c>
      <c r="AD99" s="98" t="str">
        <f t="shared" si="173"/>
        <v/>
      </c>
      <c r="AE99" s="111" t="str">
        <f t="shared" si="174"/>
        <v>○</v>
      </c>
      <c r="AF99" s="111" t="str">
        <f t="shared" si="175"/>
        <v/>
      </c>
      <c r="AG99" s="111" t="str">
        <f t="shared" si="176"/>
        <v/>
      </c>
      <c r="AH99" s="111" t="str">
        <f t="shared" si="177"/>
        <v/>
      </c>
      <c r="AI99" s="111" t="str">
        <f t="shared" si="178"/>
        <v/>
      </c>
      <c r="AJ99" s="111" t="str">
        <f t="shared" si="179"/>
        <v/>
      </c>
      <c r="AK99" s="111" t="str">
        <f t="shared" si="180"/>
        <v/>
      </c>
      <c r="AL99" s="111" t="str">
        <f t="shared" si="181"/>
        <v/>
      </c>
      <c r="AM99" s="111" t="str">
        <f t="shared" si="182"/>
        <v/>
      </c>
      <c r="AN99" s="111" t="str">
        <f t="shared" si="183"/>
        <v/>
      </c>
      <c r="AO99" s="111" t="str">
        <f t="shared" si="184"/>
        <v/>
      </c>
      <c r="AP99" s="111" t="str">
        <f t="shared" si="185"/>
        <v/>
      </c>
      <c r="AQ99" s="111" t="str">
        <f t="shared" si="186"/>
        <v/>
      </c>
      <c r="AR99" s="111" t="str">
        <f t="shared" si="187"/>
        <v/>
      </c>
      <c r="AS99" s="111" t="str">
        <f t="shared" si="188"/>
        <v/>
      </c>
      <c r="AT99" s="111" t="str">
        <f t="shared" si="189"/>
        <v/>
      </c>
      <c r="AU99" s="111" t="str">
        <f t="shared" si="190"/>
        <v/>
      </c>
      <c r="AV99" s="111" t="str">
        <f t="shared" si="191"/>
        <v/>
      </c>
      <c r="AW99" s="111" t="str">
        <f t="shared" si="192"/>
        <v/>
      </c>
      <c r="AX99" s="111" t="str">
        <f t="shared" si="193"/>
        <v/>
      </c>
      <c r="AY99" s="111" t="str">
        <f t="shared" si="194"/>
        <v/>
      </c>
      <c r="AZ99" s="111" t="str">
        <f t="shared" si="195"/>
        <v/>
      </c>
      <c r="BA99" s="111" t="str">
        <f t="shared" si="196"/>
        <v/>
      </c>
      <c r="BB99" s="111" t="str">
        <f t="shared" si="197"/>
        <v/>
      </c>
      <c r="BC99" s="111" t="str">
        <f t="shared" si="198"/>
        <v/>
      </c>
      <c r="BD99" s="111" t="str">
        <f t="shared" si="199"/>
        <v/>
      </c>
      <c r="BE99" s="111" t="str">
        <f t="shared" si="200"/>
        <v/>
      </c>
      <c r="BF99" s="111" t="str">
        <f t="shared" si="201"/>
        <v/>
      </c>
      <c r="BG99" s="111" t="str">
        <f t="shared" si="202"/>
        <v/>
      </c>
      <c r="BH99" s="111" t="str">
        <f t="shared" si="203"/>
        <v/>
      </c>
      <c r="BI99" s="111" t="str">
        <f t="shared" si="204"/>
        <v/>
      </c>
      <c r="BJ99" s="111" t="str">
        <f t="shared" si="205"/>
        <v/>
      </c>
      <c r="BK99" s="111" t="str">
        <f t="shared" si="206"/>
        <v/>
      </c>
      <c r="BL99" s="111" t="str">
        <f t="shared" si="207"/>
        <v/>
      </c>
      <c r="BM99" s="111" t="str">
        <f t="shared" si="208"/>
        <v/>
      </c>
      <c r="BN99" s="111" t="str">
        <f t="shared" si="209"/>
        <v/>
      </c>
      <c r="BO99" s="111" t="str">
        <f t="shared" si="210"/>
        <v/>
      </c>
      <c r="BP99" s="111" t="str">
        <f t="shared" si="211"/>
        <v/>
      </c>
      <c r="BQ99" s="111" t="str">
        <f t="shared" si="212"/>
        <v/>
      </c>
      <c r="BR99" s="111" t="str">
        <f t="shared" si="213"/>
        <v/>
      </c>
      <c r="BS99" s="111" t="str">
        <f t="shared" si="214"/>
        <v/>
      </c>
      <c r="BT99" s="111" t="str">
        <f t="shared" si="215"/>
        <v/>
      </c>
      <c r="BU99" s="111" t="str">
        <f t="shared" si="216"/>
        <v/>
      </c>
      <c r="BV99" s="111" t="str">
        <f t="shared" si="217"/>
        <v/>
      </c>
      <c r="BW99" s="111" t="str">
        <f t="shared" si="218"/>
        <v/>
      </c>
      <c r="BX99" s="111" t="str">
        <f t="shared" si="219"/>
        <v/>
      </c>
      <c r="BY99" s="111" t="str">
        <f t="shared" si="220"/>
        <v/>
      </c>
      <c r="BZ99" s="111" t="str">
        <f t="shared" si="221"/>
        <v/>
      </c>
      <c r="CA99" s="111" t="str">
        <f t="shared" si="222"/>
        <v/>
      </c>
      <c r="CB99" s="111" t="str">
        <f t="shared" si="223"/>
        <v/>
      </c>
      <c r="CC99" s="111" t="str">
        <f t="shared" si="224"/>
        <v/>
      </c>
      <c r="CD99" s="111" t="str">
        <f t="shared" si="225"/>
        <v/>
      </c>
      <c r="CE99" s="111" t="str">
        <f t="shared" si="226"/>
        <v/>
      </c>
      <c r="CF99" s="111" t="str">
        <f t="shared" si="227"/>
        <v/>
      </c>
      <c r="CG99" s="111" t="str">
        <f t="shared" si="228"/>
        <v/>
      </c>
      <c r="CH99" s="111" t="str">
        <f t="shared" si="229"/>
        <v/>
      </c>
      <c r="CI99" s="111" t="str">
        <f t="shared" si="230"/>
        <v/>
      </c>
      <c r="CJ99" s="111" t="str">
        <f t="shared" si="231"/>
        <v/>
      </c>
      <c r="CK99" s="111" t="str">
        <f t="shared" si="232"/>
        <v/>
      </c>
      <c r="CL99" s="111" t="str">
        <f t="shared" si="233"/>
        <v/>
      </c>
      <c r="CM99" s="111" t="str">
        <f t="shared" si="234"/>
        <v/>
      </c>
      <c r="CN99" s="111" t="str">
        <f t="shared" si="235"/>
        <v/>
      </c>
      <c r="CO99" s="111" t="str">
        <f t="shared" si="236"/>
        <v/>
      </c>
      <c r="CP99" s="111" t="str">
        <f t="shared" si="237"/>
        <v/>
      </c>
      <c r="CQ99" s="111" t="str">
        <f t="shared" si="238"/>
        <v/>
      </c>
      <c r="CR99" s="111" t="str">
        <f t="shared" si="239"/>
        <v/>
      </c>
      <c r="CS99" s="111" t="str">
        <f t="shared" si="240"/>
        <v/>
      </c>
      <c r="CT99" s="111" t="str">
        <f t="shared" si="241"/>
        <v/>
      </c>
      <c r="CU99" s="111" t="str">
        <f t="shared" si="242"/>
        <v/>
      </c>
      <c r="CV99" s="111" t="str">
        <f t="shared" si="243"/>
        <v/>
      </c>
      <c r="CW99" s="111" t="str">
        <f t="shared" si="244"/>
        <v/>
      </c>
      <c r="CX99" s="111" t="str">
        <f t="shared" si="245"/>
        <v/>
      </c>
      <c r="CY99" s="111" t="str">
        <f t="shared" si="246"/>
        <v/>
      </c>
      <c r="CZ99" s="111" t="str">
        <f t="shared" si="247"/>
        <v/>
      </c>
      <c r="DA99" s="111" t="str">
        <f t="shared" si="248"/>
        <v/>
      </c>
      <c r="DB99" s="111" t="str">
        <f t="shared" si="249"/>
        <v/>
      </c>
      <c r="DC99" s="111" t="str">
        <f t="shared" si="250"/>
        <v/>
      </c>
      <c r="DD99" s="111" t="str">
        <f t="shared" si="251"/>
        <v/>
      </c>
      <c r="DE99" s="111" t="str">
        <f t="shared" si="252"/>
        <v/>
      </c>
      <c r="DF99" s="111" t="str">
        <f t="shared" si="253"/>
        <v/>
      </c>
      <c r="DG99" s="111" t="str">
        <f t="shared" si="254"/>
        <v/>
      </c>
      <c r="DH99" s="111" t="str">
        <f t="shared" si="255"/>
        <v/>
      </c>
      <c r="DI99" s="111" t="str">
        <f t="shared" si="256"/>
        <v/>
      </c>
      <c r="DJ99" s="111" t="str">
        <f t="shared" si="257"/>
        <v/>
      </c>
      <c r="DK99" s="111" t="str">
        <f t="shared" si="258"/>
        <v/>
      </c>
      <c r="DL99" s="111" t="str">
        <f t="shared" si="259"/>
        <v/>
      </c>
      <c r="DM99" s="111" t="str">
        <f t="shared" si="260"/>
        <v/>
      </c>
      <c r="DN99" s="111" t="str">
        <f t="shared" si="261"/>
        <v/>
      </c>
    </row>
    <row r="100" spans="1:120" ht="13.5" customHeight="1">
      <c r="A100" s="100"/>
      <c r="B100" s="101"/>
      <c r="C100" s="101"/>
      <c r="D100" s="101"/>
      <c r="E100" s="101"/>
      <c r="F100" s="101"/>
      <c r="G100" s="101"/>
      <c r="H100" s="101"/>
      <c r="I100" s="101"/>
      <c r="J100" s="101"/>
      <c r="K100" s="100"/>
      <c r="L100" s="100"/>
      <c r="M100" s="102"/>
      <c r="N100" s="103"/>
      <c r="O100" s="104"/>
      <c r="P100" s="105"/>
      <c r="Q100" s="106"/>
      <c r="R100" s="107"/>
    </row>
    <row r="101" spans="1:120" ht="13.5" customHeight="1">
      <c r="A101" s="1156" t="s">
        <v>402</v>
      </c>
      <c r="B101" s="119" t="s">
        <v>395</v>
      </c>
      <c r="C101" s="117"/>
      <c r="D101" s="110"/>
      <c r="E101" s="110"/>
      <c r="F101" s="110"/>
      <c r="G101" s="110"/>
      <c r="H101" s="110"/>
      <c r="I101" s="110"/>
      <c r="J101" s="120"/>
      <c r="K101" s="1062" t="s">
        <v>39</v>
      </c>
      <c r="L101" s="1087"/>
      <c r="M101" s="1062" t="s">
        <v>396</v>
      </c>
      <c r="N101" s="1087"/>
      <c r="O101" s="1059" t="s">
        <v>397</v>
      </c>
      <c r="P101" s="1059"/>
      <c r="Q101" s="1061" t="s">
        <v>66</v>
      </c>
      <c r="R101" s="1097"/>
      <c r="S101" s="1061" t="s">
        <v>65</v>
      </c>
      <c r="T101" s="1097"/>
      <c r="U101" s="1061" t="s">
        <v>148</v>
      </c>
      <c r="V101" s="1097"/>
      <c r="AC101" s="108"/>
      <c r="AD101" s="108"/>
      <c r="AE101" s="108"/>
      <c r="AF101" s="108"/>
      <c r="AG101" s="108"/>
      <c r="AH101" s="108"/>
      <c r="AI101" s="108"/>
      <c r="AJ101" s="108"/>
      <c r="AK101" s="108"/>
      <c r="AL101" s="108"/>
      <c r="AM101" s="108"/>
      <c r="AW101" s="108"/>
      <c r="AX101" s="108"/>
      <c r="AY101" s="108"/>
      <c r="AZ101" s="108"/>
      <c r="BA101" s="108"/>
      <c r="BB101" s="108"/>
      <c r="BO101" s="108"/>
      <c r="BP101" s="108"/>
      <c r="BQ101" s="108"/>
      <c r="BR101" s="108"/>
      <c r="CA101" s="108"/>
      <c r="CB101" s="108"/>
      <c r="CC101" s="108"/>
      <c r="CD101" s="108"/>
      <c r="CE101" s="108"/>
      <c r="CF101" s="108"/>
      <c r="CP101" s="108"/>
      <c r="CQ101" s="108"/>
      <c r="CR101" s="108"/>
      <c r="CS101" s="108"/>
      <c r="CT101" s="108"/>
      <c r="CU101" s="108"/>
      <c r="DE101" s="108"/>
      <c r="DF101" s="108"/>
      <c r="DG101" s="108"/>
      <c r="DH101" s="108"/>
    </row>
    <row r="102" spans="1:120" ht="13.5" customHeight="1">
      <c r="A102" s="1157"/>
      <c r="B102" s="1098" t="s">
        <v>432</v>
      </c>
      <c r="C102" s="1099"/>
      <c r="D102" s="1099"/>
      <c r="E102" s="1099"/>
      <c r="F102" s="1099"/>
      <c r="G102" s="1099"/>
      <c r="H102" s="1099"/>
      <c r="I102" s="1099"/>
      <c r="J102" s="1100"/>
      <c r="K102" s="1101">
        <f>COUNTIF(AF10:AF99,"○")</f>
        <v>0</v>
      </c>
      <c r="L102" s="1102"/>
      <c r="M102" s="1101">
        <f>COUNTIF(AG10:AG99,"○")</f>
        <v>0</v>
      </c>
      <c r="N102" s="1102"/>
      <c r="O102" s="1101">
        <f>COUNTIF(AH10:AH99,"○")</f>
        <v>0</v>
      </c>
      <c r="P102" s="1102"/>
      <c r="Q102" s="1101">
        <f>COUNTIF(AI10:AI99,"○")</f>
        <v>0</v>
      </c>
      <c r="R102" s="1102"/>
      <c r="S102" s="1101">
        <f>COUNTIF(AJ10:AJ99,"○")</f>
        <v>0</v>
      </c>
      <c r="T102" s="1102"/>
      <c r="U102" s="1101">
        <f>COUNTIF(AK10:AK99,"○")</f>
        <v>0</v>
      </c>
      <c r="V102" s="1102"/>
      <c r="W102" s="148"/>
      <c r="X102" s="148"/>
      <c r="Y102" s="148"/>
      <c r="Z102" s="148"/>
      <c r="AA102" s="148"/>
      <c r="AB102" s="148"/>
      <c r="AC102" s="108"/>
      <c r="AD102" s="108"/>
      <c r="AE102" s="108"/>
      <c r="AF102" s="108"/>
      <c r="AG102" s="108"/>
      <c r="AH102" s="108"/>
      <c r="AI102" s="108"/>
      <c r="AJ102" s="108"/>
      <c r="AK102" s="108"/>
      <c r="AL102" s="108"/>
      <c r="AM102" s="108"/>
      <c r="AW102" s="108"/>
      <c r="AX102" s="108"/>
      <c r="AY102" s="108"/>
      <c r="AZ102" s="108"/>
      <c r="BA102" s="108"/>
      <c r="BB102" s="108"/>
      <c r="BO102" s="108"/>
      <c r="BP102" s="108"/>
      <c r="BQ102" s="108"/>
      <c r="BR102" s="108"/>
      <c r="CA102" s="108"/>
      <c r="CB102" s="108"/>
      <c r="CC102" s="108"/>
      <c r="CD102" s="108"/>
      <c r="CE102" s="108"/>
      <c r="CF102" s="108"/>
      <c r="CP102" s="108"/>
      <c r="CQ102" s="108"/>
      <c r="CR102" s="108"/>
      <c r="CS102" s="108"/>
      <c r="CT102" s="108"/>
      <c r="CU102" s="108"/>
      <c r="DE102" s="108"/>
      <c r="DF102" s="108"/>
      <c r="DG102" s="108"/>
      <c r="DH102" s="108"/>
    </row>
    <row r="103" spans="1:120" ht="13.5" customHeight="1">
      <c r="A103" s="1157"/>
      <c r="B103" s="1094"/>
      <c r="C103" s="1095"/>
      <c r="D103" s="1095"/>
      <c r="E103" s="1095"/>
      <c r="F103" s="1095"/>
      <c r="G103" s="1095"/>
      <c r="H103" s="1095"/>
      <c r="I103" s="1095"/>
      <c r="J103" s="1096"/>
      <c r="K103" s="1103"/>
      <c r="L103" s="1104"/>
      <c r="M103" s="1103"/>
      <c r="N103" s="1104"/>
      <c r="O103" s="1103"/>
      <c r="P103" s="1104"/>
      <c r="Q103" s="1103"/>
      <c r="R103" s="1104"/>
      <c r="S103" s="1103"/>
      <c r="T103" s="1104"/>
      <c r="U103" s="1103"/>
      <c r="V103" s="1104"/>
      <c r="W103" s="302"/>
      <c r="X103" s="302"/>
      <c r="Y103" s="302"/>
      <c r="Z103" s="148"/>
      <c r="AA103" s="148"/>
      <c r="AB103" s="148"/>
      <c r="AC103" s="108"/>
      <c r="AD103" s="108"/>
      <c r="AE103" s="108"/>
      <c r="AF103" s="108"/>
      <c r="AG103" s="108"/>
      <c r="AH103" s="108"/>
      <c r="AI103" s="108"/>
      <c r="AJ103" s="108"/>
      <c r="AK103" s="108"/>
      <c r="AL103" s="108"/>
      <c r="AM103" s="108"/>
      <c r="AW103" s="108"/>
      <c r="AX103" s="108"/>
      <c r="AY103" s="108"/>
      <c r="AZ103" s="108"/>
      <c r="BA103" s="108"/>
      <c r="BB103" s="108"/>
      <c r="BO103" s="108"/>
      <c r="BP103" s="108"/>
      <c r="BQ103" s="108"/>
      <c r="BR103" s="108"/>
      <c r="CA103" s="108"/>
      <c r="CB103" s="108"/>
      <c r="CC103" s="108"/>
      <c r="CD103" s="108"/>
      <c r="CE103" s="108"/>
      <c r="CF103" s="108"/>
      <c r="CP103" s="108"/>
      <c r="CQ103" s="108"/>
      <c r="CR103" s="108"/>
      <c r="CS103" s="108"/>
      <c r="CT103" s="108"/>
      <c r="CU103" s="108"/>
      <c r="DE103" s="108"/>
      <c r="DF103" s="108"/>
      <c r="DG103" s="108"/>
      <c r="DH103" s="108"/>
    </row>
    <row r="104" spans="1:120" ht="13.5" customHeight="1">
      <c r="A104" s="1157"/>
      <c r="B104" s="1098" t="s">
        <v>433</v>
      </c>
      <c r="C104" s="1099"/>
      <c r="D104" s="1099"/>
      <c r="E104" s="1099"/>
      <c r="F104" s="1099"/>
      <c r="G104" s="1099"/>
      <c r="H104" s="1099"/>
      <c r="I104" s="1099"/>
      <c r="J104" s="1100"/>
      <c r="K104" s="1101">
        <f>COUNTIF(AL10:AL99,"○")</f>
        <v>0</v>
      </c>
      <c r="L104" s="1102"/>
      <c r="M104" s="1101">
        <f>COUNTIF(AM10:AM99,"○")</f>
        <v>0</v>
      </c>
      <c r="N104" s="1102"/>
      <c r="O104" s="1101">
        <f>COUNTIF(AN10:AN99,"○")</f>
        <v>0</v>
      </c>
      <c r="P104" s="1102"/>
      <c r="Q104" s="1194"/>
      <c r="R104" s="1195"/>
      <c r="S104" s="1195"/>
      <c r="T104" s="1195"/>
      <c r="U104" s="1195"/>
      <c r="V104" s="1196"/>
      <c r="W104" s="301"/>
      <c r="X104" s="301"/>
      <c r="Y104" s="301"/>
      <c r="Z104" s="151"/>
      <c r="AA104" s="151"/>
      <c r="AB104" s="151"/>
      <c r="AC104" s="108"/>
      <c r="AD104" s="108"/>
      <c r="AE104" s="108"/>
      <c r="AF104" s="108"/>
      <c r="AG104" s="108"/>
      <c r="AH104" s="108"/>
      <c r="AI104" s="108"/>
      <c r="AJ104" s="108"/>
      <c r="AK104" s="108"/>
      <c r="AL104" s="108"/>
      <c r="AM104" s="108"/>
      <c r="AW104" s="108"/>
      <c r="AX104" s="108"/>
      <c r="AY104" s="108"/>
      <c r="AZ104" s="108"/>
      <c r="BA104" s="108"/>
      <c r="BB104" s="108"/>
      <c r="BO104" s="108"/>
      <c r="BP104" s="108"/>
      <c r="BQ104" s="108"/>
      <c r="BR104" s="108"/>
      <c r="CA104" s="108"/>
      <c r="CB104" s="108"/>
      <c r="CC104" s="108"/>
      <c r="CD104" s="108"/>
      <c r="CE104" s="108"/>
      <c r="CF104" s="108"/>
      <c r="CP104" s="108"/>
      <c r="CQ104" s="108"/>
      <c r="CR104" s="108"/>
      <c r="CS104" s="108"/>
      <c r="CT104" s="108"/>
      <c r="CU104" s="108"/>
      <c r="DE104" s="108"/>
      <c r="DF104" s="108"/>
      <c r="DG104" s="108"/>
      <c r="DH104" s="108"/>
    </row>
    <row r="105" spans="1:120" ht="13.5" customHeight="1">
      <c r="A105" s="1157"/>
      <c r="B105" s="1094"/>
      <c r="C105" s="1095"/>
      <c r="D105" s="1095"/>
      <c r="E105" s="1095"/>
      <c r="F105" s="1095"/>
      <c r="G105" s="1095"/>
      <c r="H105" s="1095"/>
      <c r="I105" s="1095"/>
      <c r="J105" s="1096"/>
      <c r="K105" s="1103"/>
      <c r="L105" s="1104"/>
      <c r="M105" s="1103"/>
      <c r="N105" s="1104"/>
      <c r="O105" s="1103"/>
      <c r="P105" s="1104"/>
      <c r="Q105" s="1197"/>
      <c r="R105" s="1198"/>
      <c r="S105" s="1198"/>
      <c r="T105" s="1198"/>
      <c r="U105" s="1198"/>
      <c r="V105" s="1199"/>
      <c r="W105" s="301"/>
      <c r="X105" s="301"/>
      <c r="Y105" s="301"/>
      <c r="Z105" s="151"/>
      <c r="AA105" s="151"/>
      <c r="AB105" s="151"/>
      <c r="AC105" s="108"/>
      <c r="AD105" s="108"/>
      <c r="AE105" s="108"/>
      <c r="AF105" s="108"/>
      <c r="AG105" s="108"/>
      <c r="AH105" s="108"/>
      <c r="AI105" s="108"/>
      <c r="AJ105" s="108"/>
      <c r="AK105" s="108"/>
      <c r="AL105" s="108"/>
      <c r="AM105" s="108"/>
      <c r="AW105" s="108"/>
      <c r="AX105" s="108"/>
      <c r="AY105" s="108"/>
      <c r="AZ105" s="108"/>
      <c r="BA105" s="108"/>
      <c r="BB105" s="108"/>
      <c r="BO105" s="108"/>
      <c r="BP105" s="108"/>
      <c r="BQ105" s="108"/>
      <c r="BR105" s="108"/>
      <c r="CA105" s="108"/>
      <c r="CB105" s="108"/>
      <c r="CC105" s="108"/>
      <c r="CD105" s="108"/>
      <c r="CE105" s="108"/>
      <c r="CF105" s="108"/>
      <c r="CP105" s="108"/>
      <c r="CQ105" s="108"/>
      <c r="CR105" s="108"/>
      <c r="CS105" s="108"/>
      <c r="CT105" s="108"/>
      <c r="CU105" s="108"/>
      <c r="DE105" s="108"/>
      <c r="DF105" s="108"/>
      <c r="DG105" s="108"/>
      <c r="DH105" s="108"/>
    </row>
    <row r="106" spans="1:120" ht="13.5" customHeight="1">
      <c r="A106" s="1157"/>
      <c r="B106" s="1091" t="s">
        <v>398</v>
      </c>
      <c r="C106" s="1092"/>
      <c r="D106" s="1092"/>
      <c r="E106" s="1092"/>
      <c r="F106" s="1092"/>
      <c r="G106" s="1092"/>
      <c r="H106" s="1092"/>
      <c r="I106" s="1092"/>
      <c r="J106" s="1093"/>
      <c r="K106" s="1105">
        <f>COUNTIF(AO10:AO99,"○")</f>
        <v>0</v>
      </c>
      <c r="L106" s="1106"/>
      <c r="M106" s="1105">
        <f>COUNTIF(AP10:AP99,"○")</f>
        <v>0</v>
      </c>
      <c r="N106" s="1106"/>
      <c r="O106" s="1105">
        <f>COUNTIF(AQ10:AQ99,"○")</f>
        <v>0</v>
      </c>
      <c r="P106" s="1106"/>
      <c r="Q106" s="1105">
        <f>COUNTIF(AR10:AR99,"○")</f>
        <v>0</v>
      </c>
      <c r="R106" s="1106"/>
      <c r="S106" s="1105">
        <f>COUNTIF(AS10:AS99,"○")</f>
        <v>0</v>
      </c>
      <c r="T106" s="1106"/>
      <c r="U106" s="1105">
        <f>COUNTIF(AT10:AT99,"○")</f>
        <v>0</v>
      </c>
      <c r="V106" s="1106"/>
      <c r="W106" s="302"/>
      <c r="X106" s="302"/>
      <c r="Y106" s="302"/>
      <c r="Z106" s="148"/>
      <c r="AA106" s="148"/>
      <c r="AB106" s="148"/>
      <c r="AC106" s="108"/>
      <c r="AD106" s="108"/>
      <c r="AE106" s="108"/>
      <c r="AF106" s="108"/>
      <c r="AG106" s="108"/>
      <c r="AH106" s="108"/>
      <c r="AI106" s="108"/>
      <c r="AJ106" s="108"/>
      <c r="AK106" s="108"/>
      <c r="AL106" s="108"/>
      <c r="AM106" s="108"/>
      <c r="AW106" s="108"/>
      <c r="AX106" s="108"/>
      <c r="AY106" s="108"/>
      <c r="AZ106" s="108"/>
      <c r="BA106" s="108"/>
      <c r="BB106" s="108"/>
      <c r="BO106" s="108"/>
      <c r="BP106" s="108"/>
      <c r="BQ106" s="108"/>
      <c r="BR106" s="108"/>
      <c r="CA106" s="108"/>
      <c r="CB106" s="108"/>
      <c r="CC106" s="108"/>
      <c r="CD106" s="108"/>
      <c r="CE106" s="108"/>
      <c r="CF106" s="108"/>
      <c r="CP106" s="108"/>
      <c r="CQ106" s="108"/>
      <c r="CR106" s="108"/>
      <c r="CS106" s="108"/>
      <c r="CT106" s="108"/>
      <c r="CU106" s="108"/>
      <c r="DE106" s="108"/>
      <c r="DF106" s="108"/>
      <c r="DG106" s="108"/>
      <c r="DH106" s="108"/>
    </row>
    <row r="107" spans="1:120" ht="13.5" customHeight="1">
      <c r="A107" s="1157"/>
      <c r="B107" s="1094"/>
      <c r="C107" s="1095"/>
      <c r="D107" s="1095"/>
      <c r="E107" s="1095"/>
      <c r="F107" s="1095"/>
      <c r="G107" s="1095"/>
      <c r="H107" s="1095"/>
      <c r="I107" s="1095"/>
      <c r="J107" s="1096"/>
      <c r="K107" s="1107"/>
      <c r="L107" s="1108"/>
      <c r="M107" s="1107"/>
      <c r="N107" s="1108"/>
      <c r="O107" s="1107"/>
      <c r="P107" s="1108"/>
      <c r="Q107" s="1107"/>
      <c r="R107" s="1108"/>
      <c r="S107" s="1107"/>
      <c r="T107" s="1108"/>
      <c r="U107" s="1107"/>
      <c r="V107" s="1108"/>
      <c r="W107" s="302"/>
      <c r="X107" s="302"/>
      <c r="Y107" s="302"/>
      <c r="Z107" s="148"/>
      <c r="AA107" s="148"/>
      <c r="AB107" s="148"/>
      <c r="AC107" s="101"/>
      <c r="AD107" s="101"/>
      <c r="AE107" s="101"/>
      <c r="AF107" s="101"/>
      <c r="AG107" s="101"/>
      <c r="AH107" s="101"/>
      <c r="AI107" s="101"/>
      <c r="AJ107" s="101"/>
      <c r="AK107" s="101"/>
      <c r="AL107" s="101"/>
      <c r="AM107" s="101"/>
      <c r="AW107" s="101"/>
      <c r="AX107" s="101"/>
      <c r="AY107" s="101"/>
      <c r="AZ107" s="101"/>
      <c r="BA107" s="101"/>
      <c r="BB107" s="101"/>
      <c r="BO107" s="101"/>
      <c r="BP107" s="101"/>
      <c r="BQ107" s="101"/>
      <c r="BR107" s="101"/>
      <c r="CA107" s="101"/>
      <c r="CB107" s="101"/>
      <c r="CC107" s="101"/>
      <c r="CD107" s="101"/>
      <c r="CE107" s="101"/>
      <c r="CF107" s="101"/>
      <c r="CP107" s="101"/>
      <c r="CQ107" s="101"/>
      <c r="CR107" s="101"/>
      <c r="CS107" s="101"/>
      <c r="CT107" s="101"/>
      <c r="CU107" s="101"/>
      <c r="DE107" s="101"/>
      <c r="DF107" s="101"/>
      <c r="DG107" s="101"/>
      <c r="DH107" s="101"/>
    </row>
    <row r="108" spans="1:120" ht="13.5" customHeight="1">
      <c r="A108" s="1157"/>
      <c r="B108" s="116"/>
      <c r="C108" s="109"/>
      <c r="D108" s="109"/>
      <c r="E108" s="109"/>
      <c r="F108" s="109"/>
      <c r="G108" s="109"/>
      <c r="H108" s="109"/>
      <c r="I108" s="109"/>
      <c r="J108" s="109"/>
      <c r="K108" s="118"/>
      <c r="L108" s="118"/>
      <c r="M108" s="118"/>
      <c r="N108" s="118"/>
      <c r="O108" s="118"/>
      <c r="P108" s="118"/>
      <c r="Q108" s="118"/>
      <c r="R108" s="118"/>
      <c r="S108" s="118"/>
      <c r="T108" s="118"/>
      <c r="U108" s="118"/>
      <c r="V108" s="118"/>
      <c r="W108" s="302"/>
      <c r="X108" s="302"/>
      <c r="Y108" s="302"/>
      <c r="Z108" s="148"/>
      <c r="AA108" s="148"/>
      <c r="AB108" s="148"/>
      <c r="AC108" s="101"/>
      <c r="AD108" s="101"/>
      <c r="AE108" s="101"/>
      <c r="AF108" s="101"/>
      <c r="AG108" s="101"/>
      <c r="AH108" s="101"/>
      <c r="AI108" s="101"/>
      <c r="AJ108" s="101"/>
      <c r="AK108" s="101"/>
      <c r="AL108" s="101"/>
      <c r="AM108" s="101"/>
      <c r="AW108" s="101"/>
      <c r="AX108" s="101"/>
      <c r="AY108" s="101"/>
      <c r="AZ108" s="101"/>
      <c r="BA108" s="101"/>
      <c r="BB108" s="101"/>
      <c r="BO108" s="101"/>
      <c r="BP108" s="101"/>
      <c r="BQ108" s="101"/>
      <c r="BR108" s="101"/>
      <c r="CA108" s="101"/>
      <c r="CB108" s="101"/>
      <c r="CC108" s="101"/>
      <c r="CD108" s="101"/>
      <c r="CE108" s="101"/>
      <c r="CF108" s="101"/>
      <c r="CP108" s="101"/>
      <c r="CQ108" s="101"/>
      <c r="CR108" s="101"/>
      <c r="CS108" s="101"/>
      <c r="CT108" s="101"/>
      <c r="CU108" s="101"/>
      <c r="DE108" s="101"/>
      <c r="DF108" s="101"/>
      <c r="DG108" s="101"/>
      <c r="DH108" s="101"/>
    </row>
    <row r="109" spans="1:120" ht="13.5" customHeight="1">
      <c r="A109" s="1157"/>
      <c r="B109" s="297" t="s">
        <v>403</v>
      </c>
      <c r="C109" s="297"/>
      <c r="D109" s="298"/>
      <c r="E109" s="298"/>
      <c r="F109" s="296"/>
      <c r="G109" s="296"/>
      <c r="H109" s="296"/>
      <c r="I109" s="296"/>
      <c r="J109" s="296"/>
      <c r="K109" s="1062" t="s">
        <v>39</v>
      </c>
      <c r="L109" s="1087"/>
      <c r="M109" s="1062" t="s">
        <v>396</v>
      </c>
      <c r="N109" s="1087"/>
      <c r="O109" s="1059" t="s">
        <v>397</v>
      </c>
      <c r="P109" s="1059"/>
      <c r="Q109" s="1061" t="s">
        <v>66</v>
      </c>
      <c r="R109" s="1097"/>
      <c r="S109" s="1061" t="s">
        <v>65</v>
      </c>
      <c r="T109" s="1097"/>
      <c r="U109" s="1061" t="s">
        <v>148</v>
      </c>
      <c r="V109" s="1097"/>
      <c r="W109" s="305"/>
      <c r="X109" s="305"/>
      <c r="Y109" s="305"/>
      <c r="AC109" s="101"/>
      <c r="AD109" s="101"/>
      <c r="AE109" s="101"/>
      <c r="AF109" s="101"/>
      <c r="AG109" s="115"/>
      <c r="AH109" s="115"/>
      <c r="AI109" s="115"/>
      <c r="AJ109" s="115"/>
      <c r="AK109" s="115"/>
      <c r="AL109" s="115"/>
      <c r="AM109" s="115"/>
      <c r="AN109" s="115"/>
      <c r="AO109" s="115"/>
      <c r="AP109" s="115"/>
      <c r="AQ109" s="115"/>
      <c r="AR109" s="115"/>
      <c r="AS109" s="115"/>
      <c r="AT109" s="115"/>
      <c r="AW109" s="115"/>
      <c r="AX109" s="115"/>
      <c r="AY109" s="115"/>
      <c r="AZ109" s="115"/>
      <c r="BA109" s="115"/>
      <c r="BB109" s="115"/>
      <c r="BC109" s="115"/>
      <c r="BD109" s="115"/>
      <c r="BE109" s="115"/>
      <c r="BF109" s="115"/>
      <c r="BI109" s="115"/>
      <c r="BJ109" s="115"/>
      <c r="BK109" s="115"/>
      <c r="BL109" s="115"/>
      <c r="BO109" s="115"/>
      <c r="BP109" s="115"/>
      <c r="BQ109" s="115"/>
      <c r="BR109" s="115"/>
      <c r="BS109" s="115"/>
      <c r="BT109" s="115"/>
      <c r="BU109" s="115"/>
      <c r="BV109" s="115"/>
      <c r="BW109" s="115"/>
      <c r="BX109" s="115"/>
      <c r="BY109" s="115"/>
      <c r="BZ109" s="115"/>
      <c r="CA109" s="115"/>
      <c r="CB109" s="115"/>
      <c r="CC109" s="115"/>
      <c r="CD109" s="115"/>
      <c r="CE109" s="115"/>
      <c r="CF109" s="115"/>
      <c r="CG109" s="115"/>
      <c r="CH109" s="115"/>
      <c r="CI109" s="115"/>
      <c r="CJ109" s="115"/>
      <c r="CK109" s="115"/>
      <c r="CL109" s="115"/>
      <c r="CM109" s="115"/>
      <c r="CP109" s="115"/>
      <c r="CQ109" s="115"/>
      <c r="CR109" s="115"/>
      <c r="CS109" s="115"/>
      <c r="CT109" s="115"/>
      <c r="CU109" s="115"/>
      <c r="CV109" s="115"/>
      <c r="CW109" s="115"/>
      <c r="CX109" s="115"/>
      <c r="CY109" s="115"/>
      <c r="CZ109" s="115"/>
      <c r="DA109" s="115"/>
      <c r="DB109" s="115"/>
      <c r="DE109" s="115"/>
      <c r="DF109" s="115"/>
      <c r="DG109" s="115"/>
      <c r="DH109" s="115"/>
      <c r="DI109" s="115"/>
      <c r="DJ109" s="115"/>
      <c r="DK109" s="115"/>
      <c r="DL109" s="115"/>
      <c r="DM109" s="115"/>
      <c r="DN109" s="115"/>
      <c r="DO109" s="115"/>
      <c r="DP109" s="115"/>
    </row>
    <row r="110" spans="1:120" ht="13.5" customHeight="1">
      <c r="A110" s="1157"/>
      <c r="B110" s="1109" t="s">
        <v>399</v>
      </c>
      <c r="C110" s="1110"/>
      <c r="D110" s="1110"/>
      <c r="E110" s="1110"/>
      <c r="F110" s="1110"/>
      <c r="G110" s="1110"/>
      <c r="H110" s="1110"/>
      <c r="I110" s="1110"/>
      <c r="J110" s="1111"/>
      <c r="K110" s="299"/>
      <c r="L110" s="300"/>
      <c r="M110" s="1088"/>
      <c r="N110" s="1089"/>
      <c r="O110" s="1090"/>
      <c r="P110" s="1089"/>
      <c r="Q110" s="1090"/>
      <c r="R110" s="1089"/>
      <c r="S110" s="1090"/>
      <c r="T110" s="1089"/>
      <c r="U110" s="1090"/>
      <c r="V110" s="1089"/>
      <c r="W110" s="301"/>
      <c r="X110" s="301"/>
      <c r="Y110" s="301"/>
      <c r="Z110" s="151"/>
      <c r="AA110" s="151"/>
      <c r="AB110" s="151"/>
      <c r="AC110" s="115" t="s">
        <v>117</v>
      </c>
      <c r="AD110" s="115"/>
      <c r="AE110" s="115"/>
      <c r="AF110" s="115"/>
      <c r="AG110" s="115"/>
      <c r="AH110" s="115"/>
      <c r="AI110" s="115"/>
      <c r="AJ110" s="115"/>
      <c r="AK110" s="115"/>
      <c r="AL110" s="115"/>
      <c r="AM110" s="115"/>
      <c r="AN110" s="115"/>
      <c r="AO110" s="115"/>
      <c r="AP110" s="115"/>
      <c r="AQ110" s="115"/>
      <c r="AR110" s="115"/>
      <c r="AS110" s="115"/>
      <c r="AT110" s="115"/>
      <c r="AW110" s="115"/>
      <c r="AX110" s="115"/>
      <c r="AY110" s="115"/>
      <c r="AZ110" s="115"/>
      <c r="BA110" s="115"/>
      <c r="BB110" s="115"/>
      <c r="BC110" s="115"/>
      <c r="BD110" s="115"/>
      <c r="BE110" s="115"/>
      <c r="BF110" s="115"/>
      <c r="BI110" s="115"/>
      <c r="BJ110" s="115"/>
      <c r="BK110" s="115"/>
      <c r="BL110" s="115"/>
      <c r="BO110" s="115"/>
      <c r="BP110" s="115"/>
      <c r="BQ110" s="115"/>
      <c r="BR110" s="115"/>
      <c r="BS110" s="115"/>
      <c r="BT110" s="115"/>
      <c r="BU110" s="115"/>
      <c r="BV110" s="115"/>
      <c r="BW110" s="115"/>
      <c r="BX110" s="115"/>
      <c r="BY110" s="115"/>
      <c r="BZ110" s="115"/>
      <c r="CA110" s="115"/>
      <c r="CB110" s="115"/>
      <c r="CC110" s="115"/>
      <c r="CD110" s="115"/>
      <c r="CE110" s="115"/>
      <c r="CF110" s="115"/>
      <c r="CG110" s="115"/>
      <c r="CH110" s="115"/>
      <c r="CI110" s="115"/>
      <c r="CJ110" s="115"/>
      <c r="CK110" s="115"/>
      <c r="CL110" s="115"/>
      <c r="CM110" s="115"/>
      <c r="CP110" s="115"/>
      <c r="CQ110" s="115"/>
      <c r="CR110" s="115"/>
      <c r="CS110" s="115"/>
      <c r="CT110" s="115"/>
      <c r="CU110" s="115"/>
      <c r="CV110" s="115"/>
      <c r="CW110" s="115"/>
      <c r="CX110" s="115"/>
      <c r="CY110" s="115"/>
      <c r="CZ110" s="115"/>
      <c r="DA110" s="115"/>
      <c r="DB110" s="115"/>
      <c r="DE110" s="115"/>
      <c r="DF110" s="115"/>
      <c r="DG110" s="115"/>
      <c r="DH110" s="115"/>
      <c r="DI110" s="115"/>
      <c r="DJ110" s="115"/>
      <c r="DK110" s="115"/>
      <c r="DL110" s="115"/>
      <c r="DM110" s="115"/>
      <c r="DN110" s="115"/>
      <c r="DO110" s="115"/>
      <c r="DP110" s="115"/>
    </row>
    <row r="111" spans="1:120" ht="13.5" customHeight="1">
      <c r="A111" s="1157"/>
      <c r="B111" s="1084" t="s">
        <v>410</v>
      </c>
      <c r="C111" s="1085"/>
      <c r="D111" s="1085"/>
      <c r="E111" s="1085"/>
      <c r="F111" s="1085"/>
      <c r="G111" s="1085"/>
      <c r="H111" s="1085"/>
      <c r="I111" s="1085"/>
      <c r="J111" s="1086"/>
      <c r="K111" s="1112"/>
      <c r="L111" s="1113"/>
      <c r="M111" s="1112"/>
      <c r="N111" s="1113"/>
      <c r="O111" s="1112"/>
      <c r="P111" s="1113"/>
      <c r="Q111" s="1112"/>
      <c r="R111" s="1113"/>
      <c r="S111" s="1112"/>
      <c r="T111" s="1113"/>
      <c r="U111" s="1112"/>
      <c r="V111" s="1113"/>
      <c r="W111" s="301"/>
      <c r="X111" s="301"/>
      <c r="Y111" s="301"/>
      <c r="Z111" s="151"/>
      <c r="AA111" s="151"/>
      <c r="AB111" s="151"/>
      <c r="AC111" s="115"/>
      <c r="AD111" s="115"/>
      <c r="AE111" s="115"/>
      <c r="AF111" s="115"/>
      <c r="AG111" s="115"/>
      <c r="AH111" s="115"/>
      <c r="AI111" s="115"/>
      <c r="AJ111" s="115"/>
      <c r="AK111" s="115"/>
      <c r="AL111" s="115"/>
      <c r="AM111" s="115"/>
      <c r="AN111" s="115"/>
      <c r="AO111" s="115"/>
      <c r="AP111" s="115"/>
      <c r="AQ111" s="115"/>
      <c r="AR111" s="115"/>
      <c r="AS111" s="115"/>
      <c r="AT111" s="115"/>
      <c r="AW111" s="115"/>
      <c r="AX111" s="115"/>
      <c r="AY111" s="115"/>
      <c r="AZ111" s="115"/>
      <c r="BA111" s="115"/>
      <c r="BB111" s="115"/>
      <c r="BC111" s="115"/>
      <c r="BD111" s="115"/>
      <c r="BE111" s="115"/>
      <c r="BF111" s="115"/>
      <c r="BI111" s="115"/>
      <c r="BJ111" s="115"/>
      <c r="BK111" s="115"/>
      <c r="BL111" s="115"/>
      <c r="BO111" s="115"/>
      <c r="BP111" s="115"/>
      <c r="BQ111" s="115"/>
      <c r="BR111" s="115"/>
      <c r="BS111" s="115"/>
      <c r="BT111" s="115"/>
      <c r="BU111" s="115"/>
      <c r="BV111" s="115"/>
      <c r="BW111" s="115"/>
      <c r="BX111" s="115"/>
      <c r="BY111" s="115"/>
      <c r="BZ111" s="115"/>
      <c r="CA111" s="115"/>
      <c r="CB111" s="115"/>
      <c r="CC111" s="115"/>
      <c r="CD111" s="115"/>
      <c r="CE111" s="115"/>
      <c r="CF111" s="115"/>
      <c r="CG111" s="115"/>
      <c r="CH111" s="115"/>
      <c r="CI111" s="115"/>
      <c r="CJ111" s="115"/>
      <c r="CK111" s="115"/>
      <c r="CL111" s="115"/>
      <c r="CM111" s="115"/>
      <c r="CP111" s="115"/>
      <c r="CQ111" s="115"/>
      <c r="CR111" s="115"/>
      <c r="CS111" s="115"/>
      <c r="CT111" s="115"/>
      <c r="CU111" s="115"/>
      <c r="CV111" s="115"/>
      <c r="CW111" s="115"/>
      <c r="CX111" s="115"/>
      <c r="CY111" s="115"/>
      <c r="CZ111" s="115"/>
      <c r="DA111" s="115"/>
      <c r="DB111" s="115"/>
      <c r="DE111" s="115"/>
      <c r="DF111" s="115"/>
      <c r="DG111" s="115"/>
      <c r="DH111" s="115"/>
      <c r="DI111" s="115"/>
      <c r="DJ111" s="115"/>
      <c r="DK111" s="115"/>
      <c r="DL111" s="115"/>
      <c r="DM111" s="115"/>
      <c r="DN111" s="115"/>
      <c r="DO111" s="115"/>
      <c r="DP111" s="115"/>
    </row>
    <row r="112" spans="1:120" ht="13.5" customHeight="1">
      <c r="A112" s="1157"/>
      <c r="B112" s="1109" t="s">
        <v>399</v>
      </c>
      <c r="C112" s="1110"/>
      <c r="D112" s="1110"/>
      <c r="E112" s="1110"/>
      <c r="F112" s="1110"/>
      <c r="G112" s="1110"/>
      <c r="H112" s="1110"/>
      <c r="I112" s="1110"/>
      <c r="J112" s="1111"/>
      <c r="K112" s="1090"/>
      <c r="L112" s="1089"/>
      <c r="M112" s="1090"/>
      <c r="N112" s="1089"/>
      <c r="O112" s="1090"/>
      <c r="P112" s="1089"/>
      <c r="Q112" s="1194"/>
      <c r="R112" s="1195"/>
      <c r="S112" s="1195"/>
      <c r="T112" s="1195"/>
      <c r="U112" s="1195"/>
      <c r="V112" s="1196"/>
      <c r="W112" s="301"/>
      <c r="X112" s="301"/>
      <c r="Y112" s="301"/>
      <c r="Z112" s="151"/>
      <c r="AA112" s="151"/>
      <c r="AB112" s="151"/>
      <c r="AC112" s="115" t="s">
        <v>118</v>
      </c>
      <c r="AD112" s="115"/>
      <c r="AE112" s="115"/>
      <c r="AF112" s="115"/>
      <c r="AG112" s="115"/>
      <c r="AH112" s="115"/>
      <c r="AI112" s="115"/>
      <c r="AJ112" s="115"/>
      <c r="AK112" s="115"/>
      <c r="AL112" s="115"/>
      <c r="AM112" s="115"/>
      <c r="AN112" s="115"/>
      <c r="AO112" s="115"/>
      <c r="AP112" s="115"/>
      <c r="AQ112" s="115"/>
      <c r="AR112" s="115"/>
      <c r="AS112" s="115"/>
      <c r="AT112" s="115"/>
      <c r="AW112" s="115"/>
      <c r="AX112" s="115"/>
      <c r="AY112" s="115"/>
      <c r="AZ112" s="115"/>
      <c r="BA112" s="115"/>
      <c r="BB112" s="115"/>
      <c r="BC112" s="115"/>
      <c r="BD112" s="115"/>
      <c r="BE112" s="115"/>
      <c r="BF112" s="115"/>
      <c r="BI112" s="115"/>
      <c r="BJ112" s="115"/>
      <c r="BK112" s="115"/>
      <c r="BL112" s="115"/>
      <c r="BO112" s="115"/>
      <c r="BP112" s="115"/>
      <c r="BQ112" s="115"/>
      <c r="BR112" s="115"/>
      <c r="BS112" s="115"/>
      <c r="BT112" s="115"/>
      <c r="BU112" s="115"/>
      <c r="BV112" s="115"/>
      <c r="BW112" s="115"/>
      <c r="BX112" s="115"/>
      <c r="BY112" s="115"/>
      <c r="BZ112" s="115"/>
      <c r="CA112" s="115"/>
      <c r="CB112" s="115"/>
      <c r="CC112" s="115"/>
      <c r="CD112" s="115"/>
      <c r="CE112" s="115"/>
      <c r="CF112" s="115"/>
      <c r="CG112" s="115"/>
      <c r="CH112" s="115"/>
      <c r="CI112" s="115"/>
      <c r="CJ112" s="115"/>
      <c r="CK112" s="115"/>
      <c r="CL112" s="115"/>
      <c r="CM112" s="115"/>
      <c r="CP112" s="115"/>
      <c r="CQ112" s="115"/>
      <c r="CR112" s="115"/>
      <c r="CS112" s="115"/>
      <c r="CT112" s="115"/>
      <c r="CU112" s="115"/>
      <c r="CV112" s="115"/>
      <c r="CW112" s="115"/>
      <c r="CX112" s="115"/>
      <c r="CY112" s="115"/>
      <c r="CZ112" s="115"/>
      <c r="DA112" s="115"/>
      <c r="DB112" s="115"/>
      <c r="DE112" s="115"/>
      <c r="DF112" s="115"/>
      <c r="DG112" s="115"/>
      <c r="DH112" s="115"/>
      <c r="DI112" s="115"/>
      <c r="DJ112" s="115"/>
      <c r="DK112" s="115"/>
      <c r="DL112" s="115"/>
      <c r="DM112" s="115"/>
      <c r="DN112" s="115"/>
      <c r="DO112" s="115"/>
      <c r="DP112" s="115"/>
    </row>
    <row r="113" spans="1:120" ht="13.5" customHeight="1">
      <c r="A113" s="1157"/>
      <c r="B113" s="1116" t="s">
        <v>411</v>
      </c>
      <c r="C113" s="1117"/>
      <c r="D113" s="1117"/>
      <c r="E113" s="1117"/>
      <c r="F113" s="1117"/>
      <c r="G113" s="1117"/>
      <c r="H113" s="1117"/>
      <c r="I113" s="1117"/>
      <c r="J113" s="1118"/>
      <c r="K113" s="1112"/>
      <c r="L113" s="1113"/>
      <c r="M113" s="1112"/>
      <c r="N113" s="1113"/>
      <c r="O113" s="1112"/>
      <c r="P113" s="1113"/>
      <c r="Q113" s="1197"/>
      <c r="R113" s="1198"/>
      <c r="S113" s="1198"/>
      <c r="T113" s="1198"/>
      <c r="U113" s="1198"/>
      <c r="V113" s="1199"/>
      <c r="W113" s="301"/>
      <c r="X113" s="301"/>
      <c r="Y113" s="301" t="s">
        <v>541</v>
      </c>
      <c r="Z113" s="151"/>
      <c r="AA113" s="151"/>
      <c r="AB113" s="151"/>
      <c r="AC113" s="115"/>
      <c r="AD113" s="115"/>
      <c r="AE113" s="115"/>
      <c r="AF113" s="115"/>
      <c r="AG113" s="115"/>
      <c r="AH113" s="115"/>
      <c r="AI113" s="115"/>
      <c r="AJ113" s="115"/>
      <c r="AK113" s="115"/>
      <c r="AL113" s="115"/>
      <c r="AM113" s="115"/>
      <c r="AN113" s="115"/>
      <c r="AO113" s="115"/>
      <c r="AP113" s="115"/>
      <c r="AQ113" s="115"/>
      <c r="AR113" s="115"/>
      <c r="AS113" s="115"/>
      <c r="AT113" s="115"/>
      <c r="AW113" s="115"/>
      <c r="AX113" s="115"/>
      <c r="AY113" s="115"/>
      <c r="AZ113" s="115"/>
      <c r="BA113" s="115"/>
      <c r="BB113" s="115"/>
      <c r="BC113" s="115"/>
      <c r="BD113" s="115"/>
      <c r="BE113" s="115"/>
      <c r="BF113" s="115"/>
      <c r="BI113" s="115"/>
      <c r="BJ113" s="115"/>
      <c r="BK113" s="115"/>
      <c r="BL113" s="115"/>
      <c r="BO113" s="115"/>
      <c r="BP113" s="115"/>
      <c r="BQ113" s="115"/>
      <c r="BR113" s="115"/>
      <c r="BS113" s="115"/>
      <c r="BT113" s="115"/>
      <c r="BU113" s="115"/>
      <c r="BV113" s="115"/>
      <c r="BW113" s="115"/>
      <c r="BX113" s="115"/>
      <c r="BY113" s="115"/>
      <c r="BZ113" s="115"/>
      <c r="CA113" s="115"/>
      <c r="CB113" s="115"/>
      <c r="CC113" s="115"/>
      <c r="CD113" s="115"/>
      <c r="CE113" s="115"/>
      <c r="CF113" s="115"/>
      <c r="CG113" s="115"/>
      <c r="CH113" s="115"/>
      <c r="CI113" s="115"/>
      <c r="CJ113" s="115"/>
      <c r="CK113" s="115"/>
      <c r="CL113" s="115"/>
      <c r="CM113" s="115"/>
      <c r="CP113" s="115"/>
      <c r="CQ113" s="115"/>
      <c r="CR113" s="115"/>
      <c r="CS113" s="115"/>
      <c r="CT113" s="115"/>
      <c r="CU113" s="115"/>
      <c r="CV113" s="115"/>
      <c r="CW113" s="115"/>
      <c r="CX113" s="115"/>
      <c r="CY113" s="115"/>
      <c r="CZ113" s="115"/>
      <c r="DA113" s="115"/>
      <c r="DB113" s="115"/>
      <c r="DE113" s="115"/>
      <c r="DF113" s="115"/>
      <c r="DG113" s="115"/>
      <c r="DH113" s="115"/>
      <c r="DI113" s="115"/>
      <c r="DJ113" s="115"/>
      <c r="DK113" s="115"/>
      <c r="DL113" s="115"/>
      <c r="DM113" s="115"/>
      <c r="DN113" s="115"/>
      <c r="DO113" s="115"/>
      <c r="DP113" s="115"/>
    </row>
    <row r="114" spans="1:120" ht="13.5" customHeight="1">
      <c r="A114" s="1157"/>
      <c r="B114" s="1109" t="s">
        <v>399</v>
      </c>
      <c r="C114" s="1110"/>
      <c r="D114" s="1110"/>
      <c r="E114" s="1110"/>
      <c r="F114" s="1110"/>
      <c r="G114" s="1110"/>
      <c r="H114" s="1110"/>
      <c r="I114" s="1110"/>
      <c r="J114" s="1111"/>
      <c r="K114" s="1090"/>
      <c r="L114" s="1089"/>
      <c r="M114" s="1090"/>
      <c r="N114" s="1089"/>
      <c r="O114" s="1090"/>
      <c r="P114" s="1089"/>
      <c r="Q114" s="1090"/>
      <c r="R114" s="1089"/>
      <c r="S114" s="1090"/>
      <c r="T114" s="1089"/>
      <c r="U114" s="1090"/>
      <c r="V114" s="1089"/>
      <c r="W114" s="301"/>
      <c r="X114" s="301"/>
      <c r="Y114" s="301"/>
      <c r="Z114" s="151"/>
      <c r="AA114" s="151"/>
      <c r="AB114" s="151"/>
      <c r="AC114" s="115" t="s">
        <v>128</v>
      </c>
      <c r="AD114" s="115"/>
      <c r="AE114" s="115"/>
      <c r="AF114" s="115"/>
      <c r="AG114" s="115"/>
      <c r="AH114" s="115"/>
      <c r="AI114" s="115"/>
      <c r="AJ114" s="115"/>
      <c r="AK114" s="115"/>
      <c r="AL114" s="115"/>
      <c r="AM114" s="115"/>
      <c r="AN114" s="115"/>
      <c r="AO114" s="115"/>
      <c r="AP114" s="115"/>
      <c r="AQ114" s="115"/>
      <c r="AR114" s="115"/>
      <c r="AS114" s="115"/>
      <c r="AT114" s="115"/>
      <c r="AW114" s="115"/>
      <c r="AX114" s="115"/>
      <c r="AY114" s="115"/>
      <c r="AZ114" s="115"/>
      <c r="BA114" s="115"/>
      <c r="BB114" s="115"/>
      <c r="BC114" s="115"/>
      <c r="BD114" s="115"/>
      <c r="BE114" s="115"/>
      <c r="BF114" s="115"/>
      <c r="BI114" s="115"/>
      <c r="BJ114" s="115"/>
      <c r="BK114" s="115"/>
      <c r="BL114" s="115"/>
      <c r="BO114" s="115"/>
      <c r="BP114" s="115"/>
      <c r="BQ114" s="115"/>
      <c r="BR114" s="115"/>
      <c r="BS114" s="115"/>
      <c r="BT114" s="115"/>
      <c r="BU114" s="115"/>
      <c r="BV114" s="115"/>
      <c r="BW114" s="115"/>
      <c r="BX114" s="115"/>
      <c r="BY114" s="115"/>
      <c r="BZ114" s="115"/>
      <c r="CA114" s="115"/>
      <c r="CB114" s="115"/>
      <c r="CC114" s="115"/>
      <c r="CD114" s="115"/>
      <c r="CE114" s="115"/>
      <c r="CF114" s="115"/>
      <c r="CG114" s="115"/>
      <c r="CH114" s="115"/>
      <c r="CI114" s="115"/>
      <c r="CJ114" s="115"/>
      <c r="CK114" s="115"/>
      <c r="CL114" s="115"/>
      <c r="CM114" s="115"/>
      <c r="CP114" s="115"/>
      <c r="CQ114" s="115"/>
      <c r="CR114" s="115"/>
      <c r="CS114" s="115"/>
      <c r="CT114" s="115"/>
      <c r="CU114" s="115"/>
      <c r="CV114" s="115"/>
      <c r="CW114" s="115"/>
      <c r="CX114" s="115"/>
      <c r="CY114" s="115"/>
      <c r="CZ114" s="115"/>
      <c r="DA114" s="115"/>
      <c r="DB114" s="115"/>
      <c r="DE114" s="115"/>
      <c r="DF114" s="115"/>
      <c r="DG114" s="115"/>
      <c r="DH114" s="115"/>
      <c r="DI114" s="115"/>
      <c r="DJ114" s="115"/>
      <c r="DK114" s="115"/>
      <c r="DL114" s="115"/>
      <c r="DM114" s="115"/>
      <c r="DN114" s="115"/>
      <c r="DO114" s="115"/>
      <c r="DP114" s="115"/>
    </row>
    <row r="115" spans="1:120" ht="13.5" customHeight="1">
      <c r="A115" s="1157"/>
      <c r="B115" s="1116" t="s">
        <v>412</v>
      </c>
      <c r="C115" s="1117"/>
      <c r="D115" s="1117"/>
      <c r="E115" s="1117"/>
      <c r="F115" s="1117"/>
      <c r="G115" s="1117"/>
      <c r="H115" s="1117"/>
      <c r="I115" s="1117"/>
      <c r="J115" s="1118"/>
      <c r="K115" s="1112"/>
      <c r="L115" s="1113"/>
      <c r="M115" s="1112"/>
      <c r="N115" s="1113"/>
      <c r="O115" s="1112"/>
      <c r="P115" s="1113"/>
      <c r="Q115" s="1112"/>
      <c r="R115" s="1113"/>
      <c r="S115" s="1112"/>
      <c r="T115" s="1113"/>
      <c r="U115" s="1112"/>
      <c r="V115" s="1113"/>
      <c r="W115" s="301"/>
      <c r="X115" s="301"/>
      <c r="Y115" s="301"/>
      <c r="Z115" s="151"/>
      <c r="AA115" s="151"/>
      <c r="AB115" s="151"/>
      <c r="AC115" s="115"/>
      <c r="AD115" s="115"/>
      <c r="AE115" s="115"/>
      <c r="AF115" s="115"/>
      <c r="AG115" s="115"/>
      <c r="AH115" s="115"/>
      <c r="AI115" s="115"/>
      <c r="AJ115" s="115"/>
      <c r="AK115" s="115"/>
      <c r="AL115" s="115"/>
      <c r="AM115" s="115"/>
      <c r="AN115" s="115"/>
      <c r="AO115" s="115"/>
      <c r="AP115" s="115"/>
      <c r="AQ115" s="115"/>
      <c r="AR115" s="115"/>
      <c r="AS115" s="115"/>
      <c r="AT115" s="115"/>
      <c r="AW115" s="115"/>
      <c r="AX115" s="115"/>
      <c r="AY115" s="115"/>
      <c r="AZ115" s="115"/>
      <c r="BA115" s="115"/>
      <c r="BB115" s="115"/>
      <c r="BC115" s="115"/>
      <c r="BD115" s="115"/>
      <c r="BE115" s="115"/>
      <c r="BF115" s="115"/>
      <c r="BI115" s="115"/>
      <c r="BJ115" s="115"/>
      <c r="BK115" s="115"/>
      <c r="BL115" s="115"/>
      <c r="BO115" s="115"/>
      <c r="BP115" s="115"/>
      <c r="BQ115" s="115"/>
      <c r="BR115" s="115"/>
      <c r="BS115" s="115"/>
      <c r="BT115" s="115"/>
      <c r="BU115" s="115"/>
      <c r="BV115" s="115"/>
      <c r="BW115" s="115"/>
      <c r="BX115" s="115"/>
      <c r="BY115" s="115"/>
      <c r="BZ115" s="115"/>
      <c r="CA115" s="115"/>
      <c r="CB115" s="115"/>
      <c r="CC115" s="115"/>
      <c r="CD115" s="115"/>
      <c r="CE115" s="115"/>
      <c r="CF115" s="115"/>
      <c r="CG115" s="115"/>
      <c r="CH115" s="115"/>
      <c r="CI115" s="115"/>
      <c r="CJ115" s="115"/>
      <c r="CK115" s="115"/>
      <c r="CL115" s="115"/>
      <c r="CM115" s="115"/>
      <c r="CP115" s="115"/>
      <c r="CQ115" s="115"/>
      <c r="CR115" s="115"/>
      <c r="CS115" s="115"/>
      <c r="CT115" s="115"/>
      <c r="CU115" s="115"/>
      <c r="CV115" s="115"/>
      <c r="CW115" s="115"/>
      <c r="CX115" s="115"/>
      <c r="CY115" s="115"/>
      <c r="CZ115" s="115"/>
      <c r="DA115" s="115"/>
      <c r="DB115" s="115"/>
      <c r="DE115" s="115"/>
      <c r="DF115" s="115"/>
      <c r="DG115" s="115"/>
      <c r="DH115" s="115"/>
      <c r="DI115" s="115"/>
      <c r="DJ115" s="115"/>
      <c r="DK115" s="115"/>
      <c r="DL115" s="115"/>
      <c r="DM115" s="115"/>
      <c r="DN115" s="115"/>
      <c r="DO115" s="115"/>
      <c r="DP115" s="115"/>
    </row>
    <row r="116" spans="1:120" ht="13.5" customHeight="1">
      <c r="A116" s="1157"/>
      <c r="B116" s="1109" t="s">
        <v>399</v>
      </c>
      <c r="C116" s="1110"/>
      <c r="D116" s="1110"/>
      <c r="E116" s="1110"/>
      <c r="F116" s="1110"/>
      <c r="G116" s="1110"/>
      <c r="H116" s="1110"/>
      <c r="I116" s="1110"/>
      <c r="J116" s="1111"/>
      <c r="K116" s="1090"/>
      <c r="L116" s="1089"/>
      <c r="M116" s="1090"/>
      <c r="N116" s="1089"/>
      <c r="O116" s="1090"/>
      <c r="P116" s="1089"/>
      <c r="Q116" s="1194"/>
      <c r="R116" s="1195"/>
      <c r="S116" s="1195"/>
      <c r="T116" s="1195"/>
      <c r="U116" s="1195"/>
      <c r="V116" s="1196"/>
      <c r="W116" s="301"/>
      <c r="X116" s="301"/>
      <c r="Y116" s="301"/>
      <c r="Z116" s="151"/>
      <c r="AA116" s="151"/>
      <c r="AB116" s="151"/>
      <c r="AC116" s="115" t="s">
        <v>393</v>
      </c>
      <c r="AD116" s="115"/>
      <c r="AE116" s="115"/>
      <c r="AF116" s="115"/>
      <c r="AG116" s="115"/>
      <c r="AH116" s="115"/>
      <c r="AI116" s="115"/>
      <c r="AJ116" s="115"/>
      <c r="AK116" s="115"/>
      <c r="AL116" s="115"/>
      <c r="AM116" s="115"/>
      <c r="AN116" s="115"/>
      <c r="AO116" s="115"/>
      <c r="AP116" s="115"/>
      <c r="AQ116" s="115"/>
      <c r="AR116" s="115"/>
      <c r="AS116" s="115"/>
      <c r="AT116" s="115"/>
      <c r="AW116" s="115"/>
      <c r="AX116" s="115"/>
      <c r="AY116" s="115"/>
      <c r="AZ116" s="115"/>
      <c r="BA116" s="115"/>
      <c r="BB116" s="115"/>
      <c r="BC116" s="115"/>
      <c r="BD116" s="115"/>
      <c r="BE116" s="115"/>
      <c r="BF116" s="115"/>
      <c r="BI116" s="115"/>
      <c r="BJ116" s="115"/>
      <c r="BK116" s="115"/>
      <c r="BL116" s="115"/>
      <c r="BO116" s="115"/>
      <c r="BP116" s="115"/>
      <c r="BQ116" s="115"/>
      <c r="BR116" s="115"/>
      <c r="BS116" s="115"/>
      <c r="BT116" s="115"/>
      <c r="BU116" s="115"/>
      <c r="BV116" s="115"/>
      <c r="BW116" s="115"/>
      <c r="BX116" s="115"/>
      <c r="BY116" s="115"/>
      <c r="BZ116" s="115"/>
      <c r="CA116" s="115"/>
      <c r="CB116" s="115"/>
      <c r="CC116" s="115"/>
      <c r="CD116" s="115"/>
      <c r="CE116" s="115"/>
      <c r="CF116" s="115"/>
      <c r="CG116" s="115"/>
      <c r="CH116" s="115"/>
      <c r="CI116" s="115"/>
      <c r="CJ116" s="115"/>
      <c r="CK116" s="115"/>
      <c r="CL116" s="115"/>
      <c r="CM116" s="115"/>
      <c r="CP116" s="115"/>
      <c r="CQ116" s="115"/>
      <c r="CR116" s="115"/>
      <c r="CS116" s="115"/>
      <c r="CT116" s="115"/>
      <c r="CU116" s="115"/>
      <c r="CV116" s="115"/>
      <c r="CW116" s="115"/>
      <c r="CX116" s="115"/>
      <c r="CY116" s="115"/>
      <c r="CZ116" s="115"/>
      <c r="DA116" s="115"/>
      <c r="DB116" s="115"/>
      <c r="DE116" s="115"/>
      <c r="DF116" s="115"/>
      <c r="DG116" s="115"/>
      <c r="DH116" s="115"/>
      <c r="DI116" s="115"/>
      <c r="DJ116" s="115"/>
      <c r="DK116" s="115"/>
      <c r="DL116" s="115"/>
      <c r="DM116" s="115"/>
      <c r="DN116" s="115"/>
      <c r="DO116" s="115"/>
      <c r="DP116" s="115"/>
    </row>
    <row r="117" spans="1:120" ht="13.5" customHeight="1">
      <c r="A117" s="1158"/>
      <c r="B117" s="1116" t="s">
        <v>413</v>
      </c>
      <c r="C117" s="1117"/>
      <c r="D117" s="1117"/>
      <c r="E117" s="1117"/>
      <c r="F117" s="1117"/>
      <c r="G117" s="1117"/>
      <c r="H117" s="1117"/>
      <c r="I117" s="1117"/>
      <c r="J117" s="1118"/>
      <c r="K117" s="1112"/>
      <c r="L117" s="1113"/>
      <c r="M117" s="1112"/>
      <c r="N117" s="1113"/>
      <c r="O117" s="1112"/>
      <c r="P117" s="1113"/>
      <c r="Q117" s="1197"/>
      <c r="R117" s="1198"/>
      <c r="S117" s="1198"/>
      <c r="T117" s="1198"/>
      <c r="U117" s="1198"/>
      <c r="V117" s="1199"/>
      <c r="W117" s="301"/>
      <c r="X117" s="301"/>
      <c r="Y117" s="301"/>
      <c r="Z117" s="151"/>
      <c r="AA117" s="151"/>
      <c r="AB117" s="151"/>
      <c r="AC117" s="115"/>
      <c r="AD117" s="115"/>
      <c r="AE117" s="115"/>
      <c r="AF117" s="115"/>
    </row>
    <row r="118" spans="1:120" ht="13.5" customHeight="1">
      <c r="W118" s="305"/>
      <c r="X118" s="305"/>
      <c r="Y118" s="305"/>
    </row>
    <row r="119" spans="1:120" ht="13.5" customHeight="1">
      <c r="A119" s="1156" t="s">
        <v>405</v>
      </c>
      <c r="B119" s="119" t="s">
        <v>395</v>
      </c>
      <c r="C119" s="117"/>
      <c r="D119" s="110"/>
      <c r="E119" s="110"/>
      <c r="F119" s="110"/>
      <c r="G119" s="110"/>
      <c r="H119" s="110"/>
      <c r="I119" s="110"/>
      <c r="J119" s="120"/>
      <c r="K119" s="1062" t="s">
        <v>39</v>
      </c>
      <c r="L119" s="1087"/>
      <c r="M119" s="1062" t="s">
        <v>396</v>
      </c>
      <c r="N119" s="1087"/>
      <c r="O119" s="1059" t="s">
        <v>397</v>
      </c>
      <c r="P119" s="1059"/>
      <c r="Q119" s="1061" t="s">
        <v>66</v>
      </c>
      <c r="R119" s="1097"/>
      <c r="S119" s="1061" t="s">
        <v>65</v>
      </c>
      <c r="T119" s="1097"/>
      <c r="U119" s="1061" t="s">
        <v>148</v>
      </c>
      <c r="V119" s="1097"/>
      <c r="W119" s="305"/>
      <c r="X119" s="305"/>
      <c r="Y119" s="305"/>
      <c r="AC119" s="108"/>
      <c r="AD119" s="108"/>
      <c r="AE119" s="108"/>
      <c r="AF119" s="108"/>
      <c r="AG119" s="108"/>
      <c r="AH119" s="108"/>
      <c r="AI119" s="108"/>
      <c r="AJ119" s="108"/>
      <c r="AK119" s="108"/>
      <c r="AL119" s="108"/>
      <c r="AM119" s="108"/>
      <c r="AW119" s="108"/>
      <c r="AX119" s="108"/>
      <c r="AY119" s="108"/>
      <c r="AZ119" s="108"/>
      <c r="BA119" s="108"/>
      <c r="BB119" s="108"/>
      <c r="BO119" s="108"/>
      <c r="BP119" s="108"/>
      <c r="BQ119" s="108"/>
      <c r="BR119" s="108"/>
      <c r="CA119" s="108"/>
      <c r="CB119" s="108"/>
      <c r="CC119" s="108"/>
      <c r="CD119" s="108"/>
      <c r="CE119" s="108"/>
      <c r="CF119" s="108"/>
      <c r="CP119" s="108"/>
      <c r="CQ119" s="108"/>
      <c r="CR119" s="108"/>
      <c r="CS119" s="108"/>
      <c r="CT119" s="108"/>
      <c r="CU119" s="108"/>
      <c r="DE119" s="108"/>
      <c r="DF119" s="108"/>
      <c r="DG119" s="108"/>
      <c r="DH119" s="108"/>
    </row>
    <row r="120" spans="1:120" ht="13.5" customHeight="1">
      <c r="A120" s="1157"/>
      <c r="B120" s="1119" t="s">
        <v>432</v>
      </c>
      <c r="C120" s="1120"/>
      <c r="D120" s="1120"/>
      <c r="E120" s="1120"/>
      <c r="F120" s="1120"/>
      <c r="G120" s="1120"/>
      <c r="H120" s="1120"/>
      <c r="I120" s="1120"/>
      <c r="J120" s="1121"/>
      <c r="K120" s="1101">
        <f>COUNTIF(AU10:AU99,"○")</f>
        <v>0</v>
      </c>
      <c r="L120" s="1102"/>
      <c r="M120" s="1101">
        <f>COUNTIF(AV10:AV99,"○")</f>
        <v>0</v>
      </c>
      <c r="N120" s="1102"/>
      <c r="O120" s="1101">
        <f>COUNTIF(AW10:AW99,"○")</f>
        <v>0</v>
      </c>
      <c r="P120" s="1102"/>
      <c r="Q120" s="1101">
        <f>COUNTIF(AX10:AX99,"○")</f>
        <v>0</v>
      </c>
      <c r="R120" s="1102"/>
      <c r="S120" s="1101">
        <f>COUNTIF(AY10:AY99,"○")</f>
        <v>0</v>
      </c>
      <c r="T120" s="1102"/>
      <c r="U120" s="1101">
        <f>COUNTIF(AZ10:AZ99,"○")</f>
        <v>0</v>
      </c>
      <c r="V120" s="1102"/>
      <c r="W120" s="302"/>
      <c r="X120" s="302"/>
      <c r="Y120" s="302"/>
      <c r="Z120" s="148"/>
      <c r="AA120" s="148"/>
      <c r="AB120" s="148"/>
      <c r="AC120" s="108"/>
      <c r="AD120" s="108"/>
      <c r="AE120" s="108"/>
      <c r="AF120" s="108"/>
      <c r="AG120" s="108"/>
      <c r="AH120" s="108"/>
      <c r="AI120" s="108"/>
      <c r="AJ120" s="108"/>
      <c r="AK120" s="108"/>
      <c r="AL120" s="108"/>
      <c r="AM120" s="108"/>
      <c r="AW120" s="108"/>
      <c r="AX120" s="108"/>
      <c r="AY120" s="108"/>
      <c r="AZ120" s="108"/>
      <c r="BA120" s="108"/>
      <c r="BB120" s="108"/>
      <c r="BO120" s="108"/>
      <c r="BP120" s="108"/>
      <c r="BQ120" s="108"/>
      <c r="BR120" s="108"/>
      <c r="CA120" s="108"/>
      <c r="CB120" s="108"/>
      <c r="CC120" s="108"/>
      <c r="CD120" s="108"/>
      <c r="CE120" s="108"/>
      <c r="CF120" s="108"/>
      <c r="CP120" s="108"/>
      <c r="CQ120" s="108"/>
      <c r="CR120" s="108"/>
      <c r="CS120" s="108"/>
      <c r="CT120" s="108"/>
      <c r="CU120" s="108"/>
      <c r="DE120" s="108"/>
      <c r="DF120" s="108"/>
      <c r="DG120" s="108"/>
      <c r="DH120" s="108"/>
    </row>
    <row r="121" spans="1:120" ht="13.5" customHeight="1">
      <c r="A121" s="1157"/>
      <c r="B121" s="1122"/>
      <c r="C121" s="1123"/>
      <c r="D121" s="1123"/>
      <c r="E121" s="1123"/>
      <c r="F121" s="1123"/>
      <c r="G121" s="1123"/>
      <c r="H121" s="1123"/>
      <c r="I121" s="1123"/>
      <c r="J121" s="1124"/>
      <c r="K121" s="1103"/>
      <c r="L121" s="1104"/>
      <c r="M121" s="1103"/>
      <c r="N121" s="1104"/>
      <c r="O121" s="1103"/>
      <c r="P121" s="1104"/>
      <c r="Q121" s="1103"/>
      <c r="R121" s="1104"/>
      <c r="S121" s="1103"/>
      <c r="T121" s="1104"/>
      <c r="U121" s="1103"/>
      <c r="V121" s="1104"/>
      <c r="W121" s="302"/>
      <c r="X121" s="302"/>
      <c r="Y121" s="302"/>
      <c r="Z121" s="148"/>
      <c r="AA121" s="148"/>
      <c r="AB121" s="148"/>
      <c r="AC121" s="108"/>
      <c r="AD121" s="108"/>
      <c r="AE121" s="108"/>
      <c r="AF121" s="108"/>
      <c r="AG121" s="108"/>
      <c r="AH121" s="108"/>
      <c r="AI121" s="108"/>
      <c r="AJ121" s="108"/>
      <c r="AK121" s="108"/>
      <c r="AL121" s="108"/>
      <c r="AM121" s="108"/>
      <c r="AW121" s="108"/>
      <c r="AX121" s="108"/>
      <c r="AY121" s="108"/>
      <c r="AZ121" s="108"/>
      <c r="BA121" s="108"/>
      <c r="BB121" s="108"/>
      <c r="BO121" s="108"/>
      <c r="BP121" s="108"/>
      <c r="BQ121" s="108"/>
      <c r="BR121" s="108"/>
      <c r="CA121" s="108"/>
      <c r="CB121" s="108"/>
      <c r="CC121" s="108"/>
      <c r="CD121" s="108"/>
      <c r="CE121" s="108"/>
      <c r="CF121" s="108"/>
      <c r="CP121" s="108"/>
      <c r="CQ121" s="108"/>
      <c r="CR121" s="108"/>
      <c r="CS121" s="108"/>
      <c r="CT121" s="108"/>
      <c r="CU121" s="108"/>
      <c r="DE121" s="108"/>
      <c r="DF121" s="108"/>
      <c r="DG121" s="108"/>
      <c r="DH121" s="108"/>
    </row>
    <row r="122" spans="1:120" ht="13.5" customHeight="1">
      <c r="A122" s="1157"/>
      <c r="B122" s="1119" t="s">
        <v>433</v>
      </c>
      <c r="C122" s="1120"/>
      <c r="D122" s="1120"/>
      <c r="E122" s="1120"/>
      <c r="F122" s="1120"/>
      <c r="G122" s="1120"/>
      <c r="H122" s="1120"/>
      <c r="I122" s="1120"/>
      <c r="J122" s="1121"/>
      <c r="K122" s="1101">
        <f>COUNTIF(BA10:BA99,"○")</f>
        <v>0</v>
      </c>
      <c r="L122" s="1102"/>
      <c r="M122" s="1101">
        <f>COUNTIF(BB10:BB99,"○")</f>
        <v>0</v>
      </c>
      <c r="N122" s="1102"/>
      <c r="O122" s="1101">
        <f>COUNTIF(BC10:BC99,"○")</f>
        <v>0</v>
      </c>
      <c r="P122" s="1102"/>
      <c r="Q122" s="1101">
        <f>COUNTIF(BD10:BD99,"○")</f>
        <v>0</v>
      </c>
      <c r="R122" s="1102"/>
      <c r="S122" s="1175"/>
      <c r="T122" s="1176"/>
      <c r="U122" s="1176"/>
      <c r="V122" s="1177"/>
      <c r="W122" s="302"/>
      <c r="X122" s="302"/>
      <c r="Y122" s="302"/>
      <c r="Z122" s="148"/>
      <c r="AA122" s="148"/>
      <c r="AB122" s="148"/>
      <c r="AC122" s="108"/>
      <c r="AD122" s="108"/>
      <c r="AE122" s="108"/>
      <c r="AF122" s="108"/>
      <c r="AG122" s="108"/>
      <c r="AH122" s="108"/>
      <c r="AI122" s="108"/>
      <c r="AJ122" s="108"/>
      <c r="AK122" s="108"/>
      <c r="AL122" s="108"/>
      <c r="AM122" s="108"/>
      <c r="AW122" s="108"/>
      <c r="AX122" s="108"/>
      <c r="AY122" s="108"/>
      <c r="AZ122" s="108"/>
      <c r="BA122" s="108"/>
      <c r="BB122" s="108"/>
      <c r="BO122" s="108"/>
      <c r="BP122" s="108"/>
      <c r="BQ122" s="108"/>
      <c r="BR122" s="108"/>
      <c r="CA122" s="108"/>
      <c r="CB122" s="108"/>
      <c r="CC122" s="108"/>
      <c r="CD122" s="108"/>
      <c r="CE122" s="108"/>
      <c r="CF122" s="108"/>
      <c r="CP122" s="108"/>
      <c r="CQ122" s="108"/>
      <c r="CR122" s="108"/>
      <c r="CS122" s="108"/>
      <c r="CT122" s="108"/>
      <c r="CU122" s="108"/>
      <c r="DE122" s="108"/>
      <c r="DF122" s="108"/>
      <c r="DG122" s="108"/>
      <c r="DH122" s="108"/>
    </row>
    <row r="123" spans="1:120" ht="13.5" customHeight="1">
      <c r="A123" s="1157"/>
      <c r="B123" s="1122"/>
      <c r="C123" s="1123"/>
      <c r="D123" s="1123"/>
      <c r="E123" s="1123"/>
      <c r="F123" s="1123"/>
      <c r="G123" s="1123"/>
      <c r="H123" s="1123"/>
      <c r="I123" s="1123"/>
      <c r="J123" s="1124"/>
      <c r="K123" s="1103"/>
      <c r="L123" s="1104"/>
      <c r="M123" s="1103"/>
      <c r="N123" s="1104"/>
      <c r="O123" s="1103"/>
      <c r="P123" s="1104"/>
      <c r="Q123" s="1103"/>
      <c r="R123" s="1104"/>
      <c r="S123" s="1181"/>
      <c r="T123" s="1182"/>
      <c r="U123" s="1182"/>
      <c r="V123" s="1183"/>
      <c r="W123" s="302"/>
      <c r="X123" s="302"/>
      <c r="Y123" s="302"/>
      <c r="Z123" s="148"/>
      <c r="AA123" s="148"/>
      <c r="AB123" s="148"/>
      <c r="AC123" s="108"/>
      <c r="AD123" s="108"/>
      <c r="AE123" s="108"/>
      <c r="AF123" s="108"/>
      <c r="AG123" s="108"/>
      <c r="AH123" s="108"/>
      <c r="AI123" s="108"/>
      <c r="AJ123" s="108"/>
      <c r="AK123" s="108"/>
      <c r="AL123" s="108"/>
      <c r="AM123" s="108"/>
      <c r="AW123" s="108"/>
      <c r="AX123" s="108"/>
      <c r="AY123" s="108"/>
      <c r="AZ123" s="108"/>
      <c r="BA123" s="108"/>
      <c r="BB123" s="108"/>
      <c r="BO123" s="108"/>
      <c r="BP123" s="108"/>
      <c r="BQ123" s="108"/>
      <c r="BR123" s="108"/>
      <c r="CA123" s="108"/>
      <c r="CB123" s="108"/>
      <c r="CC123" s="108"/>
      <c r="CD123" s="108"/>
      <c r="CE123" s="108"/>
      <c r="CF123" s="108"/>
      <c r="CP123" s="108"/>
      <c r="CQ123" s="108"/>
      <c r="CR123" s="108"/>
      <c r="CS123" s="108"/>
      <c r="CT123" s="108"/>
      <c r="CU123" s="108"/>
      <c r="DE123" s="108"/>
      <c r="DF123" s="108"/>
      <c r="DG123" s="108"/>
      <c r="DH123" s="108"/>
    </row>
    <row r="124" spans="1:120" ht="13.5" customHeight="1">
      <c r="A124" s="1157"/>
      <c r="B124" s="1153" t="s">
        <v>398</v>
      </c>
      <c r="C124" s="1154"/>
      <c r="D124" s="1154"/>
      <c r="E124" s="1154"/>
      <c r="F124" s="1154"/>
      <c r="G124" s="1154"/>
      <c r="H124" s="1154"/>
      <c r="I124" s="1154"/>
      <c r="J124" s="1155"/>
      <c r="K124" s="1101">
        <f>COUNTIF(BG10:BG99,"○")</f>
        <v>0</v>
      </c>
      <c r="L124" s="1102"/>
      <c r="M124" s="1101">
        <f>COUNTIF(BH10:BH99,"○")</f>
        <v>0</v>
      </c>
      <c r="N124" s="1102"/>
      <c r="O124" s="1101">
        <f>COUNTIF(BI10:BI99,"○")</f>
        <v>0</v>
      </c>
      <c r="P124" s="1102"/>
      <c r="Q124" s="1101">
        <f>COUNTIF(BJ10:BJ99,"○")</f>
        <v>0</v>
      </c>
      <c r="R124" s="1102"/>
      <c r="S124" s="1101">
        <f>COUNTIF(BK10:BK99,"○")</f>
        <v>0</v>
      </c>
      <c r="T124" s="1102"/>
      <c r="U124" s="1101">
        <f>COUNTIF(BL10:BL99,"○")</f>
        <v>0</v>
      </c>
      <c r="V124" s="1102"/>
      <c r="W124" s="302"/>
      <c r="X124" s="302"/>
      <c r="Y124" s="302"/>
      <c r="Z124" s="148"/>
      <c r="AA124" s="148"/>
      <c r="AB124" s="148"/>
      <c r="AC124" s="108"/>
      <c r="AD124" s="108"/>
      <c r="AE124" s="108"/>
      <c r="AF124" s="108"/>
      <c r="AG124" s="108"/>
      <c r="AH124" s="108"/>
      <c r="AI124" s="108"/>
      <c r="AJ124" s="108"/>
      <c r="AK124" s="108"/>
      <c r="AL124" s="108"/>
      <c r="AM124" s="108"/>
      <c r="AW124" s="108"/>
      <c r="AX124" s="108"/>
      <c r="AY124" s="108"/>
      <c r="AZ124" s="108"/>
      <c r="BA124" s="108"/>
      <c r="BB124" s="108"/>
      <c r="BO124" s="108"/>
      <c r="BP124" s="108"/>
      <c r="BQ124" s="108"/>
      <c r="BR124" s="108"/>
      <c r="CA124" s="108"/>
      <c r="CB124" s="108"/>
      <c r="CC124" s="108"/>
      <c r="CD124" s="108"/>
      <c r="CE124" s="108"/>
      <c r="CF124" s="108"/>
      <c r="CP124" s="108"/>
      <c r="CQ124" s="108"/>
      <c r="CR124" s="108"/>
      <c r="CS124" s="108"/>
      <c r="CT124" s="108"/>
      <c r="CU124" s="108"/>
      <c r="DE124" s="108"/>
      <c r="DF124" s="108"/>
      <c r="DG124" s="108"/>
      <c r="DH124" s="108"/>
    </row>
    <row r="125" spans="1:120" ht="13.5" customHeight="1">
      <c r="A125" s="1157"/>
      <c r="B125" s="1122"/>
      <c r="C125" s="1123"/>
      <c r="D125" s="1123"/>
      <c r="E125" s="1123"/>
      <c r="F125" s="1123"/>
      <c r="G125" s="1123"/>
      <c r="H125" s="1123"/>
      <c r="I125" s="1123"/>
      <c r="J125" s="1124"/>
      <c r="K125" s="1103"/>
      <c r="L125" s="1104"/>
      <c r="M125" s="1103"/>
      <c r="N125" s="1104"/>
      <c r="O125" s="1103"/>
      <c r="P125" s="1104"/>
      <c r="Q125" s="1103"/>
      <c r="R125" s="1104"/>
      <c r="S125" s="1103"/>
      <c r="T125" s="1104"/>
      <c r="U125" s="1103"/>
      <c r="V125" s="1104"/>
      <c r="W125" s="302"/>
      <c r="X125" s="302"/>
      <c r="Y125" s="302"/>
      <c r="Z125" s="148"/>
      <c r="AA125" s="148"/>
      <c r="AB125" s="148"/>
      <c r="AC125" s="101"/>
      <c r="AD125" s="101"/>
      <c r="AE125" s="101"/>
      <c r="AF125" s="101"/>
      <c r="AG125" s="101"/>
      <c r="AH125" s="101"/>
      <c r="AI125" s="101"/>
      <c r="AJ125" s="101"/>
      <c r="AK125" s="101"/>
      <c r="AL125" s="101"/>
      <c r="AM125" s="101"/>
      <c r="AW125" s="101"/>
      <c r="AX125" s="101"/>
      <c r="AY125" s="101"/>
      <c r="AZ125" s="101"/>
      <c r="BA125" s="101"/>
      <c r="BB125" s="101"/>
      <c r="BO125" s="101"/>
      <c r="BP125" s="101"/>
      <c r="BQ125" s="101"/>
      <c r="BR125" s="101"/>
      <c r="CA125" s="101"/>
      <c r="CB125" s="101"/>
      <c r="CC125" s="101"/>
      <c r="CD125" s="101"/>
      <c r="CE125" s="101"/>
      <c r="CF125" s="101"/>
      <c r="CP125" s="101"/>
      <c r="CQ125" s="101"/>
      <c r="CR125" s="101"/>
      <c r="CS125" s="101"/>
      <c r="CT125" s="101"/>
      <c r="CU125" s="101"/>
      <c r="DE125" s="101"/>
      <c r="DF125" s="101"/>
      <c r="DG125" s="101"/>
      <c r="DH125" s="101"/>
    </row>
    <row r="126" spans="1:120" ht="13.5" customHeight="1">
      <c r="A126" s="1157"/>
      <c r="B126" s="116"/>
      <c r="C126" s="109"/>
      <c r="D126" s="109"/>
      <c r="E126" s="109"/>
      <c r="F126" s="109"/>
      <c r="G126" s="109"/>
      <c r="H126" s="109"/>
      <c r="I126" s="109"/>
      <c r="J126" s="109"/>
      <c r="K126" s="109"/>
      <c r="L126" s="109"/>
      <c r="M126" s="110"/>
      <c r="N126" s="110"/>
      <c r="O126" s="110"/>
      <c r="P126" s="110"/>
      <c r="Q126" s="110"/>
      <c r="R126" s="110"/>
      <c r="S126" s="101"/>
      <c r="T126" s="101"/>
      <c r="U126" s="101"/>
      <c r="V126" s="101"/>
      <c r="W126" s="306"/>
      <c r="X126" s="306"/>
      <c r="Y126" s="306"/>
      <c r="Z126" s="101"/>
      <c r="AA126" s="101"/>
      <c r="AB126" s="101"/>
      <c r="AC126" s="101"/>
      <c r="AD126" s="101"/>
      <c r="AE126" s="101"/>
      <c r="AF126" s="101"/>
      <c r="AG126" s="101"/>
      <c r="AH126" s="101"/>
      <c r="AI126" s="101"/>
      <c r="AJ126" s="101"/>
      <c r="AK126" s="101"/>
      <c r="AL126" s="101"/>
      <c r="AM126" s="101"/>
      <c r="AW126" s="101"/>
      <c r="AX126" s="101"/>
      <c r="AY126" s="101"/>
      <c r="AZ126" s="101"/>
      <c r="BA126" s="101"/>
      <c r="BB126" s="101"/>
      <c r="BO126" s="101"/>
      <c r="BP126" s="101"/>
      <c r="BQ126" s="101"/>
      <c r="BR126" s="101"/>
      <c r="CA126" s="101"/>
      <c r="CB126" s="101"/>
      <c r="CC126" s="101"/>
      <c r="CD126" s="101"/>
      <c r="CE126" s="101"/>
      <c r="CF126" s="101"/>
      <c r="CP126" s="101"/>
      <c r="CQ126" s="101"/>
      <c r="CR126" s="101"/>
      <c r="CS126" s="101"/>
      <c r="CT126" s="101"/>
      <c r="CU126" s="101"/>
      <c r="DE126" s="101"/>
      <c r="DF126" s="101"/>
      <c r="DG126" s="101"/>
      <c r="DH126" s="101"/>
    </row>
    <row r="127" spans="1:120" ht="13.5" customHeight="1">
      <c r="A127" s="1157"/>
      <c r="B127" s="121" t="s">
        <v>403</v>
      </c>
      <c r="C127" s="121"/>
      <c r="D127" s="122"/>
      <c r="E127" s="122"/>
      <c r="F127" s="123"/>
      <c r="G127" s="123"/>
      <c r="H127" s="123"/>
      <c r="I127" s="123"/>
      <c r="J127" s="123"/>
      <c r="K127" s="1127" t="s">
        <v>39</v>
      </c>
      <c r="L127" s="1128"/>
      <c r="M127" s="1127" t="s">
        <v>396</v>
      </c>
      <c r="N127" s="1128"/>
      <c r="O127" s="1129" t="s">
        <v>397</v>
      </c>
      <c r="P127" s="1129"/>
      <c r="Q127" s="1129" t="s">
        <v>66</v>
      </c>
      <c r="R127" s="1129"/>
      <c r="S127" s="1129" t="s">
        <v>65</v>
      </c>
      <c r="T127" s="1129"/>
      <c r="U127" s="1145" t="s">
        <v>148</v>
      </c>
      <c r="V127" s="1146"/>
      <c r="W127" s="307"/>
      <c r="X127" s="307"/>
      <c r="Y127" s="307"/>
      <c r="Z127" s="149"/>
      <c r="AA127" s="149"/>
      <c r="AB127" s="149"/>
      <c r="AC127" s="101"/>
      <c r="AD127" s="101"/>
      <c r="AE127" s="101"/>
      <c r="AF127" s="101"/>
      <c r="AG127" s="115"/>
      <c r="AH127" s="115"/>
      <c r="AI127" s="115"/>
      <c r="AJ127" s="115"/>
      <c r="AK127" s="115"/>
      <c r="AL127" s="115"/>
      <c r="AM127" s="115"/>
      <c r="AN127" s="115"/>
      <c r="AO127" s="115"/>
      <c r="AP127" s="115"/>
      <c r="AQ127" s="115"/>
      <c r="AR127" s="115"/>
      <c r="AS127" s="115"/>
      <c r="AT127" s="115"/>
      <c r="AW127" s="115"/>
      <c r="AX127" s="115"/>
      <c r="AY127" s="115"/>
      <c r="AZ127" s="115"/>
      <c r="BA127" s="115"/>
      <c r="BB127" s="115"/>
      <c r="BC127" s="115"/>
      <c r="BD127" s="115"/>
      <c r="BE127" s="115"/>
      <c r="BF127" s="115"/>
      <c r="BI127" s="115"/>
      <c r="BJ127" s="115"/>
      <c r="BK127" s="115"/>
      <c r="BL127" s="115"/>
      <c r="BO127" s="115"/>
      <c r="BP127" s="115"/>
      <c r="BQ127" s="115"/>
      <c r="BR127" s="115"/>
      <c r="BS127" s="115"/>
      <c r="BT127" s="115"/>
      <c r="BU127" s="115"/>
      <c r="BV127" s="115"/>
      <c r="BW127" s="115"/>
      <c r="BX127" s="115"/>
      <c r="BY127" s="115"/>
      <c r="BZ127" s="115"/>
      <c r="CA127" s="115"/>
      <c r="CB127" s="115"/>
      <c r="CC127" s="115"/>
      <c r="CD127" s="115"/>
      <c r="CE127" s="115"/>
      <c r="CF127" s="115"/>
      <c r="CG127" s="115"/>
      <c r="CH127" s="115"/>
      <c r="CI127" s="115"/>
      <c r="CJ127" s="115"/>
      <c r="CK127" s="115"/>
      <c r="CL127" s="115"/>
      <c r="CM127" s="115"/>
      <c r="CP127" s="115"/>
      <c r="CQ127" s="115"/>
      <c r="CR127" s="115"/>
      <c r="CS127" s="115"/>
      <c r="CT127" s="115"/>
      <c r="CU127" s="115"/>
      <c r="CV127" s="115"/>
      <c r="CW127" s="115"/>
      <c r="CX127" s="115"/>
      <c r="CY127" s="115"/>
      <c r="CZ127" s="115"/>
      <c r="DA127" s="115"/>
      <c r="DB127" s="115"/>
      <c r="DE127" s="115"/>
      <c r="DF127" s="115"/>
      <c r="DG127" s="115"/>
      <c r="DH127" s="115"/>
      <c r="DI127" s="115"/>
      <c r="DJ127" s="115"/>
      <c r="DK127" s="115"/>
      <c r="DL127" s="115"/>
      <c r="DM127" s="115"/>
      <c r="DN127" s="115"/>
      <c r="DO127" s="115"/>
      <c r="DP127" s="115"/>
    </row>
    <row r="128" spans="1:120" ht="13.5" customHeight="1">
      <c r="A128" s="1157"/>
      <c r="B128" s="1142" t="s">
        <v>399</v>
      </c>
      <c r="C128" s="1143"/>
      <c r="D128" s="1143"/>
      <c r="E128" s="1143"/>
      <c r="F128" s="1143"/>
      <c r="G128" s="1143"/>
      <c r="H128" s="1143"/>
      <c r="I128" s="1143"/>
      <c r="J128" s="1144"/>
      <c r="K128" s="1125"/>
      <c r="L128" s="1126"/>
      <c r="M128" s="1137"/>
      <c r="N128" s="1126"/>
      <c r="O128" s="1125"/>
      <c r="P128" s="1126"/>
      <c r="Q128" s="1125"/>
      <c r="R128" s="1126"/>
      <c r="S128" s="1125"/>
      <c r="T128" s="1126"/>
      <c r="U128" s="1125"/>
      <c r="V128" s="1126"/>
      <c r="W128" s="303"/>
      <c r="X128" s="303"/>
      <c r="Y128" s="303"/>
      <c r="Z128" s="152"/>
      <c r="AA128" s="152"/>
      <c r="AB128" s="152"/>
      <c r="AC128" s="115" t="s">
        <v>117</v>
      </c>
      <c r="AD128" s="115"/>
      <c r="AE128" s="115"/>
      <c r="AF128" s="115"/>
      <c r="AG128" s="115"/>
      <c r="AH128" s="115"/>
      <c r="AI128" s="115"/>
      <c r="AJ128" s="115"/>
      <c r="AK128" s="115"/>
      <c r="AL128" s="115"/>
      <c r="AM128" s="115"/>
      <c r="AN128" s="115"/>
      <c r="AO128" s="115"/>
      <c r="AP128" s="115"/>
      <c r="AQ128" s="115"/>
      <c r="AR128" s="115"/>
      <c r="AS128" s="115"/>
      <c r="AT128" s="115"/>
      <c r="AW128" s="115"/>
      <c r="AX128" s="115"/>
      <c r="AY128" s="115"/>
      <c r="AZ128" s="115"/>
      <c r="BA128" s="115"/>
      <c r="BB128" s="115"/>
      <c r="BC128" s="115"/>
      <c r="BD128" s="115"/>
      <c r="BE128" s="115"/>
      <c r="BF128" s="115"/>
      <c r="BI128" s="115"/>
      <c r="BJ128" s="115"/>
      <c r="BK128" s="115"/>
      <c r="BL128" s="115"/>
      <c r="BO128" s="115"/>
      <c r="BP128" s="115"/>
      <c r="BQ128" s="115"/>
      <c r="BR128" s="115"/>
      <c r="BS128" s="115"/>
      <c r="BT128" s="115"/>
      <c r="BU128" s="115"/>
      <c r="BV128" s="115"/>
      <c r="BW128" s="115"/>
      <c r="BX128" s="115"/>
      <c r="BY128" s="115"/>
      <c r="BZ128" s="115"/>
      <c r="CA128" s="115"/>
      <c r="CB128" s="115"/>
      <c r="CC128" s="115"/>
      <c r="CD128" s="115"/>
      <c r="CE128" s="115"/>
      <c r="CF128" s="115"/>
      <c r="CG128" s="115"/>
      <c r="CH128" s="115"/>
      <c r="CI128" s="115"/>
      <c r="CJ128" s="115"/>
      <c r="CK128" s="115"/>
      <c r="CL128" s="115"/>
      <c r="CM128" s="115"/>
      <c r="CP128" s="115"/>
      <c r="CQ128" s="115"/>
      <c r="CR128" s="115"/>
      <c r="CS128" s="115"/>
      <c r="CT128" s="115"/>
      <c r="CU128" s="115"/>
      <c r="CV128" s="115"/>
      <c r="CW128" s="115"/>
      <c r="CX128" s="115"/>
      <c r="CY128" s="115"/>
      <c r="CZ128" s="115"/>
      <c r="DA128" s="115"/>
      <c r="DB128" s="115"/>
      <c r="DE128" s="115"/>
      <c r="DF128" s="115"/>
      <c r="DG128" s="115"/>
      <c r="DH128" s="115"/>
      <c r="DI128" s="115"/>
      <c r="DJ128" s="115"/>
      <c r="DK128" s="115"/>
      <c r="DL128" s="115"/>
      <c r="DM128" s="115"/>
      <c r="DN128" s="115"/>
      <c r="DO128" s="115"/>
      <c r="DP128" s="115"/>
    </row>
    <row r="129" spans="1:120" ht="13.5" customHeight="1">
      <c r="A129" s="1157"/>
      <c r="B129" s="1159" t="s">
        <v>410</v>
      </c>
      <c r="C129" s="1160"/>
      <c r="D129" s="1160"/>
      <c r="E129" s="1160"/>
      <c r="F129" s="1160"/>
      <c r="G129" s="1160"/>
      <c r="H129" s="1160"/>
      <c r="I129" s="1160"/>
      <c r="J129" s="1161"/>
      <c r="K129" s="1114"/>
      <c r="L129" s="1115"/>
      <c r="M129" s="1114"/>
      <c r="N129" s="1115"/>
      <c r="O129" s="1114"/>
      <c r="P129" s="1115"/>
      <c r="Q129" s="1114"/>
      <c r="R129" s="1115"/>
      <c r="S129" s="1114"/>
      <c r="T129" s="1115"/>
      <c r="U129" s="1114"/>
      <c r="V129" s="1115"/>
      <c r="W129" s="303"/>
      <c r="X129" s="303"/>
      <c r="Y129" s="303"/>
      <c r="Z129" s="152"/>
      <c r="AA129" s="152"/>
      <c r="AB129" s="152"/>
      <c r="AC129" s="115"/>
      <c r="AD129" s="115"/>
      <c r="AE129" s="115"/>
      <c r="AF129" s="115"/>
      <c r="AG129" s="115"/>
      <c r="AH129" s="115"/>
      <c r="AI129" s="115"/>
      <c r="AJ129" s="115"/>
      <c r="AK129" s="115"/>
      <c r="AL129" s="115"/>
      <c r="AM129" s="115"/>
      <c r="AN129" s="115"/>
      <c r="AO129" s="115"/>
      <c r="AP129" s="115"/>
      <c r="AQ129" s="115"/>
      <c r="AR129" s="115"/>
      <c r="AS129" s="115"/>
      <c r="AT129" s="115"/>
      <c r="AW129" s="115"/>
      <c r="AX129" s="115"/>
      <c r="AY129" s="115"/>
      <c r="AZ129" s="115"/>
      <c r="BA129" s="115"/>
      <c r="BB129" s="115"/>
      <c r="BC129" s="115"/>
      <c r="BD129" s="115"/>
      <c r="BE129" s="115"/>
      <c r="BF129" s="115"/>
      <c r="BI129" s="115"/>
      <c r="BJ129" s="115"/>
      <c r="BK129" s="115"/>
      <c r="BL129" s="115"/>
      <c r="BO129" s="115"/>
      <c r="BP129" s="115"/>
      <c r="BQ129" s="115"/>
      <c r="BR129" s="115"/>
      <c r="BS129" s="115"/>
      <c r="BT129" s="115"/>
      <c r="BU129" s="115"/>
      <c r="BV129" s="115"/>
      <c r="BW129" s="115"/>
      <c r="BX129" s="115"/>
      <c r="BY129" s="115"/>
      <c r="BZ129" s="115"/>
      <c r="CA129" s="115"/>
      <c r="CB129" s="115"/>
      <c r="CC129" s="115"/>
      <c r="CD129" s="115"/>
      <c r="CE129" s="115"/>
      <c r="CF129" s="115"/>
      <c r="CG129" s="115"/>
      <c r="CH129" s="115"/>
      <c r="CI129" s="115"/>
      <c r="CJ129" s="115"/>
      <c r="CK129" s="115"/>
      <c r="CL129" s="115"/>
      <c r="CM129" s="115"/>
      <c r="CP129" s="115"/>
      <c r="CQ129" s="115"/>
      <c r="CR129" s="115"/>
      <c r="CS129" s="115"/>
      <c r="CT129" s="115"/>
      <c r="CU129" s="115"/>
      <c r="CV129" s="115"/>
      <c r="CW129" s="115"/>
      <c r="CX129" s="115"/>
      <c r="CY129" s="115"/>
      <c r="CZ129" s="115"/>
      <c r="DA129" s="115"/>
      <c r="DB129" s="115"/>
      <c r="DE129" s="115"/>
      <c r="DF129" s="115"/>
      <c r="DG129" s="115"/>
      <c r="DH129" s="115"/>
      <c r="DI129" s="115"/>
      <c r="DJ129" s="115"/>
      <c r="DK129" s="115"/>
      <c r="DL129" s="115"/>
      <c r="DM129" s="115"/>
      <c r="DN129" s="115"/>
      <c r="DO129" s="115"/>
      <c r="DP129" s="115"/>
    </row>
    <row r="130" spans="1:120" ht="13.5" customHeight="1">
      <c r="A130" s="1157"/>
      <c r="B130" s="1142" t="s">
        <v>399</v>
      </c>
      <c r="C130" s="1143"/>
      <c r="D130" s="1143"/>
      <c r="E130" s="1143"/>
      <c r="F130" s="1143"/>
      <c r="G130" s="1143"/>
      <c r="H130" s="1143"/>
      <c r="I130" s="1143"/>
      <c r="J130" s="1144"/>
      <c r="K130" s="1125"/>
      <c r="L130" s="1126"/>
      <c r="M130" s="1125"/>
      <c r="N130" s="1126"/>
      <c r="O130" s="1125"/>
      <c r="P130" s="1126"/>
      <c r="Q130" s="1185"/>
      <c r="R130" s="1186"/>
      <c r="S130" s="1186"/>
      <c r="T130" s="1186"/>
      <c r="U130" s="1186"/>
      <c r="V130" s="1187"/>
      <c r="W130" s="303"/>
      <c r="X130" s="303"/>
      <c r="Y130" s="303"/>
      <c r="Z130" s="152"/>
      <c r="AA130" s="152"/>
      <c r="AB130" s="152"/>
      <c r="AC130" s="115" t="s">
        <v>118</v>
      </c>
      <c r="AD130" s="115"/>
      <c r="AE130" s="115"/>
      <c r="AF130" s="115"/>
      <c r="AG130" s="115"/>
      <c r="AH130" s="115"/>
      <c r="AI130" s="115"/>
      <c r="AJ130" s="115"/>
      <c r="AK130" s="115"/>
      <c r="AL130" s="115"/>
      <c r="AM130" s="115"/>
      <c r="AN130" s="115"/>
      <c r="AO130" s="115"/>
      <c r="AP130" s="115"/>
      <c r="AQ130" s="115"/>
      <c r="AR130" s="115"/>
      <c r="AS130" s="115"/>
      <c r="AT130" s="115"/>
      <c r="AW130" s="115"/>
      <c r="AX130" s="115"/>
      <c r="AY130" s="115"/>
      <c r="AZ130" s="115"/>
      <c r="BA130" s="115"/>
      <c r="BB130" s="115"/>
      <c r="BC130" s="115"/>
      <c r="BD130" s="115"/>
      <c r="BE130" s="115"/>
      <c r="BF130" s="115"/>
      <c r="BI130" s="115"/>
      <c r="BJ130" s="115"/>
      <c r="BK130" s="115"/>
      <c r="BL130" s="115"/>
      <c r="BO130" s="115"/>
      <c r="BP130" s="115"/>
      <c r="BQ130" s="115"/>
      <c r="BR130" s="115"/>
      <c r="BS130" s="115"/>
      <c r="BT130" s="115"/>
      <c r="BU130" s="115"/>
      <c r="BV130" s="115"/>
      <c r="BW130" s="115"/>
      <c r="BX130" s="115"/>
      <c r="BY130" s="115"/>
      <c r="BZ130" s="115"/>
      <c r="CA130" s="115"/>
      <c r="CB130" s="115"/>
      <c r="CC130" s="115"/>
      <c r="CD130" s="115"/>
      <c r="CE130" s="115"/>
      <c r="CF130" s="115"/>
      <c r="CG130" s="115"/>
      <c r="CH130" s="115"/>
      <c r="CI130" s="115"/>
      <c r="CJ130" s="115"/>
      <c r="CK130" s="115"/>
      <c r="CL130" s="115"/>
      <c r="CM130" s="115"/>
      <c r="CP130" s="115"/>
      <c r="CQ130" s="115"/>
      <c r="CR130" s="115"/>
      <c r="CS130" s="115"/>
      <c r="CT130" s="115"/>
      <c r="CU130" s="115"/>
      <c r="CV130" s="115"/>
      <c r="CW130" s="115"/>
      <c r="CX130" s="115"/>
      <c r="CY130" s="115"/>
      <c r="CZ130" s="115"/>
      <c r="DA130" s="115"/>
      <c r="DB130" s="115"/>
      <c r="DE130" s="115"/>
      <c r="DF130" s="115"/>
      <c r="DG130" s="115"/>
      <c r="DH130" s="115"/>
      <c r="DI130" s="115"/>
      <c r="DJ130" s="115"/>
      <c r="DK130" s="115"/>
      <c r="DL130" s="115"/>
      <c r="DM130" s="115"/>
      <c r="DN130" s="115"/>
      <c r="DO130" s="115"/>
      <c r="DP130" s="115"/>
    </row>
    <row r="131" spans="1:120" ht="13.5" customHeight="1">
      <c r="A131" s="1157"/>
      <c r="B131" s="1130" t="s">
        <v>411</v>
      </c>
      <c r="C131" s="1131"/>
      <c r="D131" s="1131"/>
      <c r="E131" s="1131"/>
      <c r="F131" s="1131"/>
      <c r="G131" s="1131"/>
      <c r="H131" s="1131"/>
      <c r="I131" s="1131"/>
      <c r="J131" s="1132"/>
      <c r="K131" s="1114"/>
      <c r="L131" s="1115"/>
      <c r="M131" s="1114"/>
      <c r="N131" s="1115"/>
      <c r="O131" s="1114"/>
      <c r="P131" s="1115"/>
      <c r="Q131" s="1191"/>
      <c r="R131" s="1192"/>
      <c r="S131" s="1192"/>
      <c r="T131" s="1192"/>
      <c r="U131" s="1192"/>
      <c r="V131" s="1193"/>
      <c r="W131" s="303"/>
      <c r="X131" s="303"/>
      <c r="Y131" s="301" t="s">
        <v>542</v>
      </c>
      <c r="Z131" s="152"/>
      <c r="AA131" s="152"/>
      <c r="AB131" s="152"/>
      <c r="AC131" s="115"/>
      <c r="AD131" s="115"/>
      <c r="AE131" s="115"/>
      <c r="AF131" s="115"/>
      <c r="AG131" s="115"/>
      <c r="AH131" s="115"/>
      <c r="AI131" s="115"/>
      <c r="AJ131" s="115"/>
      <c r="AK131" s="115"/>
      <c r="AL131" s="115"/>
      <c r="AM131" s="115"/>
      <c r="AN131" s="115"/>
      <c r="AO131" s="115"/>
      <c r="AP131" s="115"/>
      <c r="AQ131" s="115"/>
      <c r="AR131" s="115"/>
      <c r="AS131" s="115"/>
      <c r="AT131" s="115"/>
      <c r="AW131" s="115"/>
      <c r="AX131" s="115"/>
      <c r="AY131" s="115"/>
      <c r="AZ131" s="115"/>
      <c r="BA131" s="115"/>
      <c r="BB131" s="115"/>
      <c r="BC131" s="115"/>
      <c r="BD131" s="115"/>
      <c r="BE131" s="115"/>
      <c r="BF131" s="115"/>
      <c r="BI131" s="115"/>
      <c r="BJ131" s="115"/>
      <c r="BK131" s="115"/>
      <c r="BL131" s="115"/>
      <c r="BO131" s="115"/>
      <c r="BP131" s="115"/>
      <c r="BQ131" s="115"/>
      <c r="BR131" s="115"/>
      <c r="BS131" s="115"/>
      <c r="BT131" s="115"/>
      <c r="BU131" s="115"/>
      <c r="BV131" s="115"/>
      <c r="BW131" s="115"/>
      <c r="BX131" s="115"/>
      <c r="BY131" s="115"/>
      <c r="BZ131" s="115"/>
      <c r="CA131" s="115"/>
      <c r="CB131" s="115"/>
      <c r="CC131" s="115"/>
      <c r="CD131" s="115"/>
      <c r="CE131" s="115"/>
      <c r="CF131" s="115"/>
      <c r="CG131" s="115"/>
      <c r="CH131" s="115"/>
      <c r="CI131" s="115"/>
      <c r="CJ131" s="115"/>
      <c r="CK131" s="115"/>
      <c r="CL131" s="115"/>
      <c r="CM131" s="115"/>
      <c r="CP131" s="115"/>
      <c r="CQ131" s="115"/>
      <c r="CR131" s="115"/>
      <c r="CS131" s="115"/>
      <c r="CT131" s="115"/>
      <c r="CU131" s="115"/>
      <c r="CV131" s="115"/>
      <c r="CW131" s="115"/>
      <c r="CX131" s="115"/>
      <c r="CY131" s="115"/>
      <c r="CZ131" s="115"/>
      <c r="DA131" s="115"/>
      <c r="DB131" s="115"/>
      <c r="DE131" s="115"/>
      <c r="DF131" s="115"/>
      <c r="DG131" s="115"/>
      <c r="DH131" s="115"/>
      <c r="DI131" s="115"/>
      <c r="DJ131" s="115"/>
      <c r="DK131" s="115"/>
      <c r="DL131" s="115"/>
      <c r="DM131" s="115"/>
      <c r="DN131" s="115"/>
      <c r="DO131" s="115"/>
      <c r="DP131" s="115"/>
    </row>
    <row r="132" spans="1:120" ht="13.5" customHeight="1">
      <c r="A132" s="1157"/>
      <c r="B132" s="1142" t="s">
        <v>399</v>
      </c>
      <c r="C132" s="1143"/>
      <c r="D132" s="1143"/>
      <c r="E132" s="1143"/>
      <c r="F132" s="1143"/>
      <c r="G132" s="1143"/>
      <c r="H132" s="1143"/>
      <c r="I132" s="1143"/>
      <c r="J132" s="1144"/>
      <c r="K132" s="1125"/>
      <c r="L132" s="1126"/>
      <c r="M132" s="1125"/>
      <c r="N132" s="1126"/>
      <c r="O132" s="1125"/>
      <c r="P132" s="1126"/>
      <c r="Q132" s="1125"/>
      <c r="R132" s="1126"/>
      <c r="S132" s="1125"/>
      <c r="T132" s="1126"/>
      <c r="U132" s="1125"/>
      <c r="V132" s="1126"/>
      <c r="W132" s="303"/>
      <c r="X132" s="303"/>
      <c r="Y132" s="303"/>
      <c r="Z132" s="152"/>
      <c r="AA132" s="152"/>
      <c r="AB132" s="152"/>
      <c r="AC132" s="115" t="s">
        <v>128</v>
      </c>
      <c r="AD132" s="115"/>
      <c r="AE132" s="115"/>
      <c r="AF132" s="115"/>
      <c r="AG132" s="115"/>
      <c r="AH132" s="115"/>
      <c r="AI132" s="115"/>
      <c r="AJ132" s="115"/>
      <c r="AK132" s="115"/>
      <c r="AL132" s="115"/>
      <c r="AM132" s="115"/>
      <c r="AN132" s="115"/>
      <c r="AO132" s="115"/>
      <c r="AP132" s="115"/>
      <c r="AQ132" s="115"/>
      <c r="AR132" s="115"/>
      <c r="AS132" s="115"/>
      <c r="AT132" s="115"/>
      <c r="AW132" s="115"/>
      <c r="AX132" s="115"/>
      <c r="AY132" s="115"/>
      <c r="AZ132" s="115"/>
      <c r="BA132" s="115"/>
      <c r="BB132" s="115"/>
      <c r="BC132" s="115"/>
      <c r="BD132" s="115"/>
      <c r="BE132" s="115"/>
      <c r="BF132" s="115"/>
      <c r="BI132" s="115"/>
      <c r="BJ132" s="115"/>
      <c r="BK132" s="115"/>
      <c r="BL132" s="115"/>
      <c r="BO132" s="115"/>
      <c r="BP132" s="115"/>
      <c r="BQ132" s="115"/>
      <c r="BR132" s="115"/>
      <c r="BS132" s="115"/>
      <c r="BT132" s="115"/>
      <c r="BU132" s="115"/>
      <c r="BV132" s="115"/>
      <c r="BW132" s="115"/>
      <c r="BX132" s="115"/>
      <c r="BY132" s="115"/>
      <c r="BZ132" s="115"/>
      <c r="CA132" s="115"/>
      <c r="CB132" s="115"/>
      <c r="CC132" s="115"/>
      <c r="CD132" s="115"/>
      <c r="CE132" s="115"/>
      <c r="CF132" s="115"/>
      <c r="CG132" s="115"/>
      <c r="CH132" s="115"/>
      <c r="CI132" s="115"/>
      <c r="CJ132" s="115"/>
      <c r="CK132" s="115"/>
      <c r="CL132" s="115"/>
      <c r="CM132" s="115"/>
      <c r="CP132" s="115"/>
      <c r="CQ132" s="115"/>
      <c r="CR132" s="115"/>
      <c r="CS132" s="115"/>
      <c r="CT132" s="115"/>
      <c r="CU132" s="115"/>
      <c r="CV132" s="115"/>
      <c r="CW132" s="115"/>
      <c r="CX132" s="115"/>
      <c r="CY132" s="115"/>
      <c r="CZ132" s="115"/>
      <c r="DA132" s="115"/>
      <c r="DB132" s="115"/>
      <c r="DE132" s="115"/>
      <c r="DF132" s="115"/>
      <c r="DG132" s="115"/>
      <c r="DH132" s="115"/>
      <c r="DI132" s="115"/>
      <c r="DJ132" s="115"/>
      <c r="DK132" s="115"/>
      <c r="DL132" s="115"/>
      <c r="DM132" s="115"/>
      <c r="DN132" s="115"/>
      <c r="DO132" s="115"/>
      <c r="DP132" s="115"/>
    </row>
    <row r="133" spans="1:120" ht="13.5" customHeight="1">
      <c r="A133" s="1157"/>
      <c r="B133" s="1130" t="s">
        <v>412</v>
      </c>
      <c r="C133" s="1131"/>
      <c r="D133" s="1131"/>
      <c r="E133" s="1131"/>
      <c r="F133" s="1131"/>
      <c r="G133" s="1131"/>
      <c r="H133" s="1131"/>
      <c r="I133" s="1131"/>
      <c r="J133" s="1132"/>
      <c r="K133" s="1114"/>
      <c r="L133" s="1115"/>
      <c r="M133" s="1114"/>
      <c r="N133" s="1115"/>
      <c r="O133" s="1114"/>
      <c r="P133" s="1115"/>
      <c r="Q133" s="1114"/>
      <c r="R133" s="1115"/>
      <c r="S133" s="1114"/>
      <c r="T133" s="1115"/>
      <c r="U133" s="1114"/>
      <c r="V133" s="1115"/>
      <c r="W133" s="303"/>
      <c r="X133" s="303"/>
      <c r="Y133" s="303"/>
      <c r="Z133" s="152"/>
      <c r="AA133" s="152"/>
      <c r="AB133" s="152"/>
      <c r="AC133" s="115"/>
      <c r="AD133" s="115"/>
      <c r="AE133" s="115"/>
      <c r="AF133" s="115"/>
      <c r="AG133" s="115"/>
      <c r="AH133" s="115"/>
      <c r="AI133" s="115"/>
      <c r="AJ133" s="115"/>
      <c r="AK133" s="115"/>
      <c r="AL133" s="115"/>
      <c r="AM133" s="115"/>
      <c r="AN133" s="115"/>
      <c r="AO133" s="115"/>
      <c r="AP133" s="115"/>
      <c r="AQ133" s="115"/>
      <c r="AR133" s="115"/>
      <c r="AS133" s="115"/>
      <c r="AT133" s="115"/>
      <c r="AW133" s="115"/>
      <c r="AX133" s="115"/>
      <c r="AY133" s="115"/>
      <c r="AZ133" s="115"/>
      <c r="BA133" s="115"/>
      <c r="BB133" s="115"/>
      <c r="BC133" s="115"/>
      <c r="BD133" s="115"/>
      <c r="BE133" s="115"/>
      <c r="BF133" s="115"/>
      <c r="BI133" s="115"/>
      <c r="BJ133" s="115"/>
      <c r="BK133" s="115"/>
      <c r="BL133" s="115"/>
      <c r="BO133" s="115"/>
      <c r="BP133" s="115"/>
      <c r="BQ133" s="115"/>
      <c r="BR133" s="115"/>
      <c r="BS133" s="115"/>
      <c r="BT133" s="115"/>
      <c r="BU133" s="115"/>
      <c r="BV133" s="115"/>
      <c r="BW133" s="115"/>
      <c r="BX133" s="115"/>
      <c r="BY133" s="115"/>
      <c r="BZ133" s="115"/>
      <c r="CA133" s="115"/>
      <c r="CB133" s="115"/>
      <c r="CC133" s="115"/>
      <c r="CD133" s="115"/>
      <c r="CE133" s="115"/>
      <c r="CF133" s="115"/>
      <c r="CG133" s="115"/>
      <c r="CH133" s="115"/>
      <c r="CI133" s="115"/>
      <c r="CJ133" s="115"/>
      <c r="CK133" s="115"/>
      <c r="CL133" s="115"/>
      <c r="CM133" s="115"/>
      <c r="CP133" s="115"/>
      <c r="CQ133" s="115"/>
      <c r="CR133" s="115"/>
      <c r="CS133" s="115"/>
      <c r="CT133" s="115"/>
      <c r="CU133" s="115"/>
      <c r="CV133" s="115"/>
      <c r="CW133" s="115"/>
      <c r="CX133" s="115"/>
      <c r="CY133" s="115"/>
      <c r="CZ133" s="115"/>
      <c r="DA133" s="115"/>
      <c r="DB133" s="115"/>
      <c r="DE133" s="115"/>
      <c r="DF133" s="115"/>
      <c r="DG133" s="115"/>
      <c r="DH133" s="115"/>
      <c r="DI133" s="115"/>
      <c r="DJ133" s="115"/>
      <c r="DK133" s="115"/>
      <c r="DL133" s="115"/>
      <c r="DM133" s="115"/>
      <c r="DN133" s="115"/>
      <c r="DO133" s="115"/>
      <c r="DP133" s="115"/>
    </row>
    <row r="134" spans="1:120" ht="13.5" customHeight="1">
      <c r="A134" s="1157"/>
      <c r="B134" s="1142" t="s">
        <v>399</v>
      </c>
      <c r="C134" s="1143"/>
      <c r="D134" s="1143"/>
      <c r="E134" s="1143"/>
      <c r="F134" s="1143"/>
      <c r="G134" s="1143"/>
      <c r="H134" s="1143"/>
      <c r="I134" s="1143"/>
      <c r="J134" s="1144"/>
      <c r="K134" s="1125"/>
      <c r="L134" s="1126"/>
      <c r="M134" s="1125"/>
      <c r="N134" s="1126"/>
      <c r="O134" s="1125"/>
      <c r="P134" s="1126"/>
      <c r="Q134" s="1185"/>
      <c r="R134" s="1186"/>
      <c r="S134" s="1186"/>
      <c r="T134" s="1186"/>
      <c r="U134" s="1186"/>
      <c r="V134" s="1187"/>
      <c r="W134" s="303"/>
      <c r="X134" s="303"/>
      <c r="Y134" s="303"/>
      <c r="Z134" s="152"/>
      <c r="AA134" s="152"/>
      <c r="AB134" s="152"/>
      <c r="AC134" s="115" t="s">
        <v>393</v>
      </c>
      <c r="AD134" s="115"/>
      <c r="AE134" s="115"/>
      <c r="AF134" s="115"/>
      <c r="AG134" s="115"/>
      <c r="AH134" s="115"/>
      <c r="AI134" s="115"/>
      <c r="AJ134" s="115"/>
      <c r="AK134" s="115"/>
      <c r="AL134" s="115"/>
      <c r="AM134" s="115"/>
      <c r="AN134" s="115"/>
      <c r="AO134" s="115"/>
      <c r="AP134" s="115"/>
      <c r="AQ134" s="115"/>
      <c r="AR134" s="115"/>
      <c r="AS134" s="115"/>
      <c r="AT134" s="115"/>
      <c r="AW134" s="115"/>
      <c r="AX134" s="115"/>
      <c r="AY134" s="115"/>
      <c r="AZ134" s="115"/>
      <c r="BA134" s="115"/>
      <c r="BB134" s="115"/>
      <c r="BC134" s="115"/>
      <c r="BD134" s="115"/>
      <c r="BE134" s="115"/>
      <c r="BF134" s="115"/>
      <c r="BI134" s="115"/>
      <c r="BJ134" s="115"/>
      <c r="BK134" s="115"/>
      <c r="BL134" s="115"/>
      <c r="BO134" s="115"/>
      <c r="BP134" s="115"/>
      <c r="BQ134" s="115"/>
      <c r="BR134" s="115"/>
      <c r="BS134" s="115"/>
      <c r="BT134" s="115"/>
      <c r="BU134" s="115"/>
      <c r="BV134" s="115"/>
      <c r="BW134" s="115"/>
      <c r="BX134" s="115"/>
      <c r="BY134" s="115"/>
      <c r="BZ134" s="115"/>
      <c r="CA134" s="115"/>
      <c r="CB134" s="115"/>
      <c r="CC134" s="115"/>
      <c r="CD134" s="115"/>
      <c r="CE134" s="115"/>
      <c r="CF134" s="115"/>
      <c r="CG134" s="115"/>
      <c r="CH134" s="115"/>
      <c r="CI134" s="115"/>
      <c r="CJ134" s="115"/>
      <c r="CK134" s="115"/>
      <c r="CL134" s="115"/>
      <c r="CM134" s="115"/>
      <c r="CP134" s="115"/>
      <c r="CQ134" s="115"/>
      <c r="CR134" s="115"/>
      <c r="CS134" s="115"/>
      <c r="CT134" s="115"/>
      <c r="CU134" s="115"/>
      <c r="CV134" s="115"/>
      <c r="CW134" s="115"/>
      <c r="CX134" s="115"/>
      <c r="CY134" s="115"/>
      <c r="CZ134" s="115"/>
      <c r="DA134" s="115"/>
      <c r="DB134" s="115"/>
      <c r="DE134" s="115"/>
      <c r="DF134" s="115"/>
      <c r="DG134" s="115"/>
      <c r="DH134" s="115"/>
      <c r="DI134" s="115"/>
      <c r="DJ134" s="115"/>
      <c r="DK134" s="115"/>
      <c r="DL134" s="115"/>
      <c r="DM134" s="115"/>
      <c r="DN134" s="115"/>
      <c r="DO134" s="115"/>
      <c r="DP134" s="115"/>
    </row>
    <row r="135" spans="1:120" ht="13.5" customHeight="1">
      <c r="A135" s="1158"/>
      <c r="B135" s="1130" t="s">
        <v>413</v>
      </c>
      <c r="C135" s="1131"/>
      <c r="D135" s="1131"/>
      <c r="E135" s="1131"/>
      <c r="F135" s="1131"/>
      <c r="G135" s="1131"/>
      <c r="H135" s="1131"/>
      <c r="I135" s="1131"/>
      <c r="J135" s="1132"/>
      <c r="K135" s="1114"/>
      <c r="L135" s="1115"/>
      <c r="M135" s="1114"/>
      <c r="N135" s="1115"/>
      <c r="O135" s="1114"/>
      <c r="P135" s="1115"/>
      <c r="Q135" s="1191"/>
      <c r="R135" s="1192"/>
      <c r="S135" s="1192"/>
      <c r="T135" s="1192"/>
      <c r="U135" s="1192"/>
      <c r="V135" s="1193"/>
      <c r="W135" s="303"/>
      <c r="X135" s="303"/>
      <c r="Y135" s="303"/>
      <c r="Z135" s="152"/>
      <c r="AA135" s="152"/>
      <c r="AB135" s="152"/>
      <c r="AC135" s="115"/>
      <c r="AD135" s="115"/>
      <c r="AE135" s="115"/>
      <c r="AF135" s="115"/>
    </row>
    <row r="136" spans="1:120" ht="13.5" customHeight="1">
      <c r="W136" s="305"/>
      <c r="X136" s="305"/>
      <c r="Y136" s="305"/>
    </row>
    <row r="137" spans="1:120" ht="13.5" hidden="1" customHeight="1">
      <c r="A137" s="1156" t="s">
        <v>406</v>
      </c>
      <c r="B137" s="119" t="s">
        <v>395</v>
      </c>
      <c r="C137" s="117"/>
      <c r="D137" s="110"/>
      <c r="E137" s="110"/>
      <c r="F137" s="110"/>
      <c r="G137" s="110"/>
      <c r="H137" s="110"/>
      <c r="I137" s="110"/>
      <c r="J137" s="120"/>
      <c r="K137" s="1062" t="s">
        <v>39</v>
      </c>
      <c r="L137" s="1087"/>
      <c r="M137" s="1062" t="s">
        <v>396</v>
      </c>
      <c r="N137" s="1087"/>
      <c r="O137" s="1059" t="s">
        <v>397</v>
      </c>
      <c r="P137" s="1059"/>
      <c r="Q137" s="1061" t="s">
        <v>66</v>
      </c>
      <c r="R137" s="1097"/>
      <c r="S137" s="1061" t="s">
        <v>65</v>
      </c>
      <c r="T137" s="1097"/>
      <c r="U137" s="1061" t="s">
        <v>148</v>
      </c>
      <c r="V137" s="1097"/>
      <c r="W137" s="305"/>
      <c r="X137" s="305"/>
      <c r="Y137" s="305"/>
      <c r="AC137" s="108"/>
    </row>
    <row r="138" spans="1:120" ht="13.5" hidden="1" customHeight="1">
      <c r="A138" s="1157"/>
      <c r="B138" s="1098" t="s">
        <v>432</v>
      </c>
      <c r="C138" s="1099"/>
      <c r="D138" s="1099"/>
      <c r="E138" s="1099"/>
      <c r="F138" s="1099"/>
      <c r="G138" s="1099"/>
      <c r="H138" s="1099"/>
      <c r="I138" s="1099"/>
      <c r="J138" s="1100"/>
      <c r="K138" s="1101">
        <f>COUNTIF(BM10:BM99,"○")</f>
        <v>0</v>
      </c>
      <c r="L138" s="1102"/>
      <c r="M138" s="1101">
        <f>COUNTIF(BN10:BN99,"○")</f>
        <v>0</v>
      </c>
      <c r="N138" s="1102"/>
      <c r="O138" s="1101">
        <f>COUNTIF(BO10:BO99,"○")</f>
        <v>0</v>
      </c>
      <c r="P138" s="1102"/>
      <c r="Q138" s="1101">
        <f>COUNTIF(BP10:BP99,"○")</f>
        <v>0</v>
      </c>
      <c r="R138" s="1102"/>
      <c r="S138" s="1175"/>
      <c r="T138" s="1176"/>
      <c r="U138" s="1176"/>
      <c r="V138" s="1177"/>
      <c r="W138" s="302"/>
      <c r="X138" s="302"/>
      <c r="Y138" s="302"/>
      <c r="Z138" s="148"/>
      <c r="AA138" s="148"/>
      <c r="AB138" s="148"/>
      <c r="AC138" s="108"/>
    </row>
    <row r="139" spans="1:120" ht="13.5" hidden="1" customHeight="1">
      <c r="A139" s="1157"/>
      <c r="B139" s="1094"/>
      <c r="C139" s="1095"/>
      <c r="D139" s="1095"/>
      <c r="E139" s="1095"/>
      <c r="F139" s="1095"/>
      <c r="G139" s="1095"/>
      <c r="H139" s="1095"/>
      <c r="I139" s="1095"/>
      <c r="J139" s="1096"/>
      <c r="K139" s="1103"/>
      <c r="L139" s="1104"/>
      <c r="M139" s="1103"/>
      <c r="N139" s="1104"/>
      <c r="O139" s="1103"/>
      <c r="P139" s="1104"/>
      <c r="Q139" s="1103"/>
      <c r="R139" s="1104"/>
      <c r="S139" s="1178"/>
      <c r="T139" s="1179"/>
      <c r="U139" s="1179"/>
      <c r="V139" s="1180"/>
      <c r="W139" s="302"/>
      <c r="X139" s="302"/>
      <c r="Y139" s="302"/>
      <c r="Z139" s="148"/>
      <c r="AA139" s="148"/>
      <c r="AB139" s="148"/>
      <c r="AC139" s="108"/>
    </row>
    <row r="140" spans="1:120" ht="13.5" hidden="1" customHeight="1">
      <c r="A140" s="1157"/>
      <c r="B140" s="1098" t="s">
        <v>433</v>
      </c>
      <c r="C140" s="1099"/>
      <c r="D140" s="1099"/>
      <c r="E140" s="1099"/>
      <c r="F140" s="1099"/>
      <c r="G140" s="1099"/>
      <c r="H140" s="1099"/>
      <c r="I140" s="1099"/>
      <c r="J140" s="1100"/>
      <c r="K140" s="1101">
        <f>COUNTIF(BQ10:BQ99,"○")</f>
        <v>0</v>
      </c>
      <c r="L140" s="1102"/>
      <c r="M140" s="1101">
        <f>COUNTIF(BR10:BR99,"○")</f>
        <v>0</v>
      </c>
      <c r="N140" s="1102"/>
      <c r="O140" s="1101">
        <f>COUNTIF(BS10:BS99,"○")</f>
        <v>0</v>
      </c>
      <c r="P140" s="1102"/>
      <c r="Q140" s="1101">
        <f>COUNTIF(BT10:BT99,"○")</f>
        <v>0</v>
      </c>
      <c r="R140" s="1102"/>
      <c r="S140" s="1178"/>
      <c r="T140" s="1179"/>
      <c r="U140" s="1179"/>
      <c r="V140" s="1180"/>
      <c r="W140" s="302"/>
      <c r="X140" s="302"/>
      <c r="Y140" s="302"/>
      <c r="Z140" s="148"/>
      <c r="AA140" s="148"/>
      <c r="AB140" s="148"/>
      <c r="AC140" s="108"/>
    </row>
    <row r="141" spans="1:120" ht="13.5" hidden="1" customHeight="1">
      <c r="A141" s="1157"/>
      <c r="B141" s="1094"/>
      <c r="C141" s="1095"/>
      <c r="D141" s="1095"/>
      <c r="E141" s="1095"/>
      <c r="F141" s="1095"/>
      <c r="G141" s="1095"/>
      <c r="H141" s="1095"/>
      <c r="I141" s="1095"/>
      <c r="J141" s="1096"/>
      <c r="K141" s="1103"/>
      <c r="L141" s="1104"/>
      <c r="M141" s="1103"/>
      <c r="N141" s="1104"/>
      <c r="O141" s="1103"/>
      <c r="P141" s="1104"/>
      <c r="Q141" s="1103"/>
      <c r="R141" s="1104"/>
      <c r="S141" s="1178"/>
      <c r="T141" s="1179"/>
      <c r="U141" s="1179"/>
      <c r="V141" s="1180"/>
      <c r="W141" s="302"/>
      <c r="X141" s="302"/>
      <c r="Y141" s="302"/>
      <c r="Z141" s="148"/>
      <c r="AA141" s="148"/>
      <c r="AB141" s="148"/>
      <c r="AC141" s="108"/>
    </row>
    <row r="142" spans="1:120" ht="13.5" hidden="1" customHeight="1">
      <c r="A142" s="1157"/>
      <c r="B142" s="1091" t="s">
        <v>398</v>
      </c>
      <c r="C142" s="1092"/>
      <c r="D142" s="1092"/>
      <c r="E142" s="1092"/>
      <c r="F142" s="1092"/>
      <c r="G142" s="1092"/>
      <c r="H142" s="1092"/>
      <c r="I142" s="1092"/>
      <c r="J142" s="1093"/>
      <c r="K142" s="1101">
        <f>COUNTIF(BU10:BU99,"○")</f>
        <v>0</v>
      </c>
      <c r="L142" s="1102"/>
      <c r="M142" s="1101">
        <f>COUNTIF(BV10:BV99,"○")</f>
        <v>0</v>
      </c>
      <c r="N142" s="1102"/>
      <c r="O142" s="1101">
        <f>COUNTIF(BW10:BW99,"○")</f>
        <v>0</v>
      </c>
      <c r="P142" s="1102"/>
      <c r="Q142" s="1101">
        <f>COUNTIF(BX10:BX99,"○")</f>
        <v>0</v>
      </c>
      <c r="R142" s="1102"/>
      <c r="S142" s="1178"/>
      <c r="T142" s="1179"/>
      <c r="U142" s="1179"/>
      <c r="V142" s="1180"/>
      <c r="W142" s="302"/>
      <c r="X142" s="302"/>
      <c r="Y142" s="302"/>
      <c r="Z142" s="148"/>
      <c r="AA142" s="148"/>
      <c r="AB142" s="148"/>
      <c r="AC142" s="108"/>
    </row>
    <row r="143" spans="1:120" ht="13.5" hidden="1" customHeight="1">
      <c r="A143" s="1157"/>
      <c r="B143" s="1094"/>
      <c r="C143" s="1095"/>
      <c r="D143" s="1095"/>
      <c r="E143" s="1095"/>
      <c r="F143" s="1095"/>
      <c r="G143" s="1095"/>
      <c r="H143" s="1095"/>
      <c r="I143" s="1095"/>
      <c r="J143" s="1096"/>
      <c r="K143" s="1103"/>
      <c r="L143" s="1104"/>
      <c r="M143" s="1103"/>
      <c r="N143" s="1104"/>
      <c r="O143" s="1103"/>
      <c r="P143" s="1104"/>
      <c r="Q143" s="1103"/>
      <c r="R143" s="1104"/>
      <c r="S143" s="1181"/>
      <c r="T143" s="1182"/>
      <c r="U143" s="1182"/>
      <c r="V143" s="1183"/>
      <c r="W143" s="302"/>
      <c r="X143" s="302"/>
      <c r="Y143" s="302"/>
      <c r="Z143" s="148"/>
      <c r="AA143" s="148"/>
      <c r="AB143" s="148"/>
      <c r="AC143" s="101"/>
    </row>
    <row r="144" spans="1:120" ht="13.5" hidden="1" customHeight="1">
      <c r="A144" s="1157"/>
      <c r="B144" s="116"/>
      <c r="C144" s="109"/>
      <c r="D144" s="109"/>
      <c r="E144" s="109"/>
      <c r="F144" s="109"/>
      <c r="G144" s="109"/>
      <c r="H144" s="109"/>
      <c r="I144" s="109"/>
      <c r="J144" s="109"/>
      <c r="K144" s="109"/>
      <c r="L144" s="109"/>
      <c r="M144" s="110"/>
      <c r="N144" s="110"/>
      <c r="O144" s="110"/>
      <c r="P144" s="110"/>
      <c r="Q144" s="110"/>
      <c r="R144" s="110"/>
      <c r="S144" s="101"/>
      <c r="T144" s="101"/>
      <c r="U144" s="101"/>
      <c r="V144" s="101"/>
      <c r="W144" s="306"/>
      <c r="X144" s="306"/>
      <c r="Y144" s="306"/>
      <c r="Z144" s="101"/>
      <c r="AA144" s="101"/>
      <c r="AB144" s="101"/>
      <c r="AC144" s="101"/>
    </row>
    <row r="145" spans="1:112" ht="13.5" hidden="1" customHeight="1">
      <c r="A145" s="1157"/>
      <c r="B145" s="121" t="s">
        <v>403</v>
      </c>
      <c r="C145" s="121"/>
      <c r="D145" s="122"/>
      <c r="E145" s="122"/>
      <c r="F145" s="123"/>
      <c r="G145" s="123"/>
      <c r="H145" s="123"/>
      <c r="I145" s="123"/>
      <c r="J145" s="123"/>
      <c r="K145" s="1127" t="s">
        <v>39</v>
      </c>
      <c r="L145" s="1128"/>
      <c r="M145" s="1127" t="s">
        <v>396</v>
      </c>
      <c r="N145" s="1128"/>
      <c r="O145" s="1129" t="s">
        <v>397</v>
      </c>
      <c r="P145" s="1129"/>
      <c r="Q145" s="1129" t="s">
        <v>66</v>
      </c>
      <c r="R145" s="1129"/>
      <c r="S145" s="1129" t="s">
        <v>65</v>
      </c>
      <c r="T145" s="1129"/>
      <c r="U145" s="1145" t="s">
        <v>148</v>
      </c>
      <c r="V145" s="1146"/>
      <c r="W145" s="307"/>
      <c r="X145" s="307"/>
      <c r="Y145" s="307"/>
      <c r="Z145" s="149"/>
      <c r="AA145" s="149"/>
      <c r="AB145" s="149"/>
      <c r="AC145" s="101"/>
    </row>
    <row r="146" spans="1:112" ht="13.5" hidden="1" customHeight="1">
      <c r="A146" s="1157"/>
      <c r="B146" s="1142" t="s">
        <v>399</v>
      </c>
      <c r="C146" s="1143"/>
      <c r="D146" s="1143"/>
      <c r="E146" s="1143"/>
      <c r="F146" s="1143"/>
      <c r="G146" s="1143"/>
      <c r="H146" s="1143"/>
      <c r="I146" s="1143"/>
      <c r="J146" s="1144"/>
      <c r="K146" s="1125"/>
      <c r="L146" s="1126"/>
      <c r="M146" s="1137"/>
      <c r="N146" s="1126"/>
      <c r="O146" s="1125"/>
      <c r="P146" s="1126"/>
      <c r="Q146" s="1125"/>
      <c r="R146" s="1126"/>
      <c r="S146" s="1185"/>
      <c r="T146" s="1186"/>
      <c r="U146" s="1186"/>
      <c r="V146" s="1187"/>
      <c r="W146" s="303"/>
      <c r="X146" s="303"/>
      <c r="Y146" s="303"/>
      <c r="Z146" s="152"/>
      <c r="AA146" s="152"/>
      <c r="AB146" s="152"/>
      <c r="AC146" s="115" t="s">
        <v>117</v>
      </c>
    </row>
    <row r="147" spans="1:112" ht="13.5" hidden="1" customHeight="1">
      <c r="A147" s="1157"/>
      <c r="B147" s="1130" t="s">
        <v>410</v>
      </c>
      <c r="C147" s="1131"/>
      <c r="D147" s="1131"/>
      <c r="E147" s="1131"/>
      <c r="F147" s="1131"/>
      <c r="G147" s="1131"/>
      <c r="H147" s="1131"/>
      <c r="I147" s="1131"/>
      <c r="J147" s="1132"/>
      <c r="K147" s="1114"/>
      <c r="L147" s="1115"/>
      <c r="M147" s="1114"/>
      <c r="N147" s="1115"/>
      <c r="O147" s="1114"/>
      <c r="P147" s="1115"/>
      <c r="Q147" s="1114"/>
      <c r="R147" s="1115"/>
      <c r="S147" s="1188"/>
      <c r="T147" s="1189"/>
      <c r="U147" s="1189"/>
      <c r="V147" s="1190"/>
      <c r="W147" s="303"/>
      <c r="X147" s="303"/>
      <c r="Y147" s="303"/>
      <c r="Z147" s="152"/>
      <c r="AA147" s="152"/>
      <c r="AB147" s="152"/>
      <c r="AC147" s="115"/>
    </row>
    <row r="148" spans="1:112" ht="13.5" hidden="1" customHeight="1">
      <c r="A148" s="1157"/>
      <c r="B148" s="1142" t="s">
        <v>399</v>
      </c>
      <c r="C148" s="1143"/>
      <c r="D148" s="1143"/>
      <c r="E148" s="1143"/>
      <c r="F148" s="1143"/>
      <c r="G148" s="1143"/>
      <c r="H148" s="1143"/>
      <c r="I148" s="1143"/>
      <c r="J148" s="1144"/>
      <c r="K148" s="1125"/>
      <c r="L148" s="1126"/>
      <c r="M148" s="1125"/>
      <c r="N148" s="1126"/>
      <c r="O148" s="1125"/>
      <c r="P148" s="1126"/>
      <c r="Q148" s="1125"/>
      <c r="R148" s="1126"/>
      <c r="S148" s="1188"/>
      <c r="T148" s="1189"/>
      <c r="U148" s="1189"/>
      <c r="V148" s="1190"/>
      <c r="W148" s="303"/>
      <c r="X148" s="303"/>
      <c r="Y148" s="303"/>
      <c r="Z148" s="152"/>
      <c r="AA148" s="152"/>
      <c r="AB148" s="152"/>
      <c r="AC148" s="115" t="s">
        <v>118</v>
      </c>
    </row>
    <row r="149" spans="1:112" ht="13.5" hidden="1" customHeight="1">
      <c r="A149" s="1157"/>
      <c r="B149" s="1130" t="s">
        <v>411</v>
      </c>
      <c r="C149" s="1131"/>
      <c r="D149" s="1131"/>
      <c r="E149" s="1131"/>
      <c r="F149" s="1131"/>
      <c r="G149" s="1131"/>
      <c r="H149" s="1131"/>
      <c r="I149" s="1131"/>
      <c r="J149" s="1132"/>
      <c r="K149" s="1114"/>
      <c r="L149" s="1115"/>
      <c r="M149" s="1114"/>
      <c r="N149" s="1115"/>
      <c r="O149" s="1114"/>
      <c r="P149" s="1115"/>
      <c r="Q149" s="1114"/>
      <c r="R149" s="1115"/>
      <c r="S149" s="1188"/>
      <c r="T149" s="1189"/>
      <c r="U149" s="1189"/>
      <c r="V149" s="1190"/>
      <c r="W149" s="303"/>
      <c r="X149" s="303"/>
      <c r="Y149" s="303"/>
      <c r="Z149" s="152"/>
      <c r="AA149" s="152"/>
      <c r="AB149" s="152"/>
      <c r="AC149" s="115"/>
    </row>
    <row r="150" spans="1:112" ht="13.5" hidden="1" customHeight="1">
      <c r="A150" s="1157"/>
      <c r="B150" s="1142" t="s">
        <v>399</v>
      </c>
      <c r="C150" s="1143"/>
      <c r="D150" s="1143"/>
      <c r="E150" s="1143"/>
      <c r="F150" s="1143"/>
      <c r="G150" s="1143"/>
      <c r="H150" s="1143"/>
      <c r="I150" s="1143"/>
      <c r="J150" s="1144"/>
      <c r="K150" s="1125"/>
      <c r="L150" s="1126"/>
      <c r="M150" s="1125"/>
      <c r="N150" s="1126"/>
      <c r="O150" s="1125"/>
      <c r="P150" s="1126"/>
      <c r="Q150" s="1125"/>
      <c r="R150" s="1126"/>
      <c r="S150" s="1188"/>
      <c r="T150" s="1189"/>
      <c r="U150" s="1189"/>
      <c r="V150" s="1190"/>
      <c r="W150" s="303"/>
      <c r="X150" s="303"/>
      <c r="Y150" s="303"/>
      <c r="Z150" s="152"/>
      <c r="AA150" s="152"/>
      <c r="AB150" s="152"/>
      <c r="AC150" s="115" t="s">
        <v>128</v>
      </c>
    </row>
    <row r="151" spans="1:112" ht="13.5" hidden="1" customHeight="1">
      <c r="A151" s="1157"/>
      <c r="B151" s="1130" t="s">
        <v>412</v>
      </c>
      <c r="C151" s="1131"/>
      <c r="D151" s="1131"/>
      <c r="E151" s="1131"/>
      <c r="F151" s="1131"/>
      <c r="G151" s="1131"/>
      <c r="H151" s="1131"/>
      <c r="I151" s="1131"/>
      <c r="J151" s="1132"/>
      <c r="K151" s="1114"/>
      <c r="L151" s="1115"/>
      <c r="M151" s="1114"/>
      <c r="N151" s="1115"/>
      <c r="O151" s="1114"/>
      <c r="P151" s="1115"/>
      <c r="Q151" s="1114"/>
      <c r="R151" s="1115"/>
      <c r="S151" s="1188"/>
      <c r="T151" s="1189"/>
      <c r="U151" s="1189"/>
      <c r="V151" s="1190"/>
      <c r="W151" s="303"/>
      <c r="X151" s="303"/>
      <c r="Y151" s="303"/>
      <c r="Z151" s="152"/>
      <c r="AA151" s="152"/>
      <c r="AB151" s="152"/>
      <c r="AC151" s="115"/>
    </row>
    <row r="152" spans="1:112" ht="13.5" hidden="1" customHeight="1">
      <c r="A152" s="1157"/>
      <c r="B152" s="1142" t="s">
        <v>399</v>
      </c>
      <c r="C152" s="1143"/>
      <c r="D152" s="1143"/>
      <c r="E152" s="1143"/>
      <c r="F152" s="1143"/>
      <c r="G152" s="1143"/>
      <c r="H152" s="1143"/>
      <c r="I152" s="1143"/>
      <c r="J152" s="1144"/>
      <c r="K152" s="1125"/>
      <c r="L152" s="1126"/>
      <c r="M152" s="1125"/>
      <c r="N152" s="1126"/>
      <c r="O152" s="1125"/>
      <c r="P152" s="1126"/>
      <c r="Q152" s="1125"/>
      <c r="R152" s="1126"/>
      <c r="S152" s="1188"/>
      <c r="T152" s="1189"/>
      <c r="U152" s="1189"/>
      <c r="V152" s="1190"/>
      <c r="W152" s="303"/>
      <c r="X152" s="303"/>
      <c r="Y152" s="303"/>
      <c r="Z152" s="152"/>
      <c r="AA152" s="152"/>
      <c r="AB152" s="152"/>
      <c r="AC152" s="115" t="s">
        <v>393</v>
      </c>
    </row>
    <row r="153" spans="1:112" ht="13.5" hidden="1" customHeight="1">
      <c r="A153" s="1158"/>
      <c r="B153" s="1130" t="s">
        <v>413</v>
      </c>
      <c r="C153" s="1131"/>
      <c r="D153" s="1131"/>
      <c r="E153" s="1131"/>
      <c r="F153" s="1131"/>
      <c r="G153" s="1131"/>
      <c r="H153" s="1131"/>
      <c r="I153" s="1131"/>
      <c r="J153" s="1132"/>
      <c r="K153" s="1114"/>
      <c r="L153" s="1115"/>
      <c r="M153" s="1114"/>
      <c r="N153" s="1115"/>
      <c r="O153" s="1114"/>
      <c r="P153" s="1115"/>
      <c r="Q153" s="1114"/>
      <c r="R153" s="1115"/>
      <c r="S153" s="1191"/>
      <c r="T153" s="1192"/>
      <c r="U153" s="1192"/>
      <c r="V153" s="1193"/>
      <c r="W153" s="303"/>
      <c r="X153" s="303"/>
      <c r="Y153" s="303"/>
      <c r="Z153" s="152"/>
      <c r="AA153" s="152"/>
      <c r="AB153" s="152"/>
      <c r="AC153" s="115"/>
    </row>
    <row r="154" spans="1:112" ht="13.5" hidden="1" customHeight="1">
      <c r="W154" s="305"/>
      <c r="X154" s="305"/>
      <c r="Y154" s="305"/>
    </row>
    <row r="155" spans="1:112" ht="13.5" customHeight="1">
      <c r="A155" s="1138" t="s">
        <v>63</v>
      </c>
      <c r="B155" s="1138" t="s">
        <v>402</v>
      </c>
      <c r="C155" s="124" t="s">
        <v>395</v>
      </c>
      <c r="D155" s="125"/>
      <c r="E155" s="125"/>
      <c r="F155" s="125"/>
      <c r="G155" s="125"/>
      <c r="H155" s="125"/>
      <c r="I155" s="125"/>
      <c r="J155" s="126"/>
      <c r="K155" s="1127" t="s">
        <v>39</v>
      </c>
      <c r="L155" s="1128"/>
      <c r="M155" s="1127" t="s">
        <v>396</v>
      </c>
      <c r="N155" s="1128"/>
      <c r="O155" s="1129" t="s">
        <v>397</v>
      </c>
      <c r="P155" s="1129"/>
      <c r="Q155" s="1145" t="s">
        <v>66</v>
      </c>
      <c r="R155" s="1146"/>
      <c r="S155" s="1145" t="s">
        <v>65</v>
      </c>
      <c r="T155" s="1146"/>
      <c r="U155" s="1145" t="s">
        <v>148</v>
      </c>
      <c r="V155" s="1146"/>
      <c r="W155" s="307"/>
      <c r="X155" s="307"/>
      <c r="Y155" s="307"/>
      <c r="Z155" s="149"/>
      <c r="AA155" s="149"/>
      <c r="AB155" s="149"/>
      <c r="AC155" s="108"/>
      <c r="AD155" s="108"/>
      <c r="AE155" s="108"/>
      <c r="AF155" s="108"/>
      <c r="AG155" s="108"/>
      <c r="AH155" s="108"/>
      <c r="AI155" s="108"/>
      <c r="AJ155" s="108"/>
      <c r="AK155" s="108"/>
      <c r="AL155" s="108"/>
      <c r="AM155" s="108"/>
      <c r="AW155" s="108"/>
      <c r="AX155" s="108"/>
      <c r="AY155" s="108"/>
      <c r="AZ155" s="108"/>
      <c r="BA155" s="108"/>
      <c r="BB155" s="108"/>
      <c r="BO155" s="108"/>
      <c r="BP155" s="108"/>
      <c r="BQ155" s="108"/>
      <c r="BR155" s="108"/>
      <c r="CA155" s="108"/>
      <c r="CB155" s="108"/>
      <c r="CC155" s="108"/>
      <c r="CD155" s="108"/>
      <c r="CE155" s="108"/>
      <c r="CF155" s="108"/>
      <c r="CP155" s="108"/>
      <c r="CQ155" s="108"/>
      <c r="CR155" s="108"/>
      <c r="CS155" s="108"/>
      <c r="CT155" s="108"/>
      <c r="CU155" s="108"/>
      <c r="DE155" s="108"/>
      <c r="DF155" s="108"/>
      <c r="DG155" s="108"/>
      <c r="DH155" s="108"/>
    </row>
    <row r="156" spans="1:112" ht="13.5" customHeight="1">
      <c r="A156" s="1139"/>
      <c r="B156" s="1139"/>
      <c r="C156" s="1147" t="s">
        <v>432</v>
      </c>
      <c r="D156" s="1148"/>
      <c r="E156" s="1148"/>
      <c r="F156" s="1148"/>
      <c r="G156" s="1148"/>
      <c r="H156" s="1148"/>
      <c r="I156" s="1148"/>
      <c r="J156" s="1149"/>
      <c r="K156" s="1133">
        <f>COUNTIF(BY10:BY99,"○")</f>
        <v>0</v>
      </c>
      <c r="L156" s="1134"/>
      <c r="M156" s="1133">
        <f>COUNTIF(BZ10:BZ99,"○")</f>
        <v>0</v>
      </c>
      <c r="N156" s="1134"/>
      <c r="O156" s="1133">
        <f>COUNTIF(CA10:CA99,"○")</f>
        <v>0</v>
      </c>
      <c r="P156" s="1134"/>
      <c r="Q156" s="1133">
        <f>COUNTIF(CB10:CB99,"○")</f>
        <v>0</v>
      </c>
      <c r="R156" s="1134"/>
      <c r="S156" s="1133">
        <f>COUNTIF(CC10:CC99,"○")</f>
        <v>0</v>
      </c>
      <c r="T156" s="1134"/>
      <c r="U156" s="1133">
        <f>COUNTIF(CD10:CD99,"○")</f>
        <v>0</v>
      </c>
      <c r="V156" s="1134"/>
      <c r="W156" s="304"/>
      <c r="X156" s="304"/>
      <c r="Y156" s="304"/>
      <c r="Z156" s="150"/>
      <c r="AA156" s="150"/>
      <c r="AB156" s="150"/>
      <c r="AC156" s="108"/>
      <c r="AD156" s="108"/>
      <c r="AE156" s="108"/>
      <c r="AF156" s="108"/>
      <c r="AG156" s="108"/>
      <c r="AH156" s="108"/>
      <c r="AI156" s="108"/>
      <c r="AJ156" s="108"/>
      <c r="AK156" s="108"/>
      <c r="AL156" s="108"/>
      <c r="AM156" s="108"/>
      <c r="AW156" s="108"/>
      <c r="AX156" s="108"/>
      <c r="AY156" s="108"/>
      <c r="AZ156" s="108"/>
      <c r="BA156" s="108"/>
      <c r="BB156" s="108"/>
      <c r="BO156" s="108"/>
      <c r="BP156" s="108"/>
      <c r="BQ156" s="108"/>
      <c r="BR156" s="108"/>
      <c r="CA156" s="108"/>
      <c r="CB156" s="108"/>
      <c r="CC156" s="108"/>
      <c r="CD156" s="108"/>
      <c r="CE156" s="108"/>
      <c r="CF156" s="108"/>
      <c r="CP156" s="108"/>
      <c r="CQ156" s="108"/>
      <c r="CR156" s="108"/>
      <c r="CS156" s="108"/>
      <c r="CT156" s="108"/>
      <c r="CU156" s="108"/>
      <c r="DE156" s="108"/>
      <c r="DF156" s="108"/>
      <c r="DG156" s="108"/>
      <c r="DH156" s="108"/>
    </row>
    <row r="157" spans="1:112" ht="13.5" customHeight="1">
      <c r="A157" s="1139"/>
      <c r="B157" s="1139"/>
      <c r="C157" s="1150"/>
      <c r="D157" s="1151"/>
      <c r="E157" s="1151"/>
      <c r="F157" s="1151"/>
      <c r="G157" s="1151"/>
      <c r="H157" s="1151"/>
      <c r="I157" s="1151"/>
      <c r="J157" s="1152"/>
      <c r="K157" s="1135"/>
      <c r="L157" s="1136"/>
      <c r="M157" s="1135"/>
      <c r="N157" s="1136"/>
      <c r="O157" s="1135"/>
      <c r="P157" s="1136"/>
      <c r="Q157" s="1135"/>
      <c r="R157" s="1136"/>
      <c r="S157" s="1135"/>
      <c r="T157" s="1136"/>
      <c r="U157" s="1135"/>
      <c r="V157" s="1136"/>
      <c r="W157" s="304"/>
      <c r="X157" s="304"/>
      <c r="Y157" s="304"/>
      <c r="Z157" s="150"/>
      <c r="AA157" s="150"/>
      <c r="AB157" s="150"/>
      <c r="AC157" s="108"/>
      <c r="AD157" s="108"/>
      <c r="AE157" s="108"/>
      <c r="AF157" s="108"/>
      <c r="AG157" s="108"/>
      <c r="AH157" s="108"/>
      <c r="AI157" s="108"/>
      <c r="AJ157" s="108"/>
      <c r="AK157" s="108"/>
      <c r="AL157" s="108"/>
      <c r="AM157" s="108"/>
      <c r="AW157" s="108"/>
      <c r="AX157" s="108"/>
      <c r="AY157" s="108"/>
      <c r="AZ157" s="108"/>
      <c r="BA157" s="108"/>
      <c r="BB157" s="108"/>
      <c r="BO157" s="108"/>
      <c r="BP157" s="108"/>
      <c r="BQ157" s="108"/>
      <c r="BR157" s="108"/>
      <c r="CA157" s="108"/>
      <c r="CB157" s="108"/>
      <c r="CC157" s="108"/>
      <c r="CD157" s="108"/>
      <c r="CE157" s="108"/>
      <c r="CF157" s="108"/>
      <c r="CP157" s="108"/>
      <c r="CQ157" s="108"/>
      <c r="CR157" s="108"/>
      <c r="CS157" s="108"/>
      <c r="CT157" s="108"/>
      <c r="CU157" s="108"/>
      <c r="DE157" s="108"/>
      <c r="DF157" s="108"/>
      <c r="DG157" s="108"/>
      <c r="DH157" s="108"/>
    </row>
    <row r="158" spans="1:112" ht="13.5" customHeight="1">
      <c r="A158" s="1139"/>
      <c r="B158" s="1139"/>
      <c r="C158" s="1147" t="s">
        <v>433</v>
      </c>
      <c r="D158" s="1148"/>
      <c r="E158" s="1148"/>
      <c r="F158" s="1148"/>
      <c r="G158" s="1148"/>
      <c r="H158" s="1148"/>
      <c r="I158" s="1148"/>
      <c r="J158" s="1149"/>
      <c r="K158" s="1133">
        <f>COUNTIF(CE10:CE99,"○")</f>
        <v>0</v>
      </c>
      <c r="L158" s="1134"/>
      <c r="M158" s="1133">
        <f>COUNTIF(CF10:CF99,"○")</f>
        <v>0</v>
      </c>
      <c r="N158" s="1134"/>
      <c r="O158" s="1133">
        <f>COUNTIF(CG10:CG99,"○")</f>
        <v>0</v>
      </c>
      <c r="P158" s="1134"/>
      <c r="Q158" s="1185"/>
      <c r="R158" s="1186"/>
      <c r="S158" s="1186"/>
      <c r="T158" s="1186"/>
      <c r="U158" s="1186"/>
      <c r="V158" s="1187"/>
      <c r="W158" s="303"/>
      <c r="X158" s="303"/>
      <c r="Y158" s="303"/>
      <c r="Z158" s="152"/>
      <c r="AA158" s="152"/>
      <c r="AB158" s="152"/>
      <c r="AC158" s="108"/>
      <c r="AD158" s="108"/>
      <c r="AE158" s="108"/>
      <c r="AF158" s="108"/>
      <c r="AG158" s="108"/>
      <c r="AH158" s="108"/>
      <c r="AI158" s="108"/>
      <c r="AJ158" s="108"/>
      <c r="AK158" s="108"/>
      <c r="AL158" s="108"/>
      <c r="AM158" s="108"/>
      <c r="AW158" s="108"/>
      <c r="AX158" s="108"/>
      <c r="AY158" s="108"/>
      <c r="AZ158" s="108"/>
      <c r="BA158" s="108"/>
      <c r="BB158" s="108"/>
      <c r="BO158" s="108"/>
      <c r="BP158" s="108"/>
      <c r="BQ158" s="108"/>
      <c r="BR158" s="108"/>
      <c r="CA158" s="108"/>
      <c r="CB158" s="108"/>
      <c r="CC158" s="108"/>
      <c r="CD158" s="108"/>
      <c r="CE158" s="108"/>
      <c r="CF158" s="108"/>
      <c r="CP158" s="108"/>
      <c r="CQ158" s="108"/>
      <c r="CR158" s="108"/>
      <c r="CS158" s="108"/>
      <c r="CT158" s="108"/>
      <c r="CU158" s="108"/>
      <c r="DE158" s="108"/>
      <c r="DF158" s="108"/>
      <c r="DG158" s="108"/>
      <c r="DH158" s="108"/>
    </row>
    <row r="159" spans="1:112" ht="13.5" customHeight="1">
      <c r="A159" s="1139"/>
      <c r="B159" s="1139"/>
      <c r="C159" s="1150"/>
      <c r="D159" s="1151"/>
      <c r="E159" s="1151"/>
      <c r="F159" s="1151"/>
      <c r="G159" s="1151"/>
      <c r="H159" s="1151"/>
      <c r="I159" s="1151"/>
      <c r="J159" s="1152"/>
      <c r="K159" s="1135"/>
      <c r="L159" s="1136"/>
      <c r="M159" s="1135"/>
      <c r="N159" s="1136"/>
      <c r="O159" s="1135"/>
      <c r="P159" s="1136"/>
      <c r="Q159" s="1191"/>
      <c r="R159" s="1192"/>
      <c r="S159" s="1192"/>
      <c r="T159" s="1192"/>
      <c r="U159" s="1192"/>
      <c r="V159" s="1193"/>
      <c r="W159" s="303"/>
      <c r="X159" s="303"/>
      <c r="Y159" s="303"/>
      <c r="Z159" s="152"/>
      <c r="AA159" s="152"/>
      <c r="AB159" s="152"/>
      <c r="AC159" s="108"/>
      <c r="AD159" s="108"/>
      <c r="AE159" s="108"/>
      <c r="AF159" s="108"/>
      <c r="AG159" s="108"/>
      <c r="AH159" s="108"/>
      <c r="AI159" s="108"/>
      <c r="AJ159" s="108"/>
      <c r="AK159" s="108"/>
      <c r="AL159" s="108"/>
      <c r="AM159" s="108"/>
      <c r="AW159" s="108"/>
      <c r="AX159" s="108"/>
      <c r="AY159" s="108"/>
      <c r="AZ159" s="108"/>
      <c r="BA159" s="108"/>
      <c r="BB159" s="108"/>
      <c r="BO159" s="108"/>
      <c r="BP159" s="108"/>
      <c r="BQ159" s="108"/>
      <c r="BR159" s="108"/>
      <c r="CA159" s="108"/>
      <c r="CB159" s="108"/>
      <c r="CC159" s="108"/>
      <c r="CD159" s="108"/>
      <c r="CE159" s="108"/>
      <c r="CF159" s="108"/>
      <c r="CP159" s="108"/>
      <c r="CQ159" s="108"/>
      <c r="CR159" s="108"/>
      <c r="CS159" s="108"/>
      <c r="CT159" s="108"/>
      <c r="CU159" s="108"/>
      <c r="DE159" s="108"/>
      <c r="DF159" s="108"/>
      <c r="DG159" s="108"/>
      <c r="DH159" s="108"/>
    </row>
    <row r="160" spans="1:112" ht="13.5" customHeight="1">
      <c r="A160" s="1139"/>
      <c r="B160" s="1139"/>
      <c r="C160" s="1147" t="s">
        <v>398</v>
      </c>
      <c r="D160" s="1148"/>
      <c r="E160" s="1148"/>
      <c r="F160" s="1148"/>
      <c r="G160" s="1148"/>
      <c r="H160" s="1148"/>
      <c r="I160" s="1148"/>
      <c r="J160" s="1149"/>
      <c r="K160" s="1162">
        <f>COUNTIF(CH10:CH99,"○")</f>
        <v>0</v>
      </c>
      <c r="L160" s="1163"/>
      <c r="M160" s="1162">
        <f>COUNTIF(CI10:CI99,"○")</f>
        <v>0</v>
      </c>
      <c r="N160" s="1163"/>
      <c r="O160" s="1162">
        <f>COUNTIF(CJ10:CJ99,"○")</f>
        <v>0</v>
      </c>
      <c r="P160" s="1163"/>
      <c r="Q160" s="1162">
        <f>COUNTIF(CK10:CK99,"○")</f>
        <v>0</v>
      </c>
      <c r="R160" s="1163"/>
      <c r="S160" s="1162">
        <f>COUNTIF(CL10:CL99,"○")</f>
        <v>0</v>
      </c>
      <c r="T160" s="1163"/>
      <c r="U160" s="1162">
        <f>COUNTIF(CM10:CM99,"○")</f>
        <v>0</v>
      </c>
      <c r="V160" s="1163"/>
      <c r="W160" s="304"/>
      <c r="X160" s="304"/>
      <c r="Y160" s="304"/>
      <c r="Z160" s="150"/>
      <c r="AA160" s="150"/>
      <c r="AB160" s="150"/>
      <c r="AC160" s="108"/>
      <c r="AD160" s="108"/>
      <c r="AE160" s="108"/>
      <c r="AF160" s="108"/>
      <c r="AG160" s="108"/>
      <c r="AH160" s="108"/>
      <c r="AI160" s="108"/>
      <c r="AJ160" s="108"/>
      <c r="AK160" s="108"/>
      <c r="AL160" s="108"/>
      <c r="AM160" s="108"/>
      <c r="AW160" s="108"/>
      <c r="AX160" s="108"/>
      <c r="AY160" s="108"/>
      <c r="AZ160" s="108"/>
      <c r="BA160" s="108"/>
      <c r="BB160" s="108"/>
      <c r="BO160" s="108"/>
      <c r="BP160" s="108"/>
      <c r="BQ160" s="108"/>
      <c r="BR160" s="108"/>
      <c r="CA160" s="108"/>
      <c r="CB160" s="108"/>
      <c r="CC160" s="108"/>
      <c r="CD160" s="108"/>
      <c r="CE160" s="108"/>
      <c r="CF160" s="108"/>
      <c r="CP160" s="108"/>
      <c r="CQ160" s="108"/>
      <c r="CR160" s="108"/>
      <c r="CS160" s="108"/>
      <c r="CT160" s="108"/>
      <c r="CU160" s="108"/>
      <c r="DE160" s="108"/>
      <c r="DF160" s="108"/>
      <c r="DG160" s="108"/>
      <c r="DH160" s="108"/>
    </row>
    <row r="161" spans="1:120" ht="13.5" customHeight="1">
      <c r="A161" s="1139"/>
      <c r="B161" s="1139"/>
      <c r="C161" s="1150"/>
      <c r="D161" s="1151"/>
      <c r="E161" s="1151"/>
      <c r="F161" s="1151"/>
      <c r="G161" s="1151"/>
      <c r="H161" s="1151"/>
      <c r="I161" s="1151"/>
      <c r="J161" s="1152"/>
      <c r="K161" s="1164"/>
      <c r="L161" s="1165"/>
      <c r="M161" s="1164"/>
      <c r="N161" s="1165"/>
      <c r="O161" s="1164"/>
      <c r="P161" s="1165"/>
      <c r="Q161" s="1164"/>
      <c r="R161" s="1165"/>
      <c r="S161" s="1164"/>
      <c r="T161" s="1165"/>
      <c r="U161" s="1164"/>
      <c r="V161" s="1165"/>
      <c r="W161" s="304"/>
      <c r="X161" s="304"/>
      <c r="Y161" s="304"/>
      <c r="Z161" s="150"/>
      <c r="AA161" s="150"/>
      <c r="AB161" s="150"/>
      <c r="AC161" s="101"/>
      <c r="AD161" s="101"/>
      <c r="AE161" s="101"/>
      <c r="AF161" s="101"/>
      <c r="AG161" s="101"/>
      <c r="AH161" s="101"/>
      <c r="AI161" s="101"/>
      <c r="AJ161" s="101"/>
      <c r="AK161" s="101"/>
      <c r="AL161" s="101"/>
      <c r="AM161" s="101"/>
      <c r="AW161" s="101"/>
      <c r="AX161" s="101"/>
      <c r="AY161" s="101"/>
      <c r="AZ161" s="101"/>
      <c r="BA161" s="101"/>
      <c r="BB161" s="101"/>
      <c r="BO161" s="101"/>
      <c r="BP161" s="101"/>
      <c r="BQ161" s="101"/>
      <c r="BR161" s="101"/>
      <c r="CA161" s="101"/>
      <c r="CB161" s="101"/>
      <c r="CC161" s="101"/>
      <c r="CD161" s="101"/>
      <c r="CE161" s="101"/>
      <c r="CF161" s="101"/>
      <c r="CP161" s="101"/>
      <c r="CQ161" s="101"/>
      <c r="CR161" s="101"/>
      <c r="CS161" s="101"/>
      <c r="CT161" s="101"/>
      <c r="CU161" s="101"/>
      <c r="DE161" s="101"/>
      <c r="DF161" s="101"/>
      <c r="DG161" s="101"/>
      <c r="DH161" s="101"/>
    </row>
    <row r="162" spans="1:120" ht="13.5" customHeight="1">
      <c r="A162" s="1139"/>
      <c r="B162" s="1139"/>
      <c r="C162" s="127"/>
      <c r="D162" s="127"/>
      <c r="E162" s="127"/>
      <c r="F162" s="127"/>
      <c r="G162" s="127"/>
      <c r="H162" s="127"/>
      <c r="I162" s="127"/>
      <c r="J162" s="127"/>
      <c r="K162" s="128"/>
      <c r="L162" s="128"/>
      <c r="M162" s="128"/>
      <c r="N162" s="128"/>
      <c r="O162" s="128"/>
      <c r="P162" s="128"/>
      <c r="Q162" s="128"/>
      <c r="R162" s="128"/>
      <c r="S162" s="128"/>
      <c r="T162" s="128"/>
      <c r="U162" s="128"/>
      <c r="V162" s="128"/>
      <c r="W162" s="304"/>
      <c r="X162" s="304"/>
      <c r="Y162" s="304"/>
      <c r="Z162" s="150"/>
      <c r="AA162" s="150"/>
      <c r="AB162" s="150"/>
      <c r="AC162" s="101"/>
      <c r="AD162" s="101"/>
      <c r="AE162" s="101"/>
      <c r="AF162" s="101"/>
      <c r="AG162" s="101"/>
      <c r="AH162" s="101"/>
      <c r="AI162" s="101"/>
      <c r="AJ162" s="101"/>
      <c r="AK162" s="101"/>
      <c r="AL162" s="101"/>
      <c r="AM162" s="101"/>
      <c r="AW162" s="101"/>
      <c r="AX162" s="101"/>
      <c r="AY162" s="101"/>
      <c r="AZ162" s="101"/>
      <c r="BA162" s="101"/>
      <c r="BB162" s="101"/>
      <c r="BO162" s="101"/>
      <c r="BP162" s="101"/>
      <c r="BQ162" s="101"/>
      <c r="BR162" s="101"/>
      <c r="CA162" s="101"/>
      <c r="CB162" s="101"/>
      <c r="CC162" s="101"/>
      <c r="CD162" s="101"/>
      <c r="CE162" s="101"/>
      <c r="CF162" s="101"/>
      <c r="CP162" s="101"/>
      <c r="CQ162" s="101"/>
      <c r="CR162" s="101"/>
      <c r="CS162" s="101"/>
      <c r="CT162" s="101"/>
      <c r="CU162" s="101"/>
      <c r="DE162" s="101"/>
      <c r="DF162" s="101"/>
      <c r="DG162" s="101"/>
      <c r="DH162" s="101"/>
    </row>
    <row r="163" spans="1:120" ht="13.5" customHeight="1">
      <c r="A163" s="1139"/>
      <c r="B163" s="1139"/>
      <c r="C163" s="121" t="s">
        <v>403</v>
      </c>
      <c r="D163" s="122"/>
      <c r="E163" s="122"/>
      <c r="F163" s="123"/>
      <c r="G163" s="123"/>
      <c r="H163" s="123"/>
      <c r="I163" s="123"/>
      <c r="J163" s="123"/>
      <c r="K163" s="1127" t="s">
        <v>39</v>
      </c>
      <c r="L163" s="1128"/>
      <c r="M163" s="1127" t="s">
        <v>396</v>
      </c>
      <c r="N163" s="1128"/>
      <c r="O163" s="1129" t="s">
        <v>397</v>
      </c>
      <c r="P163" s="1129"/>
      <c r="Q163" s="1145" t="s">
        <v>66</v>
      </c>
      <c r="R163" s="1146"/>
      <c r="S163" s="1145" t="s">
        <v>65</v>
      </c>
      <c r="T163" s="1146"/>
      <c r="U163" s="1145" t="s">
        <v>148</v>
      </c>
      <c r="V163" s="1146"/>
      <c r="W163" s="307"/>
      <c r="X163" s="307"/>
      <c r="Y163" s="307"/>
      <c r="Z163" s="149"/>
      <c r="AA163" s="149"/>
      <c r="AB163" s="149"/>
      <c r="AC163" s="101"/>
      <c r="AD163" s="101"/>
      <c r="AE163" s="101"/>
      <c r="AF163" s="101"/>
      <c r="AG163" s="115"/>
      <c r="AH163" s="115"/>
      <c r="AI163" s="115"/>
      <c r="AJ163" s="115"/>
      <c r="AK163" s="115"/>
      <c r="AL163" s="115"/>
      <c r="AM163" s="115"/>
      <c r="AN163" s="115"/>
      <c r="AO163" s="115"/>
      <c r="AP163" s="115"/>
      <c r="AQ163" s="115"/>
      <c r="AR163" s="115"/>
      <c r="AS163" s="115"/>
      <c r="AT163" s="115"/>
      <c r="AW163" s="115"/>
      <c r="AX163" s="115"/>
      <c r="AY163" s="115"/>
      <c r="AZ163" s="115"/>
      <c r="BA163" s="115"/>
      <c r="BB163" s="115"/>
      <c r="BC163" s="115"/>
      <c r="BD163" s="115"/>
      <c r="BE163" s="115"/>
      <c r="BF163" s="115"/>
      <c r="BI163" s="115"/>
      <c r="BJ163" s="115"/>
      <c r="BK163" s="115"/>
      <c r="BL163" s="115"/>
      <c r="BO163" s="115"/>
      <c r="BP163" s="115"/>
      <c r="BQ163" s="115"/>
      <c r="BR163" s="115"/>
      <c r="BS163" s="115"/>
      <c r="BT163" s="115"/>
      <c r="BU163" s="115"/>
      <c r="BV163" s="115"/>
      <c r="BW163" s="115"/>
      <c r="BX163" s="115"/>
      <c r="BY163" s="115"/>
      <c r="BZ163" s="115"/>
      <c r="CA163" s="115"/>
      <c r="CB163" s="115"/>
      <c r="CC163" s="115"/>
      <c r="CD163" s="115"/>
      <c r="CE163" s="115"/>
      <c r="CF163" s="115"/>
      <c r="CG163" s="115"/>
      <c r="CH163" s="115"/>
      <c r="CI163" s="115"/>
      <c r="CJ163" s="115"/>
      <c r="CK163" s="115"/>
      <c r="CL163" s="115"/>
      <c r="CM163" s="115"/>
      <c r="CP163" s="115"/>
      <c r="CQ163" s="115"/>
      <c r="CR163" s="115"/>
      <c r="CS163" s="115"/>
      <c r="CT163" s="115"/>
      <c r="CU163" s="115"/>
      <c r="CV163" s="115"/>
      <c r="CW163" s="115"/>
      <c r="CX163" s="115"/>
      <c r="CY163" s="115"/>
      <c r="CZ163" s="115"/>
      <c r="DA163" s="115"/>
      <c r="DB163" s="115"/>
      <c r="DE163" s="115"/>
      <c r="DF163" s="115"/>
      <c r="DG163" s="115"/>
      <c r="DH163" s="115"/>
      <c r="DI163" s="115"/>
      <c r="DJ163" s="115"/>
      <c r="DK163" s="115"/>
      <c r="DL163" s="115"/>
      <c r="DM163" s="115"/>
      <c r="DN163" s="115"/>
      <c r="DO163" s="115"/>
      <c r="DP163" s="115"/>
    </row>
    <row r="164" spans="1:120" ht="13.5" customHeight="1">
      <c r="A164" s="1139"/>
      <c r="B164" s="1139"/>
      <c r="C164" s="1142" t="s">
        <v>399</v>
      </c>
      <c r="D164" s="1143"/>
      <c r="E164" s="1143"/>
      <c r="F164" s="1143"/>
      <c r="G164" s="1143"/>
      <c r="H164" s="1143"/>
      <c r="I164" s="1143"/>
      <c r="J164" s="1144"/>
      <c r="K164" s="1125"/>
      <c r="L164" s="1126"/>
      <c r="M164" s="1137"/>
      <c r="N164" s="1126"/>
      <c r="O164" s="1125"/>
      <c r="P164" s="1126"/>
      <c r="Q164" s="1125"/>
      <c r="R164" s="1126"/>
      <c r="S164" s="1125"/>
      <c r="T164" s="1126"/>
      <c r="U164" s="1125"/>
      <c r="V164" s="1126"/>
      <c r="W164" s="303"/>
      <c r="X164" s="303"/>
      <c r="Y164" s="303"/>
      <c r="Z164" s="152"/>
      <c r="AA164" s="152"/>
      <c r="AB164" s="152"/>
      <c r="AC164" s="115" t="s">
        <v>117</v>
      </c>
      <c r="AD164" s="115"/>
      <c r="AE164" s="115"/>
      <c r="AF164" s="115"/>
      <c r="AG164" s="115"/>
      <c r="AH164" s="115"/>
      <c r="AI164" s="115"/>
      <c r="AJ164" s="115"/>
      <c r="AK164" s="115"/>
      <c r="AL164" s="115"/>
      <c r="AM164" s="115"/>
      <c r="AN164" s="115"/>
      <c r="AO164" s="115"/>
      <c r="AP164" s="115"/>
      <c r="AQ164" s="115"/>
      <c r="AR164" s="115"/>
      <c r="AS164" s="115"/>
      <c r="AT164" s="115"/>
      <c r="AW164" s="115"/>
      <c r="AX164" s="115"/>
      <c r="AY164" s="115"/>
      <c r="AZ164" s="115"/>
      <c r="BA164" s="115"/>
      <c r="BB164" s="115"/>
      <c r="BC164" s="115"/>
      <c r="BD164" s="115"/>
      <c r="BE164" s="115"/>
      <c r="BF164" s="115"/>
      <c r="BI164" s="115"/>
      <c r="BJ164" s="115"/>
      <c r="BK164" s="115"/>
      <c r="BL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P164" s="115"/>
      <c r="CQ164" s="115"/>
      <c r="CR164" s="115"/>
      <c r="CS164" s="115"/>
      <c r="CT164" s="115"/>
      <c r="CU164" s="115"/>
      <c r="CV164" s="115"/>
      <c r="CW164" s="115"/>
      <c r="CX164" s="115"/>
      <c r="CY164" s="115"/>
      <c r="CZ164" s="115"/>
      <c r="DA164" s="115"/>
      <c r="DB164" s="115"/>
      <c r="DE164" s="115"/>
      <c r="DF164" s="115"/>
      <c r="DG164" s="115"/>
      <c r="DH164" s="115"/>
      <c r="DI164" s="115"/>
      <c r="DJ164" s="115"/>
      <c r="DK164" s="115"/>
      <c r="DL164" s="115"/>
      <c r="DM164" s="115"/>
      <c r="DN164" s="115"/>
      <c r="DO164" s="115"/>
      <c r="DP164" s="115"/>
    </row>
    <row r="165" spans="1:120" ht="13.5" customHeight="1">
      <c r="A165" s="1139"/>
      <c r="B165" s="1139"/>
      <c r="C165" s="1130" t="s">
        <v>410</v>
      </c>
      <c r="D165" s="1131"/>
      <c r="E165" s="1131"/>
      <c r="F165" s="1131"/>
      <c r="G165" s="1131"/>
      <c r="H165" s="1131"/>
      <c r="I165" s="1131"/>
      <c r="J165" s="1132"/>
      <c r="K165" s="1114"/>
      <c r="L165" s="1115"/>
      <c r="M165" s="1114"/>
      <c r="N165" s="1115"/>
      <c r="O165" s="1114"/>
      <c r="P165" s="1115"/>
      <c r="Q165" s="1114"/>
      <c r="R165" s="1115"/>
      <c r="S165" s="1114"/>
      <c r="T165" s="1115"/>
      <c r="U165" s="1114"/>
      <c r="V165" s="1115"/>
      <c r="W165" s="303"/>
      <c r="X165" s="303"/>
      <c r="Y165" s="303"/>
      <c r="Z165" s="152"/>
      <c r="AA165" s="152"/>
      <c r="AB165" s="152"/>
      <c r="AC165" s="115"/>
      <c r="AD165" s="115"/>
      <c r="AE165" s="115"/>
      <c r="AF165" s="115"/>
      <c r="AG165" s="115"/>
      <c r="AH165" s="115"/>
      <c r="AI165" s="115"/>
      <c r="AJ165" s="115"/>
      <c r="AK165" s="115"/>
      <c r="AL165" s="115"/>
      <c r="AM165" s="115"/>
      <c r="AN165" s="115"/>
      <c r="AO165" s="115"/>
      <c r="AP165" s="115"/>
      <c r="AQ165" s="115"/>
      <c r="AR165" s="115"/>
      <c r="AS165" s="115"/>
      <c r="AT165" s="115"/>
      <c r="AW165" s="115"/>
      <c r="AX165" s="115"/>
      <c r="AY165" s="115"/>
      <c r="AZ165" s="115"/>
      <c r="BA165" s="115"/>
      <c r="BB165" s="115"/>
      <c r="BC165" s="115"/>
      <c r="BD165" s="115"/>
      <c r="BE165" s="115"/>
      <c r="BF165" s="115"/>
      <c r="BI165" s="115"/>
      <c r="BJ165" s="115"/>
      <c r="BK165" s="115"/>
      <c r="BL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P165" s="115"/>
      <c r="CQ165" s="115"/>
      <c r="CR165" s="115"/>
      <c r="CS165" s="115"/>
      <c r="CT165" s="115"/>
      <c r="CU165" s="115"/>
      <c r="CV165" s="115"/>
      <c r="CW165" s="115"/>
      <c r="CX165" s="115"/>
      <c r="CY165" s="115"/>
      <c r="CZ165" s="115"/>
      <c r="DA165" s="115"/>
      <c r="DB165" s="115"/>
      <c r="DE165" s="115"/>
      <c r="DF165" s="115"/>
      <c r="DG165" s="115"/>
      <c r="DH165" s="115"/>
      <c r="DI165" s="115"/>
      <c r="DJ165" s="115"/>
      <c r="DK165" s="115"/>
      <c r="DL165" s="115"/>
      <c r="DM165" s="115"/>
      <c r="DN165" s="115"/>
      <c r="DO165" s="115"/>
      <c r="DP165" s="115"/>
    </row>
    <row r="166" spans="1:120" ht="13.5" customHeight="1">
      <c r="A166" s="1139"/>
      <c r="B166" s="1139"/>
      <c r="C166" s="1142" t="s">
        <v>399</v>
      </c>
      <c r="D166" s="1143"/>
      <c r="E166" s="1143"/>
      <c r="F166" s="1143"/>
      <c r="G166" s="1143"/>
      <c r="H166" s="1143"/>
      <c r="I166" s="1143"/>
      <c r="J166" s="1144"/>
      <c r="K166" s="1125"/>
      <c r="L166" s="1126"/>
      <c r="M166" s="1125"/>
      <c r="N166" s="1126"/>
      <c r="O166" s="1125"/>
      <c r="P166" s="1126"/>
      <c r="Q166" s="1185"/>
      <c r="R166" s="1186"/>
      <c r="S166" s="1186"/>
      <c r="T166" s="1186"/>
      <c r="U166" s="1186"/>
      <c r="V166" s="1187"/>
      <c r="W166" s="303"/>
      <c r="X166" s="303"/>
      <c r="Y166" s="303"/>
      <c r="Z166" s="152"/>
      <c r="AA166" s="152"/>
      <c r="AB166" s="152"/>
      <c r="AC166" s="115" t="s">
        <v>118</v>
      </c>
      <c r="AD166" s="115"/>
      <c r="AE166" s="115"/>
      <c r="AF166" s="115"/>
      <c r="AG166" s="115"/>
      <c r="AH166" s="115"/>
      <c r="AI166" s="115"/>
      <c r="AJ166" s="115"/>
      <c r="AK166" s="115"/>
      <c r="AL166" s="115"/>
      <c r="AM166" s="115"/>
      <c r="AN166" s="115"/>
      <c r="AO166" s="115"/>
      <c r="AP166" s="115"/>
      <c r="AQ166" s="115"/>
      <c r="AR166" s="115"/>
      <c r="AS166" s="115"/>
      <c r="AT166" s="115"/>
      <c r="AW166" s="115"/>
      <c r="AX166" s="115"/>
      <c r="AY166" s="115"/>
      <c r="AZ166" s="115"/>
      <c r="BA166" s="115"/>
      <c r="BB166" s="115"/>
      <c r="BC166" s="115"/>
      <c r="BD166" s="115"/>
      <c r="BE166" s="115"/>
      <c r="BF166" s="115"/>
      <c r="BI166" s="115"/>
      <c r="BJ166" s="115"/>
      <c r="BK166" s="115"/>
      <c r="BL166" s="115"/>
      <c r="BO166" s="115"/>
      <c r="BP166" s="115"/>
      <c r="BQ166" s="115"/>
      <c r="BR166" s="115"/>
      <c r="BS166" s="115"/>
      <c r="BT166" s="115"/>
      <c r="BU166" s="115"/>
      <c r="BV166" s="115"/>
      <c r="BW166" s="115"/>
      <c r="BX166" s="115"/>
      <c r="BY166" s="115"/>
      <c r="BZ166" s="115"/>
      <c r="CA166" s="115"/>
      <c r="CB166" s="115"/>
      <c r="CC166" s="115"/>
      <c r="CD166" s="115"/>
      <c r="CE166" s="115"/>
      <c r="CF166" s="115"/>
      <c r="CG166" s="115"/>
      <c r="CH166" s="115"/>
      <c r="CI166" s="115"/>
      <c r="CJ166" s="115"/>
      <c r="CK166" s="115"/>
      <c r="CL166" s="115"/>
      <c r="CM166" s="115"/>
      <c r="CP166" s="115"/>
      <c r="CQ166" s="115"/>
      <c r="CR166" s="115"/>
      <c r="CS166" s="115"/>
      <c r="CT166" s="115"/>
      <c r="CU166" s="115"/>
      <c r="CV166" s="115"/>
      <c r="CW166" s="115"/>
      <c r="CX166" s="115"/>
      <c r="CY166" s="115"/>
      <c r="CZ166" s="115"/>
      <c r="DA166" s="115"/>
      <c r="DB166" s="115"/>
      <c r="DE166" s="115"/>
      <c r="DF166" s="115"/>
      <c r="DG166" s="115"/>
      <c r="DH166" s="115"/>
      <c r="DI166" s="115"/>
      <c r="DJ166" s="115"/>
      <c r="DK166" s="115"/>
      <c r="DL166" s="115"/>
      <c r="DM166" s="115"/>
      <c r="DN166" s="115"/>
      <c r="DO166" s="115"/>
      <c r="DP166" s="115"/>
    </row>
    <row r="167" spans="1:120" ht="13.5" customHeight="1">
      <c r="A167" s="1139"/>
      <c r="B167" s="1139"/>
      <c r="C167" s="1130" t="s">
        <v>411</v>
      </c>
      <c r="D167" s="1131"/>
      <c r="E167" s="1131"/>
      <c r="F167" s="1131"/>
      <c r="G167" s="1131"/>
      <c r="H167" s="1131"/>
      <c r="I167" s="1131"/>
      <c r="J167" s="1132"/>
      <c r="K167" s="1114"/>
      <c r="L167" s="1115"/>
      <c r="M167" s="1114"/>
      <c r="N167" s="1115"/>
      <c r="O167" s="1114"/>
      <c r="P167" s="1115"/>
      <c r="Q167" s="1191"/>
      <c r="R167" s="1192"/>
      <c r="S167" s="1192"/>
      <c r="T167" s="1192"/>
      <c r="U167" s="1192"/>
      <c r="V167" s="1193"/>
      <c r="W167" s="303"/>
      <c r="X167" s="303"/>
      <c r="Y167" s="301" t="s">
        <v>543</v>
      </c>
      <c r="Z167" s="152"/>
      <c r="AA167" s="152"/>
      <c r="AB167" s="152"/>
      <c r="AC167" s="115"/>
      <c r="AD167" s="115"/>
      <c r="AE167" s="115"/>
      <c r="AF167" s="115"/>
      <c r="AG167" s="115"/>
      <c r="AH167" s="115"/>
      <c r="AI167" s="115"/>
      <c r="AJ167" s="115"/>
      <c r="AK167" s="115"/>
      <c r="AL167" s="115"/>
      <c r="AM167" s="115"/>
      <c r="AN167" s="115"/>
      <c r="AO167" s="115"/>
      <c r="AP167" s="115"/>
      <c r="AQ167" s="115"/>
      <c r="AR167" s="115"/>
      <c r="AS167" s="115"/>
      <c r="AT167" s="115"/>
      <c r="AW167" s="115"/>
      <c r="AX167" s="115"/>
      <c r="AY167" s="115"/>
      <c r="AZ167" s="115"/>
      <c r="BA167" s="115"/>
      <c r="BB167" s="115"/>
      <c r="BC167" s="115"/>
      <c r="BD167" s="115"/>
      <c r="BE167" s="115"/>
      <c r="BF167" s="115"/>
      <c r="BI167" s="115"/>
      <c r="BJ167" s="115"/>
      <c r="BK167" s="115"/>
      <c r="BL167" s="115"/>
      <c r="BO167" s="115"/>
      <c r="BP167" s="115"/>
      <c r="BQ167" s="115"/>
      <c r="BR167" s="115"/>
      <c r="BS167" s="115"/>
      <c r="BT167" s="115"/>
      <c r="BU167" s="115"/>
      <c r="BV167" s="115"/>
      <c r="BW167" s="115"/>
      <c r="BX167" s="115"/>
      <c r="BY167" s="115"/>
      <c r="BZ167" s="115"/>
      <c r="CA167" s="115"/>
      <c r="CB167" s="115"/>
      <c r="CC167" s="115"/>
      <c r="CD167" s="115"/>
      <c r="CE167" s="115"/>
      <c r="CF167" s="115"/>
      <c r="CG167" s="115"/>
      <c r="CH167" s="115"/>
      <c r="CI167" s="115"/>
      <c r="CJ167" s="115"/>
      <c r="CK167" s="115"/>
      <c r="CL167" s="115"/>
      <c r="CM167" s="115"/>
      <c r="CP167" s="115"/>
      <c r="CQ167" s="115"/>
      <c r="CR167" s="115"/>
      <c r="CS167" s="115"/>
      <c r="CT167" s="115"/>
      <c r="CU167" s="115"/>
      <c r="CV167" s="115"/>
      <c r="CW167" s="115"/>
      <c r="CX167" s="115"/>
      <c r="CY167" s="115"/>
      <c r="CZ167" s="115"/>
      <c r="DA167" s="115"/>
      <c r="DB167" s="115"/>
      <c r="DE167" s="115"/>
      <c r="DF167" s="115"/>
      <c r="DG167" s="115"/>
      <c r="DH167" s="115"/>
      <c r="DI167" s="115"/>
      <c r="DJ167" s="115"/>
      <c r="DK167" s="115"/>
      <c r="DL167" s="115"/>
      <c r="DM167" s="115"/>
      <c r="DN167" s="115"/>
      <c r="DO167" s="115"/>
      <c r="DP167" s="115"/>
    </row>
    <row r="168" spans="1:120" ht="13.5" customHeight="1">
      <c r="A168" s="1139"/>
      <c r="B168" s="1139"/>
      <c r="C168" s="1142" t="s">
        <v>399</v>
      </c>
      <c r="D168" s="1143"/>
      <c r="E168" s="1143"/>
      <c r="F168" s="1143"/>
      <c r="G168" s="1143"/>
      <c r="H168" s="1143"/>
      <c r="I168" s="1143"/>
      <c r="J168" s="1144"/>
      <c r="K168" s="1125"/>
      <c r="L168" s="1126"/>
      <c r="M168" s="1125"/>
      <c r="N168" s="1126"/>
      <c r="O168" s="1125"/>
      <c r="P168" s="1126"/>
      <c r="Q168" s="1125"/>
      <c r="R168" s="1126"/>
      <c r="S168" s="1125"/>
      <c r="T168" s="1126"/>
      <c r="U168" s="1125"/>
      <c r="V168" s="1126"/>
      <c r="W168" s="303"/>
      <c r="X168" s="303"/>
      <c r="Y168" s="303"/>
      <c r="Z168" s="152"/>
      <c r="AA168" s="152"/>
      <c r="AB168" s="152"/>
      <c r="AC168" s="115" t="s">
        <v>128</v>
      </c>
      <c r="AD168" s="115"/>
      <c r="AE168" s="115"/>
      <c r="AF168" s="115"/>
      <c r="AG168" s="115"/>
      <c r="AH168" s="115"/>
      <c r="AI168" s="115"/>
      <c r="AJ168" s="115"/>
      <c r="AK168" s="115"/>
      <c r="AL168" s="115"/>
      <c r="AM168" s="115"/>
      <c r="AN168" s="115"/>
      <c r="AO168" s="115"/>
      <c r="AP168" s="115"/>
      <c r="AQ168" s="115"/>
      <c r="AR168" s="115"/>
      <c r="AS168" s="115"/>
      <c r="AT168" s="115"/>
      <c r="AW168" s="115"/>
      <c r="AX168" s="115"/>
      <c r="AY168" s="115"/>
      <c r="AZ168" s="115"/>
      <c r="BA168" s="115"/>
      <c r="BB168" s="115"/>
      <c r="BC168" s="115"/>
      <c r="BD168" s="115"/>
      <c r="BE168" s="115"/>
      <c r="BF168" s="115"/>
      <c r="BI168" s="115"/>
      <c r="BJ168" s="115"/>
      <c r="BK168" s="115"/>
      <c r="BL168" s="115"/>
      <c r="BO168" s="115"/>
      <c r="BP168" s="115"/>
      <c r="BQ168" s="115"/>
      <c r="BR168" s="115"/>
      <c r="BS168" s="115"/>
      <c r="BT168" s="115"/>
      <c r="BU168" s="115"/>
      <c r="BV168" s="115"/>
      <c r="BW168" s="115"/>
      <c r="BX168" s="115"/>
      <c r="BY168" s="115"/>
      <c r="BZ168" s="115"/>
      <c r="CA168" s="115"/>
      <c r="CB168" s="115"/>
      <c r="CC168" s="115"/>
      <c r="CD168" s="115"/>
      <c r="CE168" s="115"/>
      <c r="CF168" s="115"/>
      <c r="CG168" s="115"/>
      <c r="CH168" s="115"/>
      <c r="CI168" s="115"/>
      <c r="CJ168" s="115"/>
      <c r="CK168" s="115"/>
      <c r="CL168" s="115"/>
      <c r="CM168" s="115"/>
      <c r="CP168" s="115"/>
      <c r="CQ168" s="115"/>
      <c r="CR168" s="115"/>
      <c r="CS168" s="115"/>
      <c r="CT168" s="115"/>
      <c r="CU168" s="115"/>
      <c r="CV168" s="115"/>
      <c r="CW168" s="115"/>
      <c r="CX168" s="115"/>
      <c r="CY168" s="115"/>
      <c r="CZ168" s="115"/>
      <c r="DA168" s="115"/>
      <c r="DB168" s="115"/>
      <c r="DE168" s="115"/>
      <c r="DF168" s="115"/>
      <c r="DG168" s="115"/>
      <c r="DH168" s="115"/>
      <c r="DI168" s="115"/>
      <c r="DJ168" s="115"/>
      <c r="DK168" s="115"/>
      <c r="DL168" s="115"/>
      <c r="DM168" s="115"/>
      <c r="DN168" s="115"/>
      <c r="DO168" s="115"/>
      <c r="DP168" s="115"/>
    </row>
    <row r="169" spans="1:120" ht="13.5" customHeight="1">
      <c r="A169" s="1139"/>
      <c r="B169" s="1139"/>
      <c r="C169" s="1130" t="s">
        <v>412</v>
      </c>
      <c r="D169" s="1131"/>
      <c r="E169" s="1131"/>
      <c r="F169" s="1131"/>
      <c r="G169" s="1131"/>
      <c r="H169" s="1131"/>
      <c r="I169" s="1131"/>
      <c r="J169" s="1132"/>
      <c r="K169" s="1114"/>
      <c r="L169" s="1115"/>
      <c r="M169" s="1114"/>
      <c r="N169" s="1115"/>
      <c r="O169" s="1114"/>
      <c r="P169" s="1115"/>
      <c r="Q169" s="1114"/>
      <c r="R169" s="1115"/>
      <c r="S169" s="1114"/>
      <c r="T169" s="1115"/>
      <c r="U169" s="1114"/>
      <c r="V169" s="1115"/>
      <c r="W169" s="303"/>
      <c r="X169" s="303"/>
      <c r="Y169" s="303"/>
      <c r="Z169" s="152"/>
      <c r="AA169" s="152"/>
      <c r="AB169" s="152"/>
      <c r="AC169" s="115"/>
      <c r="AD169" s="115"/>
      <c r="AE169" s="115"/>
      <c r="AF169" s="115"/>
      <c r="AG169" s="115"/>
      <c r="AH169" s="115"/>
      <c r="AI169" s="115"/>
      <c r="AJ169" s="115"/>
      <c r="AK169" s="115"/>
      <c r="AL169" s="115"/>
      <c r="AM169" s="115"/>
      <c r="AN169" s="115"/>
      <c r="AO169" s="115"/>
      <c r="AP169" s="115"/>
      <c r="AQ169" s="115"/>
      <c r="AR169" s="115"/>
      <c r="AS169" s="115"/>
      <c r="AT169" s="115"/>
      <c r="AW169" s="115"/>
      <c r="AX169" s="115"/>
      <c r="AY169" s="115"/>
      <c r="AZ169" s="115"/>
      <c r="BA169" s="115"/>
      <c r="BB169" s="115"/>
      <c r="BC169" s="115"/>
      <c r="BD169" s="115"/>
      <c r="BE169" s="115"/>
      <c r="BF169" s="115"/>
      <c r="BI169" s="115"/>
      <c r="BJ169" s="115"/>
      <c r="BK169" s="115"/>
      <c r="BL169" s="115"/>
      <c r="BO169" s="115"/>
      <c r="BP169" s="115"/>
      <c r="BQ169" s="115"/>
      <c r="BR169" s="115"/>
      <c r="BS169" s="115"/>
      <c r="BT169" s="115"/>
      <c r="BU169" s="115"/>
      <c r="BV169" s="115"/>
      <c r="BW169" s="115"/>
      <c r="BX169" s="115"/>
      <c r="BY169" s="115"/>
      <c r="BZ169" s="115"/>
      <c r="CA169" s="115"/>
      <c r="CB169" s="115"/>
      <c r="CC169" s="115"/>
      <c r="CD169" s="115"/>
      <c r="CE169" s="115"/>
      <c r="CF169" s="115"/>
      <c r="CG169" s="115"/>
      <c r="CH169" s="115"/>
      <c r="CI169" s="115"/>
      <c r="CJ169" s="115"/>
      <c r="CK169" s="115"/>
      <c r="CL169" s="115"/>
      <c r="CM169" s="115"/>
      <c r="CP169" s="115"/>
      <c r="CQ169" s="115"/>
      <c r="CR169" s="115"/>
      <c r="CS169" s="115"/>
      <c r="CT169" s="115"/>
      <c r="CU169" s="115"/>
      <c r="CV169" s="115"/>
      <c r="CW169" s="115"/>
      <c r="CX169" s="115"/>
      <c r="CY169" s="115"/>
      <c r="CZ169" s="115"/>
      <c r="DA169" s="115"/>
      <c r="DB169" s="115"/>
      <c r="DE169" s="115"/>
      <c r="DF169" s="115"/>
      <c r="DG169" s="115"/>
      <c r="DH169" s="115"/>
      <c r="DI169" s="115"/>
      <c r="DJ169" s="115"/>
      <c r="DK169" s="115"/>
      <c r="DL169" s="115"/>
      <c r="DM169" s="115"/>
      <c r="DN169" s="115"/>
      <c r="DO169" s="115"/>
      <c r="DP169" s="115"/>
    </row>
    <row r="170" spans="1:120" ht="13.5" customHeight="1">
      <c r="A170" s="1139"/>
      <c r="B170" s="1139"/>
      <c r="C170" s="1142" t="s">
        <v>399</v>
      </c>
      <c r="D170" s="1143"/>
      <c r="E170" s="1143"/>
      <c r="F170" s="1143"/>
      <c r="G170" s="1143"/>
      <c r="H170" s="1143"/>
      <c r="I170" s="1143"/>
      <c r="J170" s="1144"/>
      <c r="K170" s="1125"/>
      <c r="L170" s="1126"/>
      <c r="M170" s="1125"/>
      <c r="N170" s="1126"/>
      <c r="O170" s="1125"/>
      <c r="P170" s="1126"/>
      <c r="Q170" s="1185"/>
      <c r="R170" s="1186"/>
      <c r="S170" s="1186"/>
      <c r="T170" s="1186"/>
      <c r="U170" s="1186"/>
      <c r="V170" s="1187"/>
      <c r="W170" s="303"/>
      <c r="X170" s="303"/>
      <c r="Y170" s="303"/>
      <c r="Z170" s="152"/>
      <c r="AA170" s="152"/>
      <c r="AB170" s="152"/>
      <c r="AC170" s="115" t="s">
        <v>393</v>
      </c>
      <c r="AD170" s="115"/>
      <c r="AE170" s="115"/>
      <c r="AF170" s="115"/>
      <c r="AG170" s="115"/>
      <c r="AH170" s="115"/>
      <c r="AI170" s="115"/>
      <c r="AJ170" s="115"/>
      <c r="AK170" s="115"/>
      <c r="AL170" s="115"/>
      <c r="AM170" s="115"/>
      <c r="AN170" s="115"/>
      <c r="AO170" s="115"/>
      <c r="AP170" s="115"/>
      <c r="AQ170" s="115"/>
      <c r="AR170" s="115"/>
      <c r="AS170" s="115"/>
      <c r="AT170" s="115"/>
      <c r="AW170" s="115"/>
      <c r="AX170" s="115"/>
      <c r="AY170" s="115"/>
      <c r="AZ170" s="115"/>
      <c r="BA170" s="115"/>
      <c r="BB170" s="115"/>
      <c r="BC170" s="115"/>
      <c r="BD170" s="115"/>
      <c r="BE170" s="115"/>
      <c r="BF170" s="115"/>
      <c r="BI170" s="115"/>
      <c r="BJ170" s="115"/>
      <c r="BK170" s="115"/>
      <c r="BL170" s="115"/>
      <c r="BO170" s="115"/>
      <c r="BP170" s="115"/>
      <c r="BQ170" s="115"/>
      <c r="BR170" s="115"/>
      <c r="BS170" s="115"/>
      <c r="BT170" s="115"/>
      <c r="BU170" s="115"/>
      <c r="BV170" s="115"/>
      <c r="BW170" s="115"/>
      <c r="BX170" s="115"/>
      <c r="BY170" s="115"/>
      <c r="BZ170" s="115"/>
      <c r="CA170" s="115"/>
      <c r="CB170" s="115"/>
      <c r="CC170" s="115"/>
      <c r="CD170" s="115"/>
      <c r="CE170" s="115"/>
      <c r="CF170" s="115"/>
      <c r="CG170" s="115"/>
      <c r="CH170" s="115"/>
      <c r="CI170" s="115"/>
      <c r="CJ170" s="115"/>
      <c r="CK170" s="115"/>
      <c r="CL170" s="115"/>
      <c r="CM170" s="115"/>
      <c r="CP170" s="115"/>
      <c r="CQ170" s="115"/>
      <c r="CR170" s="115"/>
      <c r="CS170" s="115"/>
      <c r="CT170" s="115"/>
      <c r="CU170" s="115"/>
      <c r="CV170" s="115"/>
      <c r="CW170" s="115"/>
      <c r="CX170" s="115"/>
      <c r="CY170" s="115"/>
      <c r="CZ170" s="115"/>
      <c r="DA170" s="115"/>
      <c r="DB170" s="115"/>
      <c r="DE170" s="115"/>
      <c r="DF170" s="115"/>
      <c r="DG170" s="115"/>
      <c r="DH170" s="115"/>
      <c r="DI170" s="115"/>
      <c r="DJ170" s="115"/>
      <c r="DK170" s="115"/>
      <c r="DL170" s="115"/>
      <c r="DM170" s="115"/>
      <c r="DN170" s="115"/>
      <c r="DO170" s="115"/>
      <c r="DP170" s="115"/>
    </row>
    <row r="171" spans="1:120" ht="13.5" customHeight="1">
      <c r="A171" s="1141"/>
      <c r="B171" s="1141"/>
      <c r="C171" s="1130" t="s">
        <v>413</v>
      </c>
      <c r="D171" s="1131"/>
      <c r="E171" s="1131"/>
      <c r="F171" s="1131"/>
      <c r="G171" s="1131"/>
      <c r="H171" s="1131"/>
      <c r="I171" s="1131"/>
      <c r="J171" s="1132"/>
      <c r="K171" s="1114"/>
      <c r="L171" s="1115"/>
      <c r="M171" s="1114"/>
      <c r="N171" s="1115"/>
      <c r="O171" s="1114"/>
      <c r="P171" s="1115"/>
      <c r="Q171" s="1191"/>
      <c r="R171" s="1192"/>
      <c r="S171" s="1192"/>
      <c r="T171" s="1192"/>
      <c r="U171" s="1192"/>
      <c r="V171" s="1193"/>
      <c r="W171" s="303"/>
      <c r="X171" s="303"/>
      <c r="Y171" s="303"/>
      <c r="Z171" s="152"/>
      <c r="AA171" s="152"/>
      <c r="AB171" s="152"/>
      <c r="AC171" s="115"/>
      <c r="AD171" s="115"/>
      <c r="AE171" s="115"/>
      <c r="AF171" s="115"/>
    </row>
    <row r="172" spans="1:120" ht="13.5" customHeight="1">
      <c r="W172" s="305"/>
      <c r="X172" s="305"/>
      <c r="Y172" s="305"/>
    </row>
    <row r="173" spans="1:120" ht="13.5" customHeight="1">
      <c r="A173" s="1138" t="s">
        <v>63</v>
      </c>
      <c r="B173" s="1138" t="s">
        <v>409</v>
      </c>
      <c r="C173" s="124" t="s">
        <v>395</v>
      </c>
      <c r="D173" s="125"/>
      <c r="E173" s="125"/>
      <c r="F173" s="125"/>
      <c r="G173" s="125"/>
      <c r="H173" s="125"/>
      <c r="I173" s="125"/>
      <c r="J173" s="126"/>
      <c r="K173" s="1127" t="s">
        <v>39</v>
      </c>
      <c r="L173" s="1128"/>
      <c r="M173" s="1127" t="s">
        <v>396</v>
      </c>
      <c r="N173" s="1128"/>
      <c r="O173" s="1129" t="s">
        <v>397</v>
      </c>
      <c r="P173" s="1129"/>
      <c r="Q173" s="1145" t="s">
        <v>66</v>
      </c>
      <c r="R173" s="1146"/>
      <c r="S173" s="1145" t="s">
        <v>65</v>
      </c>
      <c r="T173" s="1146"/>
      <c r="U173" s="1145" t="s">
        <v>148</v>
      </c>
      <c r="V173" s="1146"/>
      <c r="W173" s="307"/>
      <c r="X173" s="307"/>
      <c r="Y173" s="307"/>
      <c r="Z173" s="149"/>
      <c r="AA173" s="149"/>
      <c r="AB173" s="149"/>
      <c r="AC173" s="108"/>
      <c r="AD173" s="108"/>
      <c r="AE173" s="108"/>
      <c r="AF173" s="108"/>
      <c r="AG173" s="108"/>
      <c r="AH173" s="108"/>
      <c r="AI173" s="108"/>
      <c r="AJ173" s="108"/>
      <c r="AK173" s="108"/>
      <c r="AL173" s="108"/>
      <c r="AM173" s="108"/>
      <c r="AW173" s="108"/>
      <c r="AX173" s="108"/>
      <c r="AY173" s="108"/>
      <c r="AZ173" s="108"/>
      <c r="BA173" s="108"/>
      <c r="BB173" s="108"/>
      <c r="BO173" s="108"/>
      <c r="BP173" s="108"/>
      <c r="BQ173" s="108"/>
      <c r="BR173" s="108"/>
      <c r="CA173" s="108"/>
      <c r="CB173" s="108"/>
      <c r="CC173" s="108"/>
      <c r="CD173" s="108"/>
      <c r="CE173" s="108"/>
      <c r="CF173" s="108"/>
      <c r="CP173" s="108"/>
      <c r="CQ173" s="108"/>
      <c r="CR173" s="108"/>
      <c r="CS173" s="108"/>
      <c r="CT173" s="108"/>
      <c r="CU173" s="108"/>
      <c r="DE173" s="108"/>
      <c r="DF173" s="108"/>
      <c r="DG173" s="108"/>
      <c r="DH173" s="108"/>
    </row>
    <row r="174" spans="1:120" ht="13.5" customHeight="1">
      <c r="A174" s="1139"/>
      <c r="B174" s="1139"/>
      <c r="C174" s="1147" t="s">
        <v>432</v>
      </c>
      <c r="D174" s="1148"/>
      <c r="E174" s="1148"/>
      <c r="F174" s="1148"/>
      <c r="G174" s="1148"/>
      <c r="H174" s="1148"/>
      <c r="I174" s="1148"/>
      <c r="J174" s="1149"/>
      <c r="K174" s="1133">
        <f>COUNTIF(CN10:CN99,"○")</f>
        <v>0</v>
      </c>
      <c r="L174" s="1134"/>
      <c r="M174" s="1133">
        <f>COUNTIF(CO10:CO99,"○")</f>
        <v>0</v>
      </c>
      <c r="N174" s="1134"/>
      <c r="O174" s="1133">
        <f>COUNTIF(CP10:CP99,"○")</f>
        <v>0</v>
      </c>
      <c r="P174" s="1134"/>
      <c r="Q174" s="1133">
        <f>COUNTIF(CQ10:CQ99,"○")</f>
        <v>0</v>
      </c>
      <c r="R174" s="1134"/>
      <c r="S174" s="1133">
        <f>COUNTIF(CR10:CR99,"○")</f>
        <v>0</v>
      </c>
      <c r="T174" s="1134"/>
      <c r="U174" s="1133">
        <f>COUNTIF(CS10:CS99,"○")</f>
        <v>0</v>
      </c>
      <c r="V174" s="1134"/>
      <c r="W174" s="304"/>
      <c r="X174" s="304"/>
      <c r="Y174" s="304"/>
      <c r="Z174" s="150"/>
      <c r="AA174" s="150"/>
      <c r="AB174" s="150"/>
      <c r="AC174" s="108"/>
      <c r="AD174" s="108"/>
      <c r="AE174" s="108"/>
      <c r="AF174" s="108"/>
      <c r="AG174" s="108"/>
      <c r="AH174" s="108"/>
      <c r="AI174" s="108"/>
      <c r="AJ174" s="108"/>
      <c r="AK174" s="108"/>
      <c r="AL174" s="108"/>
      <c r="AM174" s="108"/>
      <c r="AW174" s="108"/>
      <c r="AX174" s="108"/>
      <c r="AY174" s="108"/>
      <c r="AZ174" s="108"/>
      <c r="BA174" s="108"/>
      <c r="BB174" s="108"/>
      <c r="BO174" s="108"/>
      <c r="BP174" s="108"/>
      <c r="BQ174" s="108"/>
      <c r="BR174" s="108"/>
      <c r="CA174" s="108"/>
      <c r="CB174" s="108"/>
      <c r="CC174" s="108"/>
      <c r="CD174" s="108"/>
      <c r="CE174" s="108"/>
      <c r="CF174" s="108"/>
      <c r="CP174" s="108"/>
      <c r="CQ174" s="108"/>
      <c r="CR174" s="108"/>
      <c r="CS174" s="108"/>
      <c r="CT174" s="108"/>
      <c r="CU174" s="108"/>
      <c r="DE174" s="108"/>
      <c r="DF174" s="108"/>
      <c r="DG174" s="108"/>
      <c r="DH174" s="108"/>
    </row>
    <row r="175" spans="1:120" ht="13.5" customHeight="1">
      <c r="A175" s="1139"/>
      <c r="B175" s="1139"/>
      <c r="C175" s="1150"/>
      <c r="D175" s="1151"/>
      <c r="E175" s="1151"/>
      <c r="F175" s="1151"/>
      <c r="G175" s="1151"/>
      <c r="H175" s="1151"/>
      <c r="I175" s="1151"/>
      <c r="J175" s="1152"/>
      <c r="K175" s="1135"/>
      <c r="L175" s="1136"/>
      <c r="M175" s="1135"/>
      <c r="N175" s="1136"/>
      <c r="O175" s="1135"/>
      <c r="P175" s="1136"/>
      <c r="Q175" s="1135"/>
      <c r="R175" s="1136"/>
      <c r="S175" s="1135"/>
      <c r="T175" s="1136"/>
      <c r="U175" s="1135"/>
      <c r="V175" s="1136"/>
      <c r="W175" s="304"/>
      <c r="X175" s="304"/>
      <c r="Y175" s="304"/>
      <c r="Z175" s="150"/>
      <c r="AA175" s="150"/>
      <c r="AB175" s="150"/>
      <c r="AC175" s="108"/>
      <c r="AD175" s="108"/>
      <c r="AE175" s="108"/>
      <c r="AF175" s="108"/>
      <c r="AG175" s="108"/>
      <c r="AH175" s="108"/>
      <c r="AI175" s="108"/>
      <c r="AJ175" s="108"/>
      <c r="AK175" s="108"/>
      <c r="AL175" s="108"/>
      <c r="AM175" s="108"/>
      <c r="AW175" s="108"/>
      <c r="AX175" s="108"/>
      <c r="AY175" s="108"/>
      <c r="AZ175" s="108"/>
      <c r="BA175" s="108"/>
      <c r="BB175" s="108"/>
      <c r="BO175" s="108"/>
      <c r="BP175" s="108"/>
      <c r="BQ175" s="108"/>
      <c r="BR175" s="108"/>
      <c r="CA175" s="108"/>
      <c r="CB175" s="108"/>
      <c r="CC175" s="108"/>
      <c r="CD175" s="108"/>
      <c r="CE175" s="108"/>
      <c r="CF175" s="108"/>
      <c r="CP175" s="108"/>
      <c r="CQ175" s="108"/>
      <c r="CR175" s="108"/>
      <c r="CS175" s="108"/>
      <c r="CT175" s="108"/>
      <c r="CU175" s="108"/>
      <c r="DE175" s="108"/>
      <c r="DF175" s="108"/>
      <c r="DG175" s="108"/>
      <c r="DH175" s="108"/>
    </row>
    <row r="176" spans="1:120" ht="13.5" customHeight="1">
      <c r="A176" s="1139"/>
      <c r="B176" s="1139"/>
      <c r="C176" s="1147" t="s">
        <v>433</v>
      </c>
      <c r="D176" s="1148"/>
      <c r="E176" s="1148"/>
      <c r="F176" s="1148"/>
      <c r="G176" s="1148"/>
      <c r="H176" s="1148"/>
      <c r="I176" s="1148"/>
      <c r="J176" s="1149"/>
      <c r="K176" s="1133">
        <f>COUNTIF(CT10:CT99,"○")</f>
        <v>0</v>
      </c>
      <c r="L176" s="1134"/>
      <c r="M176" s="1133">
        <f>COUNTIF(CU10:CU99,"○")</f>
        <v>0</v>
      </c>
      <c r="N176" s="1134"/>
      <c r="O176" s="1133">
        <f>COUNTIF(CV10:CV99,"○")</f>
        <v>0</v>
      </c>
      <c r="P176" s="1134"/>
      <c r="Q176" s="1166"/>
      <c r="R176" s="1167"/>
      <c r="S176" s="1167"/>
      <c r="T176" s="1167"/>
      <c r="U176" s="1167"/>
      <c r="V176" s="1168"/>
      <c r="W176" s="304"/>
      <c r="X176" s="304"/>
      <c r="Y176" s="304"/>
      <c r="Z176" s="150"/>
      <c r="AA176" s="150"/>
      <c r="AB176" s="150"/>
      <c r="AC176" s="108"/>
      <c r="AD176" s="108"/>
      <c r="AE176" s="108"/>
      <c r="AF176" s="108"/>
      <c r="AG176" s="108"/>
      <c r="AH176" s="108"/>
      <c r="AI176" s="108"/>
      <c r="AJ176" s="108"/>
      <c r="AK176" s="108"/>
      <c r="AL176" s="108"/>
      <c r="AM176" s="108"/>
      <c r="AW176" s="108"/>
      <c r="AX176" s="108"/>
      <c r="AY176" s="108"/>
      <c r="AZ176" s="108"/>
      <c r="BA176" s="108"/>
      <c r="BB176" s="108"/>
      <c r="BO176" s="108"/>
      <c r="BP176" s="108"/>
      <c r="BQ176" s="108"/>
      <c r="BR176" s="108"/>
      <c r="CA176" s="108"/>
      <c r="CB176" s="108"/>
      <c r="CC176" s="108"/>
      <c r="CD176" s="108"/>
      <c r="CE176" s="108"/>
      <c r="CF176" s="108"/>
      <c r="CP176" s="108"/>
      <c r="CQ176" s="108"/>
      <c r="CR176" s="108"/>
      <c r="CS176" s="108"/>
      <c r="CT176" s="108"/>
      <c r="CU176" s="108"/>
      <c r="DE176" s="108"/>
      <c r="DF176" s="108"/>
      <c r="DG176" s="108"/>
      <c r="DH176" s="108"/>
    </row>
    <row r="177" spans="1:120" ht="13.5" customHeight="1">
      <c r="A177" s="1139"/>
      <c r="B177" s="1139"/>
      <c r="C177" s="1150"/>
      <c r="D177" s="1151"/>
      <c r="E177" s="1151"/>
      <c r="F177" s="1151"/>
      <c r="G177" s="1151"/>
      <c r="H177" s="1151"/>
      <c r="I177" s="1151"/>
      <c r="J177" s="1152"/>
      <c r="K177" s="1135"/>
      <c r="L177" s="1136"/>
      <c r="M177" s="1135"/>
      <c r="N177" s="1136"/>
      <c r="O177" s="1135"/>
      <c r="P177" s="1136"/>
      <c r="Q177" s="1172"/>
      <c r="R177" s="1173"/>
      <c r="S177" s="1173"/>
      <c r="T177" s="1173"/>
      <c r="U177" s="1173"/>
      <c r="V177" s="1174"/>
      <c r="W177" s="304"/>
      <c r="X177" s="304"/>
      <c r="Y177" s="304"/>
      <c r="Z177" s="150"/>
      <c r="AA177" s="150"/>
      <c r="AB177" s="150"/>
      <c r="AC177" s="108"/>
      <c r="AD177" s="108"/>
      <c r="AE177" s="108"/>
      <c r="AF177" s="108"/>
      <c r="AG177" s="108"/>
      <c r="AH177" s="108"/>
      <c r="AI177" s="108"/>
      <c r="AJ177" s="108"/>
      <c r="AK177" s="108"/>
      <c r="AL177" s="108"/>
      <c r="AM177" s="108"/>
      <c r="AW177" s="108"/>
      <c r="AX177" s="108"/>
      <c r="AY177" s="108"/>
      <c r="AZ177" s="108"/>
      <c r="BA177" s="108"/>
      <c r="BB177" s="108"/>
      <c r="BO177" s="108"/>
      <c r="BP177" s="108"/>
      <c r="BQ177" s="108"/>
      <c r="BR177" s="108"/>
      <c r="CA177" s="108"/>
      <c r="CB177" s="108"/>
      <c r="CC177" s="108"/>
      <c r="CD177" s="108"/>
      <c r="CE177" s="108"/>
      <c r="CF177" s="108"/>
      <c r="CP177" s="108"/>
      <c r="CQ177" s="108"/>
      <c r="CR177" s="108"/>
      <c r="CS177" s="108"/>
      <c r="CT177" s="108"/>
      <c r="CU177" s="108"/>
      <c r="DE177" s="108"/>
      <c r="DF177" s="108"/>
      <c r="DG177" s="108"/>
      <c r="DH177" s="108"/>
    </row>
    <row r="178" spans="1:120" ht="13.5" customHeight="1">
      <c r="A178" s="1139"/>
      <c r="B178" s="1139"/>
      <c r="C178" s="1147" t="s">
        <v>398</v>
      </c>
      <c r="D178" s="1148"/>
      <c r="E178" s="1148"/>
      <c r="F178" s="1148"/>
      <c r="G178" s="1148"/>
      <c r="H178" s="1148"/>
      <c r="I178" s="1148"/>
      <c r="J178" s="1149"/>
      <c r="K178" s="1133">
        <f>COUNTIF(CW10:CW99,"○")</f>
        <v>0</v>
      </c>
      <c r="L178" s="1134"/>
      <c r="M178" s="1133">
        <f>COUNTIF(CX10:CX99,"○")</f>
        <v>0</v>
      </c>
      <c r="N178" s="1134"/>
      <c r="O178" s="1133">
        <f>COUNTIF(CY10:CY99,"○")</f>
        <v>0</v>
      </c>
      <c r="P178" s="1134"/>
      <c r="Q178" s="1133">
        <f>COUNTIF(CZ10:CZ99,"○")</f>
        <v>0</v>
      </c>
      <c r="R178" s="1134"/>
      <c r="S178" s="1133">
        <f>COUNTIF(DA10:DA99,"○")</f>
        <v>0</v>
      </c>
      <c r="T178" s="1134"/>
      <c r="U178" s="1133">
        <f>COUNTIF(DB10:DB99,"○")</f>
        <v>0</v>
      </c>
      <c r="V178" s="1134"/>
      <c r="W178" s="304"/>
      <c r="X178" s="304"/>
      <c r="Y178" s="304"/>
      <c r="Z178" s="150"/>
      <c r="AA178" s="150"/>
      <c r="AB178" s="150"/>
      <c r="AC178" s="108"/>
      <c r="AD178" s="108"/>
      <c r="AE178" s="108"/>
      <c r="AF178" s="108"/>
      <c r="AG178" s="108"/>
      <c r="AH178" s="108"/>
      <c r="AI178" s="108"/>
      <c r="AJ178" s="108"/>
      <c r="AK178" s="108"/>
      <c r="AL178" s="108"/>
      <c r="AM178" s="108"/>
      <c r="AW178" s="108"/>
      <c r="AX178" s="108"/>
      <c r="AY178" s="108"/>
      <c r="AZ178" s="108"/>
      <c r="BA178" s="108"/>
      <c r="BB178" s="108"/>
      <c r="BO178" s="108"/>
      <c r="BP178" s="108"/>
      <c r="BQ178" s="108"/>
      <c r="BR178" s="108"/>
      <c r="CA178" s="108"/>
      <c r="CB178" s="108"/>
      <c r="CC178" s="108"/>
      <c r="CD178" s="108"/>
      <c r="CE178" s="108"/>
      <c r="CF178" s="108"/>
      <c r="CP178" s="108"/>
      <c r="CQ178" s="108"/>
      <c r="CR178" s="108"/>
      <c r="CS178" s="108"/>
      <c r="CT178" s="108"/>
      <c r="CU178" s="108"/>
      <c r="DE178" s="108"/>
      <c r="DF178" s="108"/>
      <c r="DG178" s="108"/>
      <c r="DH178" s="108"/>
    </row>
    <row r="179" spans="1:120" ht="13.5" customHeight="1">
      <c r="A179" s="1139"/>
      <c r="B179" s="1139"/>
      <c r="C179" s="1150"/>
      <c r="D179" s="1151"/>
      <c r="E179" s="1151"/>
      <c r="F179" s="1151"/>
      <c r="G179" s="1151"/>
      <c r="H179" s="1151"/>
      <c r="I179" s="1151"/>
      <c r="J179" s="1152"/>
      <c r="K179" s="1135"/>
      <c r="L179" s="1136"/>
      <c r="M179" s="1135"/>
      <c r="N179" s="1136"/>
      <c r="O179" s="1135"/>
      <c r="P179" s="1136"/>
      <c r="Q179" s="1135"/>
      <c r="R179" s="1136"/>
      <c r="S179" s="1135"/>
      <c r="T179" s="1136"/>
      <c r="U179" s="1135"/>
      <c r="V179" s="1136"/>
      <c r="W179" s="304"/>
      <c r="X179" s="304"/>
      <c r="Y179" s="304"/>
      <c r="Z179" s="150"/>
      <c r="AA179" s="150"/>
      <c r="AB179" s="150"/>
      <c r="AC179" s="101"/>
      <c r="AD179" s="101"/>
      <c r="AE179" s="101"/>
      <c r="AF179" s="101"/>
      <c r="AG179" s="101"/>
      <c r="AH179" s="101"/>
      <c r="AI179" s="101"/>
      <c r="AJ179" s="101"/>
      <c r="AK179" s="101"/>
      <c r="AL179" s="101"/>
      <c r="AM179" s="101"/>
      <c r="AW179" s="101"/>
      <c r="AX179" s="101"/>
      <c r="AY179" s="101"/>
      <c r="AZ179" s="101"/>
      <c r="BA179" s="101"/>
      <c r="BB179" s="101"/>
      <c r="BO179" s="101"/>
      <c r="BP179" s="101"/>
      <c r="BQ179" s="101"/>
      <c r="BR179" s="101"/>
      <c r="CA179" s="101"/>
      <c r="CB179" s="101"/>
      <c r="CC179" s="101"/>
      <c r="CD179" s="101"/>
      <c r="CE179" s="101"/>
      <c r="CF179" s="101"/>
      <c r="CP179" s="101"/>
      <c r="CQ179" s="101"/>
      <c r="CR179" s="101"/>
      <c r="CS179" s="101"/>
      <c r="CT179" s="101"/>
      <c r="CU179" s="101"/>
      <c r="DE179" s="101"/>
      <c r="DF179" s="101"/>
      <c r="DG179" s="101"/>
      <c r="DH179" s="101"/>
    </row>
    <row r="180" spans="1:120" ht="13.5" customHeight="1">
      <c r="A180" s="1139"/>
      <c r="B180" s="1139"/>
      <c r="C180" s="127"/>
      <c r="D180" s="127"/>
      <c r="E180" s="127"/>
      <c r="F180" s="127"/>
      <c r="G180" s="127"/>
      <c r="H180" s="127"/>
      <c r="I180" s="127"/>
      <c r="J180" s="127"/>
      <c r="K180" s="127"/>
      <c r="L180" s="127"/>
      <c r="M180" s="125"/>
      <c r="N180" s="125"/>
      <c r="O180" s="125"/>
      <c r="P180" s="125"/>
      <c r="Q180" s="125"/>
      <c r="R180" s="125"/>
      <c r="S180" s="129"/>
      <c r="T180" s="129"/>
      <c r="U180" s="129"/>
      <c r="V180" s="129"/>
      <c r="W180" s="308"/>
      <c r="X180" s="308"/>
      <c r="Y180" s="308"/>
      <c r="Z180" s="129"/>
      <c r="AA180" s="129"/>
      <c r="AB180" s="129"/>
      <c r="AC180" s="101"/>
      <c r="AD180" s="101"/>
      <c r="AE180" s="101"/>
      <c r="AF180" s="101"/>
      <c r="AG180" s="101"/>
      <c r="AH180" s="101"/>
      <c r="AI180" s="101"/>
      <c r="AJ180" s="101"/>
      <c r="AK180" s="101"/>
      <c r="AL180" s="101"/>
      <c r="AM180" s="101"/>
      <c r="AW180" s="101"/>
      <c r="AX180" s="101"/>
      <c r="AY180" s="101"/>
      <c r="AZ180" s="101"/>
      <c r="BA180" s="101"/>
      <c r="BB180" s="101"/>
      <c r="BO180" s="101"/>
      <c r="BP180" s="101"/>
      <c r="BQ180" s="101"/>
      <c r="BR180" s="101"/>
      <c r="CA180" s="101"/>
      <c r="CB180" s="101"/>
      <c r="CC180" s="101"/>
      <c r="CD180" s="101"/>
      <c r="CE180" s="101"/>
      <c r="CF180" s="101"/>
      <c r="CP180" s="101"/>
      <c r="CQ180" s="101"/>
      <c r="CR180" s="101"/>
      <c r="CS180" s="101"/>
      <c r="CT180" s="101"/>
      <c r="CU180" s="101"/>
      <c r="DE180" s="101"/>
      <c r="DF180" s="101"/>
      <c r="DG180" s="101"/>
      <c r="DH180" s="101"/>
    </row>
    <row r="181" spans="1:120" ht="13.5" customHeight="1">
      <c r="A181" s="1139"/>
      <c r="B181" s="1139"/>
      <c r="C181" s="121" t="s">
        <v>403</v>
      </c>
      <c r="D181" s="122"/>
      <c r="E181" s="122"/>
      <c r="F181" s="123"/>
      <c r="G181" s="123"/>
      <c r="H181" s="123"/>
      <c r="I181" s="123"/>
      <c r="J181" s="123"/>
      <c r="K181" s="1127" t="s">
        <v>39</v>
      </c>
      <c r="L181" s="1128"/>
      <c r="M181" s="1127" t="s">
        <v>396</v>
      </c>
      <c r="N181" s="1128"/>
      <c r="O181" s="1129" t="s">
        <v>397</v>
      </c>
      <c r="P181" s="1129"/>
      <c r="Q181" s="1129" t="s">
        <v>66</v>
      </c>
      <c r="R181" s="1129"/>
      <c r="S181" s="1129" t="s">
        <v>65</v>
      </c>
      <c r="T181" s="1129"/>
      <c r="U181" s="1145" t="s">
        <v>148</v>
      </c>
      <c r="V181" s="1146"/>
      <c r="W181" s="307"/>
      <c r="X181" s="307"/>
      <c r="Y181" s="307"/>
      <c r="Z181" s="149"/>
      <c r="AA181" s="149"/>
      <c r="AB181" s="149"/>
      <c r="AC181" s="101"/>
      <c r="AD181" s="101"/>
      <c r="AE181" s="101"/>
      <c r="AF181" s="101"/>
      <c r="AG181" s="115"/>
      <c r="AH181" s="115"/>
      <c r="AI181" s="115"/>
      <c r="AJ181" s="115"/>
      <c r="AK181" s="115"/>
      <c r="AL181" s="115"/>
      <c r="AM181" s="115"/>
      <c r="AN181" s="115"/>
      <c r="AO181" s="115"/>
      <c r="AP181" s="115"/>
      <c r="AQ181" s="115"/>
      <c r="AR181" s="115"/>
      <c r="AS181" s="115"/>
      <c r="AT181" s="115"/>
      <c r="AW181" s="115"/>
      <c r="AX181" s="115"/>
      <c r="AY181" s="115"/>
      <c r="AZ181" s="115"/>
      <c r="BA181" s="115"/>
      <c r="BB181" s="115"/>
      <c r="BC181" s="115"/>
      <c r="BD181" s="115"/>
      <c r="BE181" s="115"/>
      <c r="BF181" s="115"/>
      <c r="BI181" s="115"/>
      <c r="BJ181" s="115"/>
      <c r="BK181" s="115"/>
      <c r="BL181" s="115"/>
      <c r="BO181" s="115"/>
      <c r="BP181" s="115"/>
      <c r="BQ181" s="115"/>
      <c r="BR181" s="115"/>
      <c r="BS181" s="115"/>
      <c r="BT181" s="115"/>
      <c r="BU181" s="115"/>
      <c r="BV181" s="115"/>
      <c r="BW181" s="115"/>
      <c r="BX181" s="115"/>
      <c r="BY181" s="115"/>
      <c r="BZ181" s="115"/>
      <c r="CA181" s="115"/>
      <c r="CB181" s="115"/>
      <c r="CC181" s="115"/>
      <c r="CD181" s="115"/>
      <c r="CE181" s="115"/>
      <c r="CF181" s="115"/>
      <c r="CG181" s="115"/>
      <c r="CH181" s="115"/>
      <c r="CI181" s="115"/>
      <c r="CJ181" s="115"/>
      <c r="CK181" s="115"/>
      <c r="CL181" s="115"/>
      <c r="CM181" s="115"/>
      <c r="CP181" s="115"/>
      <c r="CQ181" s="115"/>
      <c r="CR181" s="115"/>
      <c r="CS181" s="115"/>
      <c r="CT181" s="115"/>
      <c r="CU181" s="115"/>
      <c r="CV181" s="115"/>
      <c r="CW181" s="115"/>
      <c r="CX181" s="115"/>
      <c r="CY181" s="115"/>
      <c r="CZ181" s="115"/>
      <c r="DA181" s="115"/>
      <c r="DB181" s="115"/>
      <c r="DE181" s="115"/>
      <c r="DF181" s="115"/>
      <c r="DG181" s="115"/>
      <c r="DH181" s="115"/>
      <c r="DI181" s="115"/>
      <c r="DJ181" s="115"/>
      <c r="DK181" s="115"/>
      <c r="DL181" s="115"/>
      <c r="DM181" s="115"/>
      <c r="DN181" s="115"/>
      <c r="DO181" s="115"/>
      <c r="DP181" s="115"/>
    </row>
    <row r="182" spans="1:120" ht="13.5" customHeight="1">
      <c r="A182" s="1139"/>
      <c r="B182" s="1139"/>
      <c r="C182" s="1142" t="s">
        <v>399</v>
      </c>
      <c r="D182" s="1143"/>
      <c r="E182" s="1143"/>
      <c r="F182" s="1143"/>
      <c r="G182" s="1143"/>
      <c r="H182" s="1143"/>
      <c r="I182" s="1143"/>
      <c r="J182" s="1144"/>
      <c r="K182" s="1125"/>
      <c r="L182" s="1126"/>
      <c r="M182" s="1137"/>
      <c r="N182" s="1126"/>
      <c r="O182" s="1125"/>
      <c r="P182" s="1126"/>
      <c r="Q182" s="1125"/>
      <c r="R182" s="1126"/>
      <c r="S182" s="1125"/>
      <c r="T182" s="1126"/>
      <c r="U182" s="1125"/>
      <c r="V182" s="1126"/>
      <c r="W182" s="303"/>
      <c r="X182" s="303"/>
      <c r="Y182" s="303"/>
      <c r="Z182" s="152"/>
      <c r="AA182" s="152"/>
      <c r="AB182" s="152"/>
      <c r="AC182" s="115" t="s">
        <v>117</v>
      </c>
      <c r="AD182" s="115"/>
      <c r="AE182" s="115"/>
      <c r="AF182" s="115"/>
      <c r="AG182" s="115"/>
      <c r="AH182" s="115"/>
      <c r="AI182" s="115"/>
      <c r="AJ182" s="115"/>
      <c r="AK182" s="115"/>
      <c r="AL182" s="115"/>
      <c r="AM182" s="115"/>
      <c r="AN182" s="115"/>
      <c r="AO182" s="115"/>
      <c r="AP182" s="115"/>
      <c r="AQ182" s="115"/>
      <c r="AR182" s="115"/>
      <c r="AS182" s="115"/>
      <c r="AT182" s="115"/>
      <c r="AW182" s="115"/>
      <c r="AX182" s="115"/>
      <c r="AY182" s="115"/>
      <c r="AZ182" s="115"/>
      <c r="BA182" s="115"/>
      <c r="BB182" s="115"/>
      <c r="BC182" s="115"/>
      <c r="BD182" s="115"/>
      <c r="BE182" s="115"/>
      <c r="BF182" s="115"/>
      <c r="BI182" s="115"/>
      <c r="BJ182" s="115"/>
      <c r="BK182" s="115"/>
      <c r="BL182" s="115"/>
      <c r="BO182" s="115"/>
      <c r="BP182" s="115"/>
      <c r="BQ182" s="115"/>
      <c r="BR182" s="115"/>
      <c r="BS182" s="115"/>
      <c r="BT182" s="115"/>
      <c r="BU182" s="115"/>
      <c r="BV182" s="115"/>
      <c r="BW182" s="115"/>
      <c r="BX182" s="115"/>
      <c r="BY182" s="115"/>
      <c r="BZ182" s="115"/>
      <c r="CA182" s="115"/>
      <c r="CB182" s="115"/>
      <c r="CC182" s="115"/>
      <c r="CD182" s="115"/>
      <c r="CE182" s="115"/>
      <c r="CF182" s="115"/>
      <c r="CG182" s="115"/>
      <c r="CH182" s="115"/>
      <c r="CI182" s="115"/>
      <c r="CJ182" s="115"/>
      <c r="CK182" s="115"/>
      <c r="CL182" s="115"/>
      <c r="CM182" s="115"/>
      <c r="CP182" s="115"/>
      <c r="CQ182" s="115"/>
      <c r="CR182" s="115"/>
      <c r="CS182" s="115"/>
      <c r="CT182" s="115"/>
      <c r="CU182" s="115"/>
      <c r="CV182" s="115"/>
      <c r="CW182" s="115"/>
      <c r="CX182" s="115"/>
      <c r="CY182" s="115"/>
      <c r="CZ182" s="115"/>
      <c r="DA182" s="115"/>
      <c r="DB182" s="115"/>
      <c r="DE182" s="115"/>
      <c r="DF182" s="115"/>
      <c r="DG182" s="115"/>
      <c r="DH182" s="115"/>
      <c r="DI182" s="115"/>
      <c r="DJ182" s="115"/>
      <c r="DK182" s="115"/>
      <c r="DL182" s="115"/>
      <c r="DM182" s="115"/>
      <c r="DN182" s="115"/>
      <c r="DO182" s="115"/>
      <c r="DP182" s="115"/>
    </row>
    <row r="183" spans="1:120" ht="13.5" customHeight="1">
      <c r="A183" s="1139"/>
      <c r="B183" s="1139"/>
      <c r="C183" s="1130" t="s">
        <v>410</v>
      </c>
      <c r="D183" s="1131"/>
      <c r="E183" s="1131"/>
      <c r="F183" s="1131"/>
      <c r="G183" s="1131"/>
      <c r="H183" s="1131"/>
      <c r="I183" s="1131"/>
      <c r="J183" s="1132"/>
      <c r="K183" s="1114"/>
      <c r="L183" s="1115"/>
      <c r="M183" s="1114"/>
      <c r="N183" s="1115"/>
      <c r="O183" s="1114"/>
      <c r="P183" s="1115"/>
      <c r="Q183" s="1114"/>
      <c r="R183" s="1115"/>
      <c r="S183" s="1114"/>
      <c r="T183" s="1115"/>
      <c r="U183" s="1114"/>
      <c r="V183" s="1115"/>
      <c r="W183" s="303"/>
      <c r="X183" s="303"/>
      <c r="Y183" s="303"/>
      <c r="Z183" s="152"/>
      <c r="AA183" s="152"/>
      <c r="AB183" s="152"/>
      <c r="AC183" s="115"/>
      <c r="AD183" s="115"/>
      <c r="AE183" s="115"/>
      <c r="AF183" s="115"/>
      <c r="AG183" s="115"/>
      <c r="AH183" s="115"/>
      <c r="AI183" s="115"/>
      <c r="AJ183" s="115"/>
      <c r="AK183" s="115"/>
      <c r="AL183" s="115"/>
      <c r="AM183" s="115"/>
      <c r="AN183" s="115"/>
      <c r="AO183" s="115"/>
      <c r="AP183" s="115"/>
      <c r="AQ183" s="115"/>
      <c r="AR183" s="115"/>
      <c r="AS183" s="115"/>
      <c r="AT183" s="115"/>
      <c r="AW183" s="115"/>
      <c r="AX183" s="115"/>
      <c r="AY183" s="115"/>
      <c r="AZ183" s="115"/>
      <c r="BA183" s="115"/>
      <c r="BB183" s="115"/>
      <c r="BC183" s="115"/>
      <c r="BD183" s="115"/>
      <c r="BE183" s="115"/>
      <c r="BF183" s="115"/>
      <c r="BI183" s="115"/>
      <c r="BJ183" s="115"/>
      <c r="BK183" s="115"/>
      <c r="BL183" s="115"/>
      <c r="BO183" s="115"/>
      <c r="BP183" s="115"/>
      <c r="BQ183" s="115"/>
      <c r="BR183" s="115"/>
      <c r="BS183" s="115"/>
      <c r="BT183" s="115"/>
      <c r="BU183" s="115"/>
      <c r="BV183" s="115"/>
      <c r="BW183" s="115"/>
      <c r="BX183" s="115"/>
      <c r="BY183" s="115"/>
      <c r="BZ183" s="115"/>
      <c r="CA183" s="115"/>
      <c r="CB183" s="115"/>
      <c r="CC183" s="115"/>
      <c r="CD183" s="115"/>
      <c r="CE183" s="115"/>
      <c r="CF183" s="115"/>
      <c r="CG183" s="115"/>
      <c r="CH183" s="115"/>
      <c r="CI183" s="115"/>
      <c r="CJ183" s="115"/>
      <c r="CK183" s="115"/>
      <c r="CL183" s="115"/>
      <c r="CM183" s="115"/>
      <c r="CP183" s="115"/>
      <c r="CQ183" s="115"/>
      <c r="CR183" s="115"/>
      <c r="CS183" s="115"/>
      <c r="CT183" s="115"/>
      <c r="CU183" s="115"/>
      <c r="CV183" s="115"/>
      <c r="CW183" s="115"/>
      <c r="CX183" s="115"/>
      <c r="CY183" s="115"/>
      <c r="CZ183" s="115"/>
      <c r="DA183" s="115"/>
      <c r="DB183" s="115"/>
      <c r="DE183" s="115"/>
      <c r="DF183" s="115"/>
      <c r="DG183" s="115"/>
      <c r="DH183" s="115"/>
      <c r="DI183" s="115"/>
      <c r="DJ183" s="115"/>
      <c r="DK183" s="115"/>
      <c r="DL183" s="115"/>
      <c r="DM183" s="115"/>
      <c r="DN183" s="115"/>
      <c r="DO183" s="115"/>
      <c r="DP183" s="115"/>
    </row>
    <row r="184" spans="1:120" ht="13.5" customHeight="1">
      <c r="A184" s="1139"/>
      <c r="B184" s="1139"/>
      <c r="C184" s="1142" t="s">
        <v>399</v>
      </c>
      <c r="D184" s="1143"/>
      <c r="E184" s="1143"/>
      <c r="F184" s="1143"/>
      <c r="G184" s="1143"/>
      <c r="H184" s="1143"/>
      <c r="I184" s="1143"/>
      <c r="J184" s="1144"/>
      <c r="K184" s="1125"/>
      <c r="L184" s="1126"/>
      <c r="M184" s="1125"/>
      <c r="N184" s="1126"/>
      <c r="O184" s="1125"/>
      <c r="P184" s="1126"/>
      <c r="Q184" s="1185"/>
      <c r="R184" s="1186"/>
      <c r="S184" s="1186"/>
      <c r="T184" s="1186"/>
      <c r="U184" s="1186"/>
      <c r="V184" s="1187"/>
      <c r="W184" s="303"/>
      <c r="X184" s="303"/>
      <c r="Y184" s="303"/>
      <c r="Z184" s="152"/>
      <c r="AA184" s="152"/>
      <c r="AB184" s="152"/>
      <c r="AC184" s="115" t="s">
        <v>118</v>
      </c>
      <c r="AD184" s="115"/>
      <c r="AE184" s="115"/>
      <c r="AF184" s="115"/>
      <c r="AG184" s="115"/>
      <c r="AH184" s="115"/>
      <c r="AI184" s="115"/>
      <c r="AJ184" s="115"/>
      <c r="AK184" s="115"/>
      <c r="AL184" s="115"/>
      <c r="AM184" s="115"/>
      <c r="AN184" s="115"/>
      <c r="AO184" s="115"/>
      <c r="AP184" s="115"/>
      <c r="AQ184" s="115"/>
      <c r="AR184" s="115"/>
      <c r="AS184" s="115"/>
      <c r="AT184" s="115"/>
      <c r="AW184" s="115"/>
      <c r="AX184" s="115"/>
      <c r="AY184" s="115"/>
      <c r="AZ184" s="115"/>
      <c r="BA184" s="115"/>
      <c r="BB184" s="115"/>
      <c r="BC184" s="115"/>
      <c r="BD184" s="115"/>
      <c r="BE184" s="115"/>
      <c r="BF184" s="115"/>
      <c r="BI184" s="115"/>
      <c r="BJ184" s="115"/>
      <c r="BK184" s="115"/>
      <c r="BL184" s="115"/>
      <c r="BO184" s="115"/>
      <c r="BP184" s="115"/>
      <c r="BQ184" s="115"/>
      <c r="BR184" s="115"/>
      <c r="BS184" s="115"/>
      <c r="BT184" s="115"/>
      <c r="BU184" s="115"/>
      <c r="BV184" s="115"/>
      <c r="BW184" s="115"/>
      <c r="BX184" s="115"/>
      <c r="BY184" s="115"/>
      <c r="BZ184" s="115"/>
      <c r="CA184" s="115"/>
      <c r="CB184" s="115"/>
      <c r="CC184" s="115"/>
      <c r="CD184" s="115"/>
      <c r="CE184" s="115"/>
      <c r="CF184" s="115"/>
      <c r="CG184" s="115"/>
      <c r="CH184" s="115"/>
      <c r="CI184" s="115"/>
      <c r="CJ184" s="115"/>
      <c r="CK184" s="115"/>
      <c r="CL184" s="115"/>
      <c r="CM184" s="115"/>
      <c r="CP184" s="115"/>
      <c r="CQ184" s="115"/>
      <c r="CR184" s="115"/>
      <c r="CS184" s="115"/>
      <c r="CT184" s="115"/>
      <c r="CU184" s="115"/>
      <c r="CV184" s="115"/>
      <c r="CW184" s="115"/>
      <c r="CX184" s="115"/>
      <c r="CY184" s="115"/>
      <c r="CZ184" s="115"/>
      <c r="DA184" s="115"/>
      <c r="DB184" s="115"/>
      <c r="DE184" s="115"/>
      <c r="DF184" s="115"/>
      <c r="DG184" s="115"/>
      <c r="DH184" s="115"/>
      <c r="DI184" s="115"/>
      <c r="DJ184" s="115"/>
      <c r="DK184" s="115"/>
      <c r="DL184" s="115"/>
      <c r="DM184" s="115"/>
      <c r="DN184" s="115"/>
      <c r="DO184" s="115"/>
      <c r="DP184" s="115"/>
    </row>
    <row r="185" spans="1:120" ht="13.5" customHeight="1">
      <c r="A185" s="1139"/>
      <c r="B185" s="1139"/>
      <c r="C185" s="1130" t="s">
        <v>411</v>
      </c>
      <c r="D185" s="1131"/>
      <c r="E185" s="1131"/>
      <c r="F185" s="1131"/>
      <c r="G185" s="1131"/>
      <c r="H185" s="1131"/>
      <c r="I185" s="1131"/>
      <c r="J185" s="1132"/>
      <c r="K185" s="1114"/>
      <c r="L185" s="1115"/>
      <c r="M185" s="1114"/>
      <c r="N185" s="1115"/>
      <c r="O185" s="1114"/>
      <c r="P185" s="1115"/>
      <c r="Q185" s="1191"/>
      <c r="R185" s="1192"/>
      <c r="S185" s="1192"/>
      <c r="T185" s="1192"/>
      <c r="U185" s="1192"/>
      <c r="V185" s="1193"/>
      <c r="W185" s="303"/>
      <c r="X185" s="303"/>
      <c r="Y185" s="301" t="s">
        <v>544</v>
      </c>
      <c r="Z185" s="152"/>
      <c r="AA185" s="152"/>
      <c r="AB185" s="152"/>
      <c r="AC185" s="115"/>
      <c r="AD185" s="115"/>
      <c r="AE185" s="115"/>
      <c r="AF185" s="115"/>
      <c r="AG185" s="115"/>
      <c r="AH185" s="115"/>
      <c r="AI185" s="115"/>
      <c r="AJ185" s="115"/>
      <c r="AK185" s="115"/>
      <c r="AL185" s="115"/>
      <c r="AM185" s="115"/>
      <c r="AN185" s="115"/>
      <c r="AO185" s="115"/>
      <c r="AP185" s="115"/>
      <c r="AQ185" s="115"/>
      <c r="AR185" s="115"/>
      <c r="AS185" s="115"/>
      <c r="AT185" s="115"/>
      <c r="AW185" s="115"/>
      <c r="AX185" s="115"/>
      <c r="AY185" s="115"/>
      <c r="AZ185" s="115"/>
      <c r="BA185" s="115"/>
      <c r="BB185" s="115"/>
      <c r="BC185" s="115"/>
      <c r="BD185" s="115"/>
      <c r="BE185" s="115"/>
      <c r="BF185" s="115"/>
      <c r="BI185" s="115"/>
      <c r="BJ185" s="115"/>
      <c r="BK185" s="115"/>
      <c r="BL185" s="115"/>
      <c r="BO185" s="115"/>
      <c r="BP185" s="115"/>
      <c r="BQ185" s="115"/>
      <c r="BR185" s="115"/>
      <c r="BS185" s="115"/>
      <c r="BT185" s="115"/>
      <c r="BU185" s="115"/>
      <c r="BV185" s="115"/>
      <c r="BW185" s="115"/>
      <c r="BX185" s="115"/>
      <c r="BY185" s="115"/>
      <c r="BZ185" s="115"/>
      <c r="CA185" s="115"/>
      <c r="CB185" s="115"/>
      <c r="CC185" s="115"/>
      <c r="CD185" s="115"/>
      <c r="CE185" s="115"/>
      <c r="CF185" s="115"/>
      <c r="CG185" s="115"/>
      <c r="CH185" s="115"/>
      <c r="CI185" s="115"/>
      <c r="CJ185" s="115"/>
      <c r="CK185" s="115"/>
      <c r="CL185" s="115"/>
      <c r="CM185" s="115"/>
      <c r="CP185" s="115"/>
      <c r="CQ185" s="115"/>
      <c r="CR185" s="115"/>
      <c r="CS185" s="115"/>
      <c r="CT185" s="115"/>
      <c r="CU185" s="115"/>
      <c r="CV185" s="115"/>
      <c r="CW185" s="115"/>
      <c r="CX185" s="115"/>
      <c r="CY185" s="115"/>
      <c r="CZ185" s="115"/>
      <c r="DA185" s="115"/>
      <c r="DB185" s="115"/>
      <c r="DE185" s="115"/>
      <c r="DF185" s="115"/>
      <c r="DG185" s="115"/>
      <c r="DH185" s="115"/>
      <c r="DI185" s="115"/>
      <c r="DJ185" s="115"/>
      <c r="DK185" s="115"/>
      <c r="DL185" s="115"/>
      <c r="DM185" s="115"/>
      <c r="DN185" s="115"/>
      <c r="DO185" s="115"/>
      <c r="DP185" s="115"/>
    </row>
    <row r="186" spans="1:120" ht="13.5" customHeight="1">
      <c r="A186" s="1139"/>
      <c r="B186" s="1139"/>
      <c r="C186" s="1142" t="s">
        <v>399</v>
      </c>
      <c r="D186" s="1143"/>
      <c r="E186" s="1143"/>
      <c r="F186" s="1143"/>
      <c r="G186" s="1143"/>
      <c r="H186" s="1143"/>
      <c r="I186" s="1143"/>
      <c r="J186" s="1144"/>
      <c r="K186" s="1125"/>
      <c r="L186" s="1126"/>
      <c r="M186" s="1125"/>
      <c r="N186" s="1126"/>
      <c r="O186" s="1125"/>
      <c r="P186" s="1126"/>
      <c r="Q186" s="1125"/>
      <c r="R186" s="1126"/>
      <c r="S186" s="1125"/>
      <c r="T186" s="1126"/>
      <c r="U186" s="1125"/>
      <c r="V186" s="1126"/>
      <c r="W186" s="303"/>
      <c r="X186" s="303"/>
      <c r="Y186" s="303"/>
      <c r="Z186" s="152"/>
      <c r="AA186" s="152"/>
      <c r="AB186" s="152"/>
      <c r="AC186" s="115" t="s">
        <v>128</v>
      </c>
      <c r="AD186" s="115"/>
      <c r="AE186" s="115"/>
      <c r="AF186" s="115"/>
      <c r="AG186" s="115"/>
      <c r="AH186" s="115"/>
      <c r="AI186" s="115"/>
      <c r="AJ186" s="115"/>
      <c r="AK186" s="115"/>
      <c r="AL186" s="115"/>
      <c r="AM186" s="115"/>
      <c r="AN186" s="115"/>
      <c r="AO186" s="115"/>
      <c r="AP186" s="115"/>
      <c r="AQ186" s="115"/>
      <c r="AR186" s="115"/>
      <c r="AS186" s="115"/>
      <c r="AT186" s="115"/>
      <c r="AW186" s="115"/>
      <c r="AX186" s="115"/>
      <c r="AY186" s="115"/>
      <c r="AZ186" s="115"/>
      <c r="BA186" s="115"/>
      <c r="BB186" s="115"/>
      <c r="BC186" s="115"/>
      <c r="BD186" s="115"/>
      <c r="BE186" s="115"/>
      <c r="BF186" s="115"/>
      <c r="BI186" s="115"/>
      <c r="BJ186" s="115"/>
      <c r="BK186" s="115"/>
      <c r="BL186" s="115"/>
      <c r="BO186" s="115"/>
      <c r="BP186" s="115"/>
      <c r="BQ186" s="115"/>
      <c r="BR186" s="115"/>
      <c r="BS186" s="115"/>
      <c r="BT186" s="115"/>
      <c r="BU186" s="115"/>
      <c r="BV186" s="115"/>
      <c r="BW186" s="115"/>
      <c r="BX186" s="115"/>
      <c r="BY186" s="115"/>
      <c r="BZ186" s="115"/>
      <c r="CA186" s="115"/>
      <c r="CB186" s="115"/>
      <c r="CC186" s="115"/>
      <c r="CD186" s="115"/>
      <c r="CE186" s="115"/>
      <c r="CF186" s="115"/>
      <c r="CG186" s="115"/>
      <c r="CH186" s="115"/>
      <c r="CI186" s="115"/>
      <c r="CJ186" s="115"/>
      <c r="CK186" s="115"/>
      <c r="CL186" s="115"/>
      <c r="CM186" s="115"/>
      <c r="CP186" s="115"/>
      <c r="CQ186" s="115"/>
      <c r="CR186" s="115"/>
      <c r="CS186" s="115"/>
      <c r="CT186" s="115"/>
      <c r="CU186" s="115"/>
      <c r="CV186" s="115"/>
      <c r="CW186" s="115"/>
      <c r="CX186" s="115"/>
      <c r="CY186" s="115"/>
      <c r="CZ186" s="115"/>
      <c r="DA186" s="115"/>
      <c r="DB186" s="115"/>
      <c r="DE186" s="115"/>
      <c r="DF186" s="115"/>
      <c r="DG186" s="115"/>
      <c r="DH186" s="115"/>
      <c r="DI186" s="115"/>
      <c r="DJ186" s="115"/>
      <c r="DK186" s="115"/>
      <c r="DL186" s="115"/>
      <c r="DM186" s="115"/>
      <c r="DN186" s="115"/>
      <c r="DO186" s="115"/>
      <c r="DP186" s="115"/>
    </row>
    <row r="187" spans="1:120" ht="13.5" customHeight="1">
      <c r="A187" s="1139"/>
      <c r="B187" s="1139"/>
      <c r="C187" s="1130" t="s">
        <v>412</v>
      </c>
      <c r="D187" s="1131"/>
      <c r="E187" s="1131"/>
      <c r="F187" s="1131"/>
      <c r="G187" s="1131"/>
      <c r="H187" s="1131"/>
      <c r="I187" s="1131"/>
      <c r="J187" s="1132"/>
      <c r="K187" s="1114"/>
      <c r="L187" s="1115"/>
      <c r="M187" s="1114"/>
      <c r="N187" s="1115"/>
      <c r="O187" s="1114"/>
      <c r="P187" s="1115"/>
      <c r="Q187" s="1114"/>
      <c r="R187" s="1115"/>
      <c r="S187" s="1114"/>
      <c r="T187" s="1115"/>
      <c r="U187" s="1114"/>
      <c r="V187" s="1115"/>
      <c r="W187" s="303"/>
      <c r="X187" s="303"/>
      <c r="Y187" s="303"/>
      <c r="Z187" s="152"/>
      <c r="AA187" s="152"/>
      <c r="AB187" s="152"/>
      <c r="AC187" s="115"/>
      <c r="AD187" s="115"/>
      <c r="AE187" s="115"/>
      <c r="AF187" s="115"/>
      <c r="AG187" s="115"/>
      <c r="AH187" s="115"/>
      <c r="AI187" s="115"/>
      <c r="AJ187" s="115"/>
      <c r="AK187" s="115"/>
      <c r="AL187" s="115"/>
      <c r="AM187" s="115"/>
      <c r="AN187" s="115"/>
      <c r="AO187" s="115"/>
      <c r="AP187" s="115"/>
      <c r="AQ187" s="115"/>
      <c r="AR187" s="115"/>
      <c r="AS187" s="115"/>
      <c r="AT187" s="115"/>
      <c r="AW187" s="115"/>
      <c r="AX187" s="115"/>
      <c r="AY187" s="115"/>
      <c r="AZ187" s="115"/>
      <c r="BA187" s="115"/>
      <c r="BB187" s="115"/>
      <c r="BC187" s="115"/>
      <c r="BD187" s="115"/>
      <c r="BE187" s="115"/>
      <c r="BF187" s="115"/>
      <c r="BI187" s="115"/>
      <c r="BJ187" s="115"/>
      <c r="BK187" s="115"/>
      <c r="BL187" s="115"/>
      <c r="BO187" s="115"/>
      <c r="BP187" s="115"/>
      <c r="BQ187" s="115"/>
      <c r="BR187" s="115"/>
      <c r="BS187" s="115"/>
      <c r="BT187" s="115"/>
      <c r="BU187" s="115"/>
      <c r="BV187" s="115"/>
      <c r="BW187" s="115"/>
      <c r="BX187" s="115"/>
      <c r="BY187" s="115"/>
      <c r="BZ187" s="115"/>
      <c r="CA187" s="115"/>
      <c r="CB187" s="115"/>
      <c r="CC187" s="115"/>
      <c r="CD187" s="115"/>
      <c r="CE187" s="115"/>
      <c r="CF187" s="115"/>
      <c r="CG187" s="115"/>
      <c r="CH187" s="115"/>
      <c r="CI187" s="115"/>
      <c r="CJ187" s="115"/>
      <c r="CK187" s="115"/>
      <c r="CL187" s="115"/>
      <c r="CM187" s="115"/>
      <c r="CP187" s="115"/>
      <c r="CQ187" s="115"/>
      <c r="CR187" s="115"/>
      <c r="CS187" s="115"/>
      <c r="CT187" s="115"/>
      <c r="CU187" s="115"/>
      <c r="CV187" s="115"/>
      <c r="CW187" s="115"/>
      <c r="CX187" s="115"/>
      <c r="CY187" s="115"/>
      <c r="CZ187" s="115"/>
      <c r="DA187" s="115"/>
      <c r="DB187" s="115"/>
      <c r="DE187" s="115"/>
      <c r="DF187" s="115"/>
      <c r="DG187" s="115"/>
      <c r="DH187" s="115"/>
      <c r="DI187" s="115"/>
      <c r="DJ187" s="115"/>
      <c r="DK187" s="115"/>
      <c r="DL187" s="115"/>
      <c r="DM187" s="115"/>
      <c r="DN187" s="115"/>
      <c r="DO187" s="115"/>
      <c r="DP187" s="115"/>
    </row>
    <row r="188" spans="1:120" ht="13.5" customHeight="1">
      <c r="A188" s="1139"/>
      <c r="B188" s="1139"/>
      <c r="C188" s="1142" t="s">
        <v>399</v>
      </c>
      <c r="D188" s="1143"/>
      <c r="E188" s="1143"/>
      <c r="F188" s="1143"/>
      <c r="G188" s="1143"/>
      <c r="H188" s="1143"/>
      <c r="I188" s="1143"/>
      <c r="J188" s="1144"/>
      <c r="K188" s="1125"/>
      <c r="L188" s="1126"/>
      <c r="M188" s="1125"/>
      <c r="N188" s="1126"/>
      <c r="O188" s="1125"/>
      <c r="P188" s="1126"/>
      <c r="Q188" s="1185"/>
      <c r="R188" s="1186"/>
      <c r="S188" s="1186"/>
      <c r="T188" s="1186"/>
      <c r="U188" s="1186"/>
      <c r="V188" s="1187"/>
      <c r="W188" s="303"/>
      <c r="X188" s="303"/>
      <c r="Y188" s="303"/>
      <c r="Z188" s="152"/>
      <c r="AA188" s="152"/>
      <c r="AB188" s="152"/>
      <c r="AC188" s="115" t="s">
        <v>393</v>
      </c>
      <c r="AD188" s="115"/>
      <c r="AE188" s="115"/>
      <c r="AF188" s="115"/>
      <c r="AG188" s="115"/>
      <c r="AH188" s="115"/>
      <c r="AI188" s="115"/>
      <c r="AJ188" s="115"/>
      <c r="AK188" s="115"/>
      <c r="AL188" s="115"/>
      <c r="AM188" s="115"/>
      <c r="AN188" s="115"/>
      <c r="AO188" s="115"/>
      <c r="AP188" s="115"/>
      <c r="AQ188" s="115"/>
      <c r="AR188" s="115"/>
      <c r="AS188" s="115"/>
      <c r="AT188" s="115"/>
      <c r="AW188" s="115"/>
      <c r="AX188" s="115"/>
      <c r="AY188" s="115"/>
      <c r="AZ188" s="115"/>
      <c r="BA188" s="115"/>
      <c r="BB188" s="115"/>
      <c r="BC188" s="115"/>
      <c r="BD188" s="115"/>
      <c r="BE188" s="115"/>
      <c r="BF188" s="115"/>
      <c r="BI188" s="115"/>
      <c r="BJ188" s="115"/>
      <c r="BK188" s="115"/>
      <c r="BL188" s="115"/>
      <c r="BO188" s="115"/>
      <c r="BP188" s="115"/>
      <c r="BQ188" s="115"/>
      <c r="BR188" s="115"/>
      <c r="BS188" s="115"/>
      <c r="BT188" s="115"/>
      <c r="BU188" s="115"/>
      <c r="BV188" s="115"/>
      <c r="BW188" s="115"/>
      <c r="BX188" s="115"/>
      <c r="BY188" s="115"/>
      <c r="BZ188" s="115"/>
      <c r="CA188" s="115"/>
      <c r="CB188" s="115"/>
      <c r="CC188" s="115"/>
      <c r="CD188" s="115"/>
      <c r="CE188" s="115"/>
      <c r="CF188" s="115"/>
      <c r="CG188" s="115"/>
      <c r="CH188" s="115"/>
      <c r="CI188" s="115"/>
      <c r="CJ188" s="115"/>
      <c r="CK188" s="115"/>
      <c r="CL188" s="115"/>
      <c r="CM188" s="115"/>
      <c r="CP188" s="115"/>
      <c r="CQ188" s="115"/>
      <c r="CR188" s="115"/>
      <c r="CS188" s="115"/>
      <c r="CT188" s="115"/>
      <c r="CU188" s="115"/>
      <c r="CV188" s="115"/>
      <c r="CW188" s="115"/>
      <c r="CX188" s="115"/>
      <c r="CY188" s="115"/>
      <c r="CZ188" s="115"/>
      <c r="DA188" s="115"/>
      <c r="DB188" s="115"/>
      <c r="DE188" s="115"/>
      <c r="DF188" s="115"/>
      <c r="DG188" s="115"/>
      <c r="DH188" s="115"/>
      <c r="DI188" s="115"/>
      <c r="DJ188" s="115"/>
      <c r="DK188" s="115"/>
      <c r="DL188" s="115"/>
      <c r="DM188" s="115"/>
      <c r="DN188" s="115"/>
      <c r="DO188" s="115"/>
      <c r="DP188" s="115"/>
    </row>
    <row r="189" spans="1:120" ht="13.5" customHeight="1">
      <c r="A189" s="1141"/>
      <c r="B189" s="1141"/>
      <c r="C189" s="1130" t="s">
        <v>413</v>
      </c>
      <c r="D189" s="1131"/>
      <c r="E189" s="1131"/>
      <c r="F189" s="1131"/>
      <c r="G189" s="1131"/>
      <c r="H189" s="1131"/>
      <c r="I189" s="1131"/>
      <c r="J189" s="1132"/>
      <c r="K189" s="1114"/>
      <c r="L189" s="1115"/>
      <c r="M189" s="1114"/>
      <c r="N189" s="1115"/>
      <c r="O189" s="1114"/>
      <c r="P189" s="1115"/>
      <c r="Q189" s="1191"/>
      <c r="R189" s="1192"/>
      <c r="S189" s="1192"/>
      <c r="T189" s="1192"/>
      <c r="U189" s="1192"/>
      <c r="V189" s="1193"/>
      <c r="W189" s="303"/>
      <c r="X189" s="303"/>
      <c r="Y189" s="303"/>
      <c r="Z189" s="152"/>
      <c r="AA189" s="152"/>
      <c r="AB189" s="152"/>
      <c r="AC189" s="115"/>
      <c r="AD189" s="115"/>
      <c r="AE189" s="115"/>
      <c r="AF189" s="115"/>
    </row>
    <row r="190" spans="1:120" ht="13.5" hidden="1" customHeight="1">
      <c r="W190" s="305"/>
      <c r="X190" s="305"/>
      <c r="Y190" s="305"/>
    </row>
    <row r="191" spans="1:120" ht="13.5" hidden="1" customHeight="1">
      <c r="A191" s="1138" t="s">
        <v>63</v>
      </c>
      <c r="B191" s="1138" t="s">
        <v>406</v>
      </c>
      <c r="C191" s="124" t="s">
        <v>395</v>
      </c>
      <c r="D191" s="125"/>
      <c r="E191" s="125"/>
      <c r="F191" s="125"/>
      <c r="G191" s="125"/>
      <c r="H191" s="125"/>
      <c r="I191" s="125"/>
      <c r="J191" s="126"/>
      <c r="K191" s="1127" t="s">
        <v>39</v>
      </c>
      <c r="L191" s="1128"/>
      <c r="M191" s="1127" t="s">
        <v>396</v>
      </c>
      <c r="N191" s="1128"/>
      <c r="O191" s="1129" t="s">
        <v>397</v>
      </c>
      <c r="P191" s="1129"/>
      <c r="Q191" s="1145" t="s">
        <v>66</v>
      </c>
      <c r="R191" s="1146"/>
      <c r="S191" s="1145" t="s">
        <v>65</v>
      </c>
      <c r="T191" s="1146"/>
      <c r="U191" s="1145" t="s">
        <v>148</v>
      </c>
      <c r="V191" s="1146"/>
      <c r="W191" s="307"/>
      <c r="X191" s="307"/>
      <c r="Y191" s="307"/>
      <c r="Z191" s="149"/>
      <c r="AA191" s="149"/>
      <c r="AB191" s="149"/>
      <c r="AC191" s="108"/>
    </row>
    <row r="192" spans="1:120" ht="13.5" hidden="1" customHeight="1">
      <c r="A192" s="1139"/>
      <c r="B192" s="1139"/>
      <c r="C192" s="1147" t="s">
        <v>432</v>
      </c>
      <c r="D192" s="1148"/>
      <c r="E192" s="1148"/>
      <c r="F192" s="1148"/>
      <c r="G192" s="1148"/>
      <c r="H192" s="1148"/>
      <c r="I192" s="1148"/>
      <c r="J192" s="1149"/>
      <c r="K192" s="1133">
        <f>COUNTIF(DC10:DC99,"○")</f>
        <v>0</v>
      </c>
      <c r="L192" s="1134"/>
      <c r="M192" s="1133">
        <f>COUNTIF(DD10:DD99,"○")</f>
        <v>0</v>
      </c>
      <c r="N192" s="1134"/>
      <c r="O192" s="1133">
        <f>COUNTIF(DE10:DE99,"○")</f>
        <v>0</v>
      </c>
      <c r="P192" s="1134"/>
      <c r="Q192" s="1133">
        <f>COUNTIF(DF10:DF99,"○")</f>
        <v>0</v>
      </c>
      <c r="R192" s="1134"/>
      <c r="S192" s="1166"/>
      <c r="T192" s="1167"/>
      <c r="U192" s="1167"/>
      <c r="V192" s="1168"/>
      <c r="W192" s="304"/>
      <c r="X192" s="304"/>
      <c r="Y192" s="304"/>
      <c r="Z192" s="150"/>
      <c r="AA192" s="150"/>
      <c r="AB192" s="150"/>
      <c r="AC192" s="108"/>
    </row>
    <row r="193" spans="1:29" ht="13.5" hidden="1" customHeight="1">
      <c r="A193" s="1139"/>
      <c r="B193" s="1139"/>
      <c r="C193" s="1150"/>
      <c r="D193" s="1151"/>
      <c r="E193" s="1151"/>
      <c r="F193" s="1151"/>
      <c r="G193" s="1151"/>
      <c r="H193" s="1151"/>
      <c r="I193" s="1151"/>
      <c r="J193" s="1152"/>
      <c r="K193" s="1135"/>
      <c r="L193" s="1136"/>
      <c r="M193" s="1135"/>
      <c r="N193" s="1136"/>
      <c r="O193" s="1135"/>
      <c r="P193" s="1136"/>
      <c r="Q193" s="1135"/>
      <c r="R193" s="1136"/>
      <c r="S193" s="1169"/>
      <c r="T193" s="1170"/>
      <c r="U193" s="1170"/>
      <c r="V193" s="1171"/>
      <c r="W193" s="304"/>
      <c r="X193" s="304"/>
      <c r="Y193" s="304"/>
      <c r="Z193" s="150"/>
      <c r="AA193" s="150"/>
      <c r="AB193" s="150"/>
      <c r="AC193" s="108"/>
    </row>
    <row r="194" spans="1:29" ht="13.5" hidden="1" customHeight="1">
      <c r="A194" s="1139"/>
      <c r="B194" s="1139"/>
      <c r="C194" s="1147" t="s">
        <v>433</v>
      </c>
      <c r="D194" s="1148"/>
      <c r="E194" s="1148"/>
      <c r="F194" s="1148"/>
      <c r="G194" s="1148"/>
      <c r="H194" s="1148"/>
      <c r="I194" s="1148"/>
      <c r="J194" s="1149"/>
      <c r="K194" s="1133">
        <f>COUNTIF(DG10:DG99,"○")</f>
        <v>0</v>
      </c>
      <c r="L194" s="1134"/>
      <c r="M194" s="1133">
        <f>COUNTIF(DH10:DH99,"○")</f>
        <v>0</v>
      </c>
      <c r="N194" s="1134"/>
      <c r="O194" s="1133">
        <f>COUNTIF(DI10:DI99,"○")</f>
        <v>0</v>
      </c>
      <c r="P194" s="1134"/>
      <c r="Q194" s="1133">
        <f>COUNTIF(DJ10:DJ99,"○")</f>
        <v>0</v>
      </c>
      <c r="R194" s="1134"/>
      <c r="S194" s="1169"/>
      <c r="T194" s="1170"/>
      <c r="U194" s="1170"/>
      <c r="V194" s="1171"/>
      <c r="W194" s="304"/>
      <c r="X194" s="304"/>
      <c r="Y194" s="304"/>
      <c r="Z194" s="150"/>
      <c r="AA194" s="150"/>
      <c r="AB194" s="150"/>
      <c r="AC194" s="108"/>
    </row>
    <row r="195" spans="1:29" ht="13.5" hidden="1" customHeight="1">
      <c r="A195" s="1139"/>
      <c r="B195" s="1139"/>
      <c r="C195" s="1150"/>
      <c r="D195" s="1151"/>
      <c r="E195" s="1151"/>
      <c r="F195" s="1151"/>
      <c r="G195" s="1151"/>
      <c r="H195" s="1151"/>
      <c r="I195" s="1151"/>
      <c r="J195" s="1152"/>
      <c r="K195" s="1135"/>
      <c r="L195" s="1136"/>
      <c r="M195" s="1135"/>
      <c r="N195" s="1136"/>
      <c r="O195" s="1135"/>
      <c r="P195" s="1136"/>
      <c r="Q195" s="1135"/>
      <c r="R195" s="1136"/>
      <c r="S195" s="1169"/>
      <c r="T195" s="1170"/>
      <c r="U195" s="1170"/>
      <c r="V195" s="1171"/>
      <c r="W195" s="304"/>
      <c r="X195" s="304"/>
      <c r="Y195" s="304"/>
      <c r="Z195" s="150"/>
      <c r="AA195" s="150"/>
      <c r="AB195" s="150"/>
      <c r="AC195" s="108"/>
    </row>
    <row r="196" spans="1:29" ht="13.5" hidden="1" customHeight="1">
      <c r="A196" s="1139"/>
      <c r="B196" s="1139"/>
      <c r="C196" s="1147" t="s">
        <v>398</v>
      </c>
      <c r="D196" s="1148"/>
      <c r="E196" s="1148"/>
      <c r="F196" s="1148"/>
      <c r="G196" s="1148"/>
      <c r="H196" s="1148"/>
      <c r="I196" s="1148"/>
      <c r="J196" s="1149"/>
      <c r="K196" s="1133">
        <f>COUNTIF(DK10:DK99,"○")</f>
        <v>0</v>
      </c>
      <c r="L196" s="1134"/>
      <c r="M196" s="1133">
        <f>COUNTIF(DL10:DL99,"○")</f>
        <v>0</v>
      </c>
      <c r="N196" s="1134"/>
      <c r="O196" s="1133">
        <f>COUNTIF(DM10:DM99,"○")</f>
        <v>0</v>
      </c>
      <c r="P196" s="1134"/>
      <c r="Q196" s="1133">
        <f>COUNTIF(DN10:DN99,"○")</f>
        <v>0</v>
      </c>
      <c r="R196" s="1134"/>
      <c r="S196" s="1169"/>
      <c r="T196" s="1170"/>
      <c r="U196" s="1170"/>
      <c r="V196" s="1171"/>
      <c r="W196" s="304"/>
      <c r="X196" s="304"/>
      <c r="Y196" s="304"/>
      <c r="Z196" s="150"/>
      <c r="AA196" s="150"/>
      <c r="AB196" s="150"/>
      <c r="AC196" s="108"/>
    </row>
    <row r="197" spans="1:29" ht="13.5" hidden="1" customHeight="1">
      <c r="A197" s="1139"/>
      <c r="B197" s="1139"/>
      <c r="C197" s="1150"/>
      <c r="D197" s="1151"/>
      <c r="E197" s="1151"/>
      <c r="F197" s="1151"/>
      <c r="G197" s="1151"/>
      <c r="H197" s="1151"/>
      <c r="I197" s="1151"/>
      <c r="J197" s="1152"/>
      <c r="K197" s="1135"/>
      <c r="L197" s="1136"/>
      <c r="M197" s="1135"/>
      <c r="N197" s="1136"/>
      <c r="O197" s="1135"/>
      <c r="P197" s="1136"/>
      <c r="Q197" s="1135"/>
      <c r="R197" s="1136"/>
      <c r="S197" s="1172"/>
      <c r="T197" s="1173"/>
      <c r="U197" s="1173"/>
      <c r="V197" s="1174"/>
      <c r="W197" s="304"/>
      <c r="X197" s="304"/>
      <c r="Y197" s="304"/>
      <c r="Z197" s="150"/>
      <c r="AA197" s="150"/>
      <c r="AB197" s="150"/>
      <c r="AC197" s="101"/>
    </row>
    <row r="198" spans="1:29" ht="13.5" hidden="1" customHeight="1">
      <c r="A198" s="1139"/>
      <c r="B198" s="1139"/>
      <c r="C198" s="127"/>
      <c r="D198" s="127"/>
      <c r="E198" s="127"/>
      <c r="F198" s="127"/>
      <c r="G198" s="127"/>
      <c r="H198" s="127"/>
      <c r="I198" s="127"/>
      <c r="J198" s="127"/>
      <c r="K198" s="127"/>
      <c r="L198" s="127"/>
      <c r="M198" s="125"/>
      <c r="N198" s="125"/>
      <c r="O198" s="125"/>
      <c r="P198" s="125"/>
      <c r="Q198" s="125"/>
      <c r="R198" s="125"/>
      <c r="S198" s="129"/>
      <c r="T198" s="129"/>
      <c r="U198" s="129"/>
      <c r="V198" s="129"/>
      <c r="W198" s="308"/>
      <c r="X198" s="308"/>
      <c r="Y198" s="308"/>
      <c r="Z198" s="129"/>
      <c r="AA198" s="129"/>
      <c r="AB198" s="129"/>
      <c r="AC198" s="101"/>
    </row>
    <row r="199" spans="1:29" ht="13.5" hidden="1" customHeight="1">
      <c r="A199" s="1139"/>
      <c r="B199" s="1139"/>
      <c r="C199" s="121" t="s">
        <v>403</v>
      </c>
      <c r="D199" s="122"/>
      <c r="E199" s="122"/>
      <c r="F199" s="123"/>
      <c r="G199" s="123"/>
      <c r="H199" s="123"/>
      <c r="I199" s="123"/>
      <c r="J199" s="123"/>
      <c r="K199" s="1127" t="s">
        <v>39</v>
      </c>
      <c r="L199" s="1128"/>
      <c r="M199" s="1127" t="s">
        <v>396</v>
      </c>
      <c r="N199" s="1128"/>
      <c r="O199" s="1129" t="s">
        <v>397</v>
      </c>
      <c r="P199" s="1129"/>
      <c r="Q199" s="1129" t="s">
        <v>66</v>
      </c>
      <c r="R199" s="1129"/>
      <c r="S199" s="1129" t="s">
        <v>65</v>
      </c>
      <c r="T199" s="1129"/>
      <c r="U199" s="1145" t="s">
        <v>148</v>
      </c>
      <c r="V199" s="1146"/>
      <c r="W199" s="307"/>
      <c r="X199" s="307"/>
      <c r="Y199" s="307"/>
      <c r="Z199" s="149"/>
      <c r="AA199" s="149"/>
      <c r="AB199" s="149"/>
      <c r="AC199" s="101"/>
    </row>
    <row r="200" spans="1:29" ht="13.5" hidden="1" customHeight="1">
      <c r="A200" s="1139"/>
      <c r="B200" s="1139"/>
      <c r="C200" s="1142" t="s">
        <v>399</v>
      </c>
      <c r="D200" s="1143"/>
      <c r="E200" s="1143"/>
      <c r="F200" s="1143"/>
      <c r="G200" s="1143"/>
      <c r="H200" s="1143"/>
      <c r="I200" s="1143"/>
      <c r="J200" s="1144"/>
      <c r="K200" s="1125"/>
      <c r="L200" s="1126"/>
      <c r="M200" s="1137"/>
      <c r="N200" s="1126"/>
      <c r="O200" s="1125"/>
      <c r="P200" s="1126"/>
      <c r="Q200" s="1125"/>
      <c r="R200" s="1126"/>
      <c r="S200" s="1185"/>
      <c r="T200" s="1186"/>
      <c r="U200" s="1186"/>
      <c r="V200" s="1187"/>
      <c r="W200" s="303"/>
      <c r="X200" s="303"/>
      <c r="Y200" s="303"/>
      <c r="Z200" s="152"/>
      <c r="AA200" s="152"/>
      <c r="AB200" s="152"/>
      <c r="AC200" s="115" t="s">
        <v>117</v>
      </c>
    </row>
    <row r="201" spans="1:29" ht="13.5" hidden="1" customHeight="1">
      <c r="A201" s="1139"/>
      <c r="B201" s="1139"/>
      <c r="C201" s="1130" t="s">
        <v>410</v>
      </c>
      <c r="D201" s="1131"/>
      <c r="E201" s="1131"/>
      <c r="F201" s="1131"/>
      <c r="G201" s="1131"/>
      <c r="H201" s="1131"/>
      <c r="I201" s="1131"/>
      <c r="J201" s="1132"/>
      <c r="K201" s="1114"/>
      <c r="L201" s="1115"/>
      <c r="M201" s="1114"/>
      <c r="N201" s="1115"/>
      <c r="O201" s="1114"/>
      <c r="P201" s="1115"/>
      <c r="Q201" s="1114"/>
      <c r="R201" s="1115"/>
      <c r="S201" s="1188"/>
      <c r="T201" s="1189"/>
      <c r="U201" s="1189"/>
      <c r="V201" s="1190"/>
      <c r="W201" s="303"/>
      <c r="X201" s="303"/>
      <c r="Y201" s="303"/>
      <c r="Z201" s="152"/>
      <c r="AA201" s="152"/>
      <c r="AB201" s="152"/>
      <c r="AC201" s="115"/>
    </row>
    <row r="202" spans="1:29" ht="13.5" hidden="1" customHeight="1">
      <c r="A202" s="1139"/>
      <c r="B202" s="1139"/>
      <c r="C202" s="1142" t="s">
        <v>399</v>
      </c>
      <c r="D202" s="1143"/>
      <c r="E202" s="1143"/>
      <c r="F202" s="1143"/>
      <c r="G202" s="1143"/>
      <c r="H202" s="1143"/>
      <c r="I202" s="1143"/>
      <c r="J202" s="1144"/>
      <c r="K202" s="1125"/>
      <c r="L202" s="1126"/>
      <c r="M202" s="1125"/>
      <c r="N202" s="1126"/>
      <c r="O202" s="1125"/>
      <c r="P202" s="1126"/>
      <c r="Q202" s="1125"/>
      <c r="R202" s="1126"/>
      <c r="S202" s="1188"/>
      <c r="T202" s="1189"/>
      <c r="U202" s="1189"/>
      <c r="V202" s="1190"/>
      <c r="W202" s="303"/>
      <c r="X202" s="303"/>
      <c r="Y202" s="303"/>
      <c r="Z202" s="152"/>
      <c r="AA202" s="152"/>
      <c r="AB202" s="152"/>
      <c r="AC202" s="115" t="s">
        <v>118</v>
      </c>
    </row>
    <row r="203" spans="1:29" ht="13.5" hidden="1" customHeight="1">
      <c r="A203" s="1139"/>
      <c r="B203" s="1139"/>
      <c r="C203" s="1130" t="s">
        <v>411</v>
      </c>
      <c r="D203" s="1131"/>
      <c r="E203" s="1131"/>
      <c r="F203" s="1131"/>
      <c r="G203" s="1131"/>
      <c r="H203" s="1131"/>
      <c r="I203" s="1131"/>
      <c r="J203" s="1132"/>
      <c r="K203" s="1114"/>
      <c r="L203" s="1115"/>
      <c r="M203" s="1114"/>
      <c r="N203" s="1115"/>
      <c r="O203" s="1114"/>
      <c r="P203" s="1115"/>
      <c r="Q203" s="1114"/>
      <c r="R203" s="1115"/>
      <c r="S203" s="1188"/>
      <c r="T203" s="1189"/>
      <c r="U203" s="1189"/>
      <c r="V203" s="1190"/>
      <c r="W203" s="303"/>
      <c r="X203" s="303"/>
      <c r="Y203" s="303"/>
      <c r="Z203" s="152"/>
      <c r="AA203" s="152"/>
      <c r="AB203" s="152"/>
      <c r="AC203" s="115"/>
    </row>
    <row r="204" spans="1:29" ht="13.5" hidden="1" customHeight="1">
      <c r="A204" s="1139"/>
      <c r="B204" s="1139"/>
      <c r="C204" s="1142" t="s">
        <v>399</v>
      </c>
      <c r="D204" s="1143"/>
      <c r="E204" s="1143"/>
      <c r="F204" s="1143"/>
      <c r="G204" s="1143"/>
      <c r="H204" s="1143"/>
      <c r="I204" s="1143"/>
      <c r="J204" s="1144"/>
      <c r="K204" s="1125"/>
      <c r="L204" s="1126"/>
      <c r="M204" s="1125"/>
      <c r="N204" s="1126"/>
      <c r="O204" s="1125"/>
      <c r="P204" s="1126"/>
      <c r="Q204" s="1125"/>
      <c r="R204" s="1126"/>
      <c r="S204" s="1188"/>
      <c r="T204" s="1189"/>
      <c r="U204" s="1189"/>
      <c r="V204" s="1190"/>
      <c r="W204" s="303"/>
      <c r="X204" s="303"/>
      <c r="Y204" s="303"/>
      <c r="Z204" s="152"/>
      <c r="AA204" s="152"/>
      <c r="AB204" s="152"/>
      <c r="AC204" s="115" t="s">
        <v>128</v>
      </c>
    </row>
    <row r="205" spans="1:29" ht="13.5" hidden="1" customHeight="1">
      <c r="A205" s="1139"/>
      <c r="B205" s="1139"/>
      <c r="C205" s="1130" t="s">
        <v>412</v>
      </c>
      <c r="D205" s="1131"/>
      <c r="E205" s="1131"/>
      <c r="F205" s="1131"/>
      <c r="G205" s="1131"/>
      <c r="H205" s="1131"/>
      <c r="I205" s="1131"/>
      <c r="J205" s="1132"/>
      <c r="K205" s="1114"/>
      <c r="L205" s="1115"/>
      <c r="M205" s="1114"/>
      <c r="N205" s="1115"/>
      <c r="O205" s="1114"/>
      <c r="P205" s="1115"/>
      <c r="Q205" s="1114"/>
      <c r="R205" s="1115"/>
      <c r="S205" s="1188"/>
      <c r="T205" s="1189"/>
      <c r="U205" s="1189"/>
      <c r="V205" s="1190"/>
      <c r="W205" s="303"/>
      <c r="X205" s="303"/>
      <c r="Y205" s="303"/>
      <c r="Z205" s="152"/>
      <c r="AA205" s="152"/>
      <c r="AB205" s="152"/>
      <c r="AC205" s="115"/>
    </row>
    <row r="206" spans="1:29" ht="13.5" hidden="1" customHeight="1">
      <c r="A206" s="1140"/>
      <c r="B206" s="1139"/>
      <c r="C206" s="1142" t="s">
        <v>399</v>
      </c>
      <c r="D206" s="1143"/>
      <c r="E206" s="1143"/>
      <c r="F206" s="1143"/>
      <c r="G206" s="1143"/>
      <c r="H206" s="1143"/>
      <c r="I206" s="1143"/>
      <c r="J206" s="1144"/>
      <c r="K206" s="1125"/>
      <c r="L206" s="1126"/>
      <c r="M206" s="1125"/>
      <c r="N206" s="1126"/>
      <c r="O206" s="1125"/>
      <c r="P206" s="1126"/>
      <c r="Q206" s="1125"/>
      <c r="R206" s="1126"/>
      <c r="S206" s="1188"/>
      <c r="T206" s="1189"/>
      <c r="U206" s="1189"/>
      <c r="V206" s="1190"/>
      <c r="W206" s="303"/>
      <c r="X206" s="303"/>
      <c r="Y206" s="303"/>
      <c r="Z206" s="152"/>
      <c r="AA206" s="152"/>
      <c r="AB206" s="152"/>
      <c r="AC206" s="115" t="s">
        <v>393</v>
      </c>
    </row>
    <row r="207" spans="1:29" ht="13.5" hidden="1" customHeight="1">
      <c r="A207" s="1141"/>
      <c r="B207" s="1141"/>
      <c r="C207" s="1130" t="s">
        <v>413</v>
      </c>
      <c r="D207" s="1131"/>
      <c r="E207" s="1131"/>
      <c r="F207" s="1131"/>
      <c r="G207" s="1131"/>
      <c r="H207" s="1131"/>
      <c r="I207" s="1131"/>
      <c r="J207" s="1132"/>
      <c r="K207" s="1114"/>
      <c r="L207" s="1115"/>
      <c r="M207" s="1114"/>
      <c r="N207" s="1115"/>
      <c r="O207" s="1114"/>
      <c r="P207" s="1115"/>
      <c r="Q207" s="1114"/>
      <c r="R207" s="1115"/>
      <c r="S207" s="1191"/>
      <c r="T207" s="1192"/>
      <c r="U207" s="1192"/>
      <c r="V207" s="1193"/>
      <c r="W207" s="303"/>
      <c r="X207" s="303"/>
      <c r="Y207" s="303"/>
      <c r="Z207" s="152"/>
      <c r="AA207" s="152"/>
      <c r="AB207" s="152"/>
      <c r="AC207" s="115"/>
    </row>
  </sheetData>
  <mergeCells count="1480">
    <mergeCell ref="Q81:R81"/>
    <mergeCell ref="Q82:R82"/>
    <mergeCell ref="Q83:R83"/>
    <mergeCell ref="C90:E90"/>
    <mergeCell ref="U97:Z97"/>
    <mergeCell ref="G84:H84"/>
    <mergeCell ref="A97:B97"/>
    <mergeCell ref="C97:E97"/>
    <mergeCell ref="G97:H97"/>
    <mergeCell ref="I97:J97"/>
    <mergeCell ref="K97:L97"/>
    <mergeCell ref="M97:N97"/>
    <mergeCell ref="O97:P97"/>
    <mergeCell ref="Q97:R97"/>
    <mergeCell ref="S97:T97"/>
    <mergeCell ref="U94:Z94"/>
    <mergeCell ref="U95:Z95"/>
    <mergeCell ref="A96:B96"/>
    <mergeCell ref="C96:E96"/>
    <mergeCell ref="G96:H96"/>
    <mergeCell ref="I96:J96"/>
    <mergeCell ref="K96:L96"/>
    <mergeCell ref="M96:N96"/>
    <mergeCell ref="O96:P96"/>
    <mergeCell ref="Q96:R96"/>
    <mergeCell ref="S96:T96"/>
    <mergeCell ref="U96:Z96"/>
    <mergeCell ref="I94:J94"/>
    <mergeCell ref="K94:L94"/>
    <mergeCell ref="M94:N94"/>
    <mergeCell ref="O94:P94"/>
    <mergeCell ref="Q94:R94"/>
    <mergeCell ref="G76:H76"/>
    <mergeCell ref="G77:H77"/>
    <mergeCell ref="G78:H78"/>
    <mergeCell ref="G82:H82"/>
    <mergeCell ref="G83:H83"/>
    <mergeCell ref="Q84:R84"/>
    <mergeCell ref="A82:B82"/>
    <mergeCell ref="A83:B83"/>
    <mergeCell ref="A84:B84"/>
    <mergeCell ref="G93:H93"/>
    <mergeCell ref="A93:B93"/>
    <mergeCell ref="C93:E93"/>
    <mergeCell ref="C88:E88"/>
    <mergeCell ref="S86:T86"/>
    <mergeCell ref="A88:B88"/>
    <mergeCell ref="A92:B92"/>
    <mergeCell ref="C92:E92"/>
    <mergeCell ref="I92:J92"/>
    <mergeCell ref="G92:H92"/>
    <mergeCell ref="Q92:R92"/>
    <mergeCell ref="S82:T82"/>
    <mergeCell ref="S83:T83"/>
    <mergeCell ref="S84:T84"/>
    <mergeCell ref="M85:N85"/>
    <mergeCell ref="O93:P93"/>
    <mergeCell ref="Q93:R93"/>
    <mergeCell ref="M92:N92"/>
    <mergeCell ref="I90:J90"/>
    <mergeCell ref="Q90:R90"/>
    <mergeCell ref="A91:B91"/>
    <mergeCell ref="C91:E91"/>
    <mergeCell ref="G91:H91"/>
    <mergeCell ref="G46:H46"/>
    <mergeCell ref="G47:H47"/>
    <mergeCell ref="G48:H48"/>
    <mergeCell ref="G67:H67"/>
    <mergeCell ref="G68:H68"/>
    <mergeCell ref="G69:H69"/>
    <mergeCell ref="G70:H70"/>
    <mergeCell ref="G71:H71"/>
    <mergeCell ref="G72:H72"/>
    <mergeCell ref="G73:H73"/>
    <mergeCell ref="G74:H74"/>
    <mergeCell ref="G75:H75"/>
    <mergeCell ref="G58:H58"/>
    <mergeCell ref="G59:H59"/>
    <mergeCell ref="G60:H60"/>
    <mergeCell ref="G61:H61"/>
    <mergeCell ref="G62:H62"/>
    <mergeCell ref="G63:H63"/>
    <mergeCell ref="G64:H64"/>
    <mergeCell ref="G65:H65"/>
    <mergeCell ref="G66:H66"/>
    <mergeCell ref="U82:Z82"/>
    <mergeCell ref="U83:Z83"/>
    <mergeCell ref="U84:Z84"/>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U73:Z73"/>
    <mergeCell ref="U74:Z74"/>
    <mergeCell ref="U75:Z75"/>
    <mergeCell ref="U76:Z76"/>
    <mergeCell ref="U77:Z77"/>
    <mergeCell ref="U78:Z78"/>
    <mergeCell ref="U79:Z79"/>
    <mergeCell ref="U80:Z80"/>
    <mergeCell ref="U19:Z19"/>
    <mergeCell ref="U20:Z20"/>
    <mergeCell ref="U21:Z21"/>
    <mergeCell ref="U22:Z22"/>
    <mergeCell ref="U23:Z23"/>
    <mergeCell ref="U24:Z24"/>
    <mergeCell ref="U25:Z25"/>
    <mergeCell ref="U26:Z26"/>
    <mergeCell ref="U27:Z27"/>
    <mergeCell ref="U28:Z28"/>
    <mergeCell ref="U29:Z29"/>
    <mergeCell ref="U30:Z30"/>
    <mergeCell ref="U31:Z31"/>
    <mergeCell ref="U32:Z32"/>
    <mergeCell ref="U33:Z33"/>
    <mergeCell ref="U34:Z34"/>
    <mergeCell ref="U35:Z35"/>
    <mergeCell ref="U81:Z81"/>
    <mergeCell ref="U64:Z64"/>
    <mergeCell ref="U65:Z65"/>
    <mergeCell ref="U66:Z66"/>
    <mergeCell ref="U67:Z67"/>
    <mergeCell ref="U68:Z68"/>
    <mergeCell ref="U69:Z69"/>
    <mergeCell ref="U70:Z70"/>
    <mergeCell ref="U71:Z71"/>
    <mergeCell ref="S77:T77"/>
    <mergeCell ref="S78:T78"/>
    <mergeCell ref="S79:T79"/>
    <mergeCell ref="S80:T80"/>
    <mergeCell ref="S81:T81"/>
    <mergeCell ref="S64:T64"/>
    <mergeCell ref="S65:T65"/>
    <mergeCell ref="S66:T66"/>
    <mergeCell ref="S67:T67"/>
    <mergeCell ref="S68:T68"/>
    <mergeCell ref="S69:T69"/>
    <mergeCell ref="S70:T70"/>
    <mergeCell ref="S71:T71"/>
    <mergeCell ref="S72:T72"/>
    <mergeCell ref="S74:T74"/>
    <mergeCell ref="S75:T75"/>
    <mergeCell ref="S76:T76"/>
    <mergeCell ref="S43:T43"/>
    <mergeCell ref="S44:T44"/>
    <mergeCell ref="S45:T45"/>
    <mergeCell ref="S28:T28"/>
    <mergeCell ref="S29:T29"/>
    <mergeCell ref="S30:T30"/>
    <mergeCell ref="S31:T31"/>
    <mergeCell ref="S32:T32"/>
    <mergeCell ref="S33:T33"/>
    <mergeCell ref="S34:T34"/>
    <mergeCell ref="S35:T35"/>
    <mergeCell ref="S36:T36"/>
    <mergeCell ref="U39:Z39"/>
    <mergeCell ref="S73:T73"/>
    <mergeCell ref="U36:Z36"/>
    <mergeCell ref="U37:Z37"/>
    <mergeCell ref="U38:Z38"/>
    <mergeCell ref="S55:T55"/>
    <mergeCell ref="S56:T56"/>
    <mergeCell ref="S57:T57"/>
    <mergeCell ref="S58:T58"/>
    <mergeCell ref="S59:T59"/>
    <mergeCell ref="S60:T60"/>
    <mergeCell ref="U56:Z56"/>
    <mergeCell ref="U57:Z57"/>
    <mergeCell ref="U58:Z58"/>
    <mergeCell ref="U59:Z59"/>
    <mergeCell ref="U60:Z60"/>
    <mergeCell ref="U61:Z61"/>
    <mergeCell ref="U62:Z62"/>
    <mergeCell ref="U63:Z63"/>
    <mergeCell ref="S46:T46"/>
    <mergeCell ref="S47:T47"/>
    <mergeCell ref="S48:T48"/>
    <mergeCell ref="S49:T49"/>
    <mergeCell ref="U46:Z46"/>
    <mergeCell ref="U47:Z47"/>
    <mergeCell ref="U48:Z48"/>
    <mergeCell ref="U49:Z49"/>
    <mergeCell ref="U50:Z50"/>
    <mergeCell ref="U51:Z51"/>
    <mergeCell ref="U52:Z52"/>
    <mergeCell ref="U53:Z53"/>
    <mergeCell ref="U54:Z54"/>
    <mergeCell ref="U72:Z72"/>
    <mergeCell ref="U55:Z55"/>
    <mergeCell ref="S61:T61"/>
    <mergeCell ref="S62:T62"/>
    <mergeCell ref="S63:T63"/>
    <mergeCell ref="Q27:R27"/>
    <mergeCell ref="Q28:R28"/>
    <mergeCell ref="Q29:R29"/>
    <mergeCell ref="Q30:R30"/>
    <mergeCell ref="Q31:R31"/>
    <mergeCell ref="Q32:R32"/>
    <mergeCell ref="Q33:R33"/>
    <mergeCell ref="A80:B80"/>
    <mergeCell ref="A81:B81"/>
    <mergeCell ref="A64:B64"/>
    <mergeCell ref="A65:B65"/>
    <mergeCell ref="A66:B66"/>
    <mergeCell ref="A67:B67"/>
    <mergeCell ref="A68:B68"/>
    <mergeCell ref="A69:B69"/>
    <mergeCell ref="A70:B70"/>
    <mergeCell ref="A71:B71"/>
    <mergeCell ref="A72:B72"/>
    <mergeCell ref="A55:B55"/>
    <mergeCell ref="A56:B56"/>
    <mergeCell ref="A57:B57"/>
    <mergeCell ref="A58:B58"/>
    <mergeCell ref="A59:B59"/>
    <mergeCell ref="A60:B60"/>
    <mergeCell ref="G79:H79"/>
    <mergeCell ref="G80:H80"/>
    <mergeCell ref="G81:H81"/>
    <mergeCell ref="Q76:R76"/>
    <mergeCell ref="Q77:R77"/>
    <mergeCell ref="Q78:R78"/>
    <mergeCell ref="Q79:R79"/>
    <mergeCell ref="Q80:R80"/>
    <mergeCell ref="A61:B61"/>
    <mergeCell ref="A62:B62"/>
    <mergeCell ref="A37:B37"/>
    <mergeCell ref="A38:B38"/>
    <mergeCell ref="A39:B39"/>
    <mergeCell ref="A40:B40"/>
    <mergeCell ref="A41:B41"/>
    <mergeCell ref="A42:B42"/>
    <mergeCell ref="A43:B43"/>
    <mergeCell ref="A44:B44"/>
    <mergeCell ref="A45:B45"/>
    <mergeCell ref="Q34:R34"/>
    <mergeCell ref="Q35:R35"/>
    <mergeCell ref="Q36:R36"/>
    <mergeCell ref="Q37:R37"/>
    <mergeCell ref="Q38:R38"/>
    <mergeCell ref="Q39:R39"/>
    <mergeCell ref="Q40:R40"/>
    <mergeCell ref="O36:P36"/>
    <mergeCell ref="O37:P37"/>
    <mergeCell ref="O46:P46"/>
    <mergeCell ref="O47:P47"/>
    <mergeCell ref="O48:P48"/>
    <mergeCell ref="O49:P49"/>
    <mergeCell ref="O50:P50"/>
    <mergeCell ref="O51:P51"/>
    <mergeCell ref="O52:P52"/>
    <mergeCell ref="O53:P53"/>
    <mergeCell ref="O54:P54"/>
    <mergeCell ref="O55:P55"/>
    <mergeCell ref="O56:P56"/>
    <mergeCell ref="O57:P57"/>
    <mergeCell ref="A73:B73"/>
    <mergeCell ref="A74:B74"/>
    <mergeCell ref="G49:H49"/>
    <mergeCell ref="G50:H50"/>
    <mergeCell ref="G51:H51"/>
    <mergeCell ref="G52:H52"/>
    <mergeCell ref="G53:H53"/>
    <mergeCell ref="G54:H54"/>
    <mergeCell ref="G55:H55"/>
    <mergeCell ref="G56:H56"/>
    <mergeCell ref="G57:H57"/>
    <mergeCell ref="G40:H40"/>
    <mergeCell ref="G41:H41"/>
    <mergeCell ref="G42:H42"/>
    <mergeCell ref="G43:H43"/>
    <mergeCell ref="G44:H44"/>
    <mergeCell ref="G45:H45"/>
    <mergeCell ref="A46:B46"/>
    <mergeCell ref="A47:B47"/>
    <mergeCell ref="A48:B48"/>
    <mergeCell ref="A49:B49"/>
    <mergeCell ref="A50:B50"/>
    <mergeCell ref="A51:B51"/>
    <mergeCell ref="A52:B52"/>
    <mergeCell ref="A53:B53"/>
    <mergeCell ref="A54:B54"/>
    <mergeCell ref="C44:E44"/>
    <mergeCell ref="C45:E45"/>
    <mergeCell ref="C46:E46"/>
    <mergeCell ref="C47:E47"/>
    <mergeCell ref="C48:E48"/>
    <mergeCell ref="C49:E49"/>
    <mergeCell ref="A28:B28"/>
    <mergeCell ref="A29:B29"/>
    <mergeCell ref="A30:B30"/>
    <mergeCell ref="A31:B31"/>
    <mergeCell ref="A32:B32"/>
    <mergeCell ref="A33:B33"/>
    <mergeCell ref="A34:B34"/>
    <mergeCell ref="A35:B35"/>
    <mergeCell ref="A36:B36"/>
    <mergeCell ref="A19:B19"/>
    <mergeCell ref="A20:B20"/>
    <mergeCell ref="A21:B21"/>
    <mergeCell ref="A22:B22"/>
    <mergeCell ref="A23:B23"/>
    <mergeCell ref="A24:B24"/>
    <mergeCell ref="A25:B25"/>
    <mergeCell ref="A26:B26"/>
    <mergeCell ref="A27:B27"/>
    <mergeCell ref="O18:P18"/>
    <mergeCell ref="M18:N18"/>
    <mergeCell ref="S15:T15"/>
    <mergeCell ref="M14:N14"/>
    <mergeCell ref="O14:P14"/>
    <mergeCell ref="Q14:R14"/>
    <mergeCell ref="S14:T14"/>
    <mergeCell ref="BL8:BL9"/>
    <mergeCell ref="S17:T17"/>
    <mergeCell ref="Q16:R16"/>
    <mergeCell ref="S16:T16"/>
    <mergeCell ref="Q85:R85"/>
    <mergeCell ref="S85:T85"/>
    <mergeCell ref="Q18:R18"/>
    <mergeCell ref="S18:T18"/>
    <mergeCell ref="AG8:AG9"/>
    <mergeCell ref="AH8:AH9"/>
    <mergeCell ref="S19:T19"/>
    <mergeCell ref="S20:T20"/>
    <mergeCell ref="S21:T21"/>
    <mergeCell ref="S22:T22"/>
    <mergeCell ref="S23:T23"/>
    <mergeCell ref="S24:T24"/>
    <mergeCell ref="Q19:R19"/>
    <mergeCell ref="Q20:R20"/>
    <mergeCell ref="Q21:R21"/>
    <mergeCell ref="Q22:R22"/>
    <mergeCell ref="Q23:R23"/>
    <mergeCell ref="Q24:R24"/>
    <mergeCell ref="Q25:R25"/>
    <mergeCell ref="Q26:R26"/>
    <mergeCell ref="Q52:R52"/>
    <mergeCell ref="Q183:R183"/>
    <mergeCell ref="S173:T173"/>
    <mergeCell ref="U173:V173"/>
    <mergeCell ref="Q133:R133"/>
    <mergeCell ref="Q132:R132"/>
    <mergeCell ref="Q129:R129"/>
    <mergeCell ref="Q61:R61"/>
    <mergeCell ref="Q62:R62"/>
    <mergeCell ref="Q63:R63"/>
    <mergeCell ref="Q64:R64"/>
    <mergeCell ref="S92:T92"/>
    <mergeCell ref="K92:L92"/>
    <mergeCell ref="O92:P92"/>
    <mergeCell ref="A89:B89"/>
    <mergeCell ref="C89:E89"/>
    <mergeCell ref="S90:T90"/>
    <mergeCell ref="A63:B63"/>
    <mergeCell ref="A75:B75"/>
    <mergeCell ref="A76:B76"/>
    <mergeCell ref="A77:B77"/>
    <mergeCell ref="A78:B78"/>
    <mergeCell ref="A79:B79"/>
    <mergeCell ref="S101:T101"/>
    <mergeCell ref="S102:T103"/>
    <mergeCell ref="U101:V101"/>
    <mergeCell ref="C171:J171"/>
    <mergeCell ref="K178:L179"/>
    <mergeCell ref="M178:N179"/>
    <mergeCell ref="C176:J177"/>
    <mergeCell ref="O178:P179"/>
    <mergeCell ref="U155:V155"/>
    <mergeCell ref="S156:T157"/>
    <mergeCell ref="S200:V207"/>
    <mergeCell ref="Q116:V117"/>
    <mergeCell ref="Q176:V177"/>
    <mergeCell ref="S146:V153"/>
    <mergeCell ref="Q166:V167"/>
    <mergeCell ref="Q170:V171"/>
    <mergeCell ref="Q112:V113"/>
    <mergeCell ref="Q104:V105"/>
    <mergeCell ref="Q130:V131"/>
    <mergeCell ref="Q134:V135"/>
    <mergeCell ref="Q184:V185"/>
    <mergeCell ref="Q188:V189"/>
    <mergeCell ref="Q158:V159"/>
    <mergeCell ref="S122:V123"/>
    <mergeCell ref="Q178:R179"/>
    <mergeCell ref="S178:T179"/>
    <mergeCell ref="U178:V179"/>
    <mergeCell ref="Q142:R143"/>
    <mergeCell ref="U133:V133"/>
    <mergeCell ref="S106:T107"/>
    <mergeCell ref="S187:T187"/>
    <mergeCell ref="U187:V187"/>
    <mergeCell ref="S186:T186"/>
    <mergeCell ref="U186:V186"/>
    <mergeCell ref="S181:T181"/>
    <mergeCell ref="U181:V181"/>
    <mergeCell ref="S182:T182"/>
    <mergeCell ref="U182:V182"/>
    <mergeCell ref="S183:T183"/>
    <mergeCell ref="U183:V183"/>
    <mergeCell ref="U129:V129"/>
    <mergeCell ref="Q182:R182"/>
    <mergeCell ref="S174:T175"/>
    <mergeCell ref="U174:V175"/>
    <mergeCell ref="S137:T137"/>
    <mergeCell ref="U137:V137"/>
    <mergeCell ref="U120:V121"/>
    <mergeCell ref="S129:T129"/>
    <mergeCell ref="AT8:AT9"/>
    <mergeCell ref="U127:V127"/>
    <mergeCell ref="S128:T128"/>
    <mergeCell ref="U128:V128"/>
    <mergeCell ref="U99:Z99"/>
    <mergeCell ref="U15:Z15"/>
    <mergeCell ref="U16:Z16"/>
    <mergeCell ref="U17:Z17"/>
    <mergeCell ref="U18:Z18"/>
    <mergeCell ref="U85:Z85"/>
    <mergeCell ref="U86:Z86"/>
    <mergeCell ref="U87:Z87"/>
    <mergeCell ref="S87:T87"/>
    <mergeCell ref="S25:T25"/>
    <mergeCell ref="S26:T26"/>
    <mergeCell ref="S27:T27"/>
    <mergeCell ref="S50:T50"/>
    <mergeCell ref="S51:T51"/>
    <mergeCell ref="S52:T52"/>
    <mergeCell ref="S53:T53"/>
    <mergeCell ref="S54:T54"/>
    <mergeCell ref="S37:T37"/>
    <mergeCell ref="S38:T38"/>
    <mergeCell ref="S39:T39"/>
    <mergeCell ref="S40:T40"/>
    <mergeCell ref="S41:T41"/>
    <mergeCell ref="DN8:DN9"/>
    <mergeCell ref="DC8:DC9"/>
    <mergeCell ref="DD8:DD9"/>
    <mergeCell ref="DE8:DE9"/>
    <mergeCell ref="DF8:DF9"/>
    <mergeCell ref="DG8:DG9"/>
    <mergeCell ref="DH8:DH9"/>
    <mergeCell ref="CT8:CT9"/>
    <mergeCell ref="CU8:CU9"/>
    <mergeCell ref="CV8:CV9"/>
    <mergeCell ref="DI8:DI9"/>
    <mergeCell ref="DJ8:DJ9"/>
    <mergeCell ref="DK8:DK9"/>
    <mergeCell ref="DL8:DL9"/>
    <mergeCell ref="DM8:DM9"/>
    <mergeCell ref="CW6:DB7"/>
    <mergeCell ref="DC6:DF7"/>
    <mergeCell ref="DG6:DJ7"/>
    <mergeCell ref="CY8:CY9"/>
    <mergeCell ref="CZ8:CZ9"/>
    <mergeCell ref="DA8:DA9"/>
    <mergeCell ref="DB8:DB9"/>
    <mergeCell ref="CW8:CW9"/>
    <mergeCell ref="CX8:CX9"/>
    <mergeCell ref="CT6:CV7"/>
    <mergeCell ref="DK6:DN7"/>
    <mergeCell ref="BS8:BS9"/>
    <mergeCell ref="BT8:BT9"/>
    <mergeCell ref="BM8:BM9"/>
    <mergeCell ref="BJ8:BJ9"/>
    <mergeCell ref="BK8:BK9"/>
    <mergeCell ref="BB8:BB9"/>
    <mergeCell ref="BC8:BC9"/>
    <mergeCell ref="BN8:BN9"/>
    <mergeCell ref="AO6:AT7"/>
    <mergeCell ref="AO8:AO9"/>
    <mergeCell ref="AP8:AP9"/>
    <mergeCell ref="AQ8:AQ9"/>
    <mergeCell ref="AR8:AR9"/>
    <mergeCell ref="AS8:AS9"/>
    <mergeCell ref="CS8:CS9"/>
    <mergeCell ref="CN8:CN9"/>
    <mergeCell ref="CO8:CO9"/>
    <mergeCell ref="CP8:CP9"/>
    <mergeCell ref="CQ8:CQ9"/>
    <mergeCell ref="CR8:CR9"/>
    <mergeCell ref="CE8:CE9"/>
    <mergeCell ref="CF8:CF9"/>
    <mergeCell ref="BG6:BL7"/>
    <mergeCell ref="BH8:BH9"/>
    <mergeCell ref="BI8:BI9"/>
    <mergeCell ref="CG8:CG9"/>
    <mergeCell ref="BY8:BY9"/>
    <mergeCell ref="BZ8:BZ9"/>
    <mergeCell ref="CA8:CA9"/>
    <mergeCell ref="BY6:CD7"/>
    <mergeCell ref="CE6:CG7"/>
    <mergeCell ref="CH6:CM7"/>
    <mergeCell ref="CN6:CS7"/>
    <mergeCell ref="S138:V143"/>
    <mergeCell ref="S145:T145"/>
    <mergeCell ref="U124:V125"/>
    <mergeCell ref="BU6:BX7"/>
    <mergeCell ref="BU8:BU9"/>
    <mergeCell ref="BV8:BV9"/>
    <mergeCell ref="BW8:BW9"/>
    <mergeCell ref="BX8:BX9"/>
    <mergeCell ref="U40:Z40"/>
    <mergeCell ref="U41:Z41"/>
    <mergeCell ref="U42:Z42"/>
    <mergeCell ref="U43:Z43"/>
    <mergeCell ref="U44:Z44"/>
    <mergeCell ref="U45:Z45"/>
    <mergeCell ref="AZ8:AZ9"/>
    <mergeCell ref="BA8:BA9"/>
    <mergeCell ref="CB8:CB9"/>
    <mergeCell ref="CC8:CC9"/>
    <mergeCell ref="CD8:CD9"/>
    <mergeCell ref="BO8:BO9"/>
    <mergeCell ref="BP8:BP9"/>
    <mergeCell ref="CJ8:CJ9"/>
    <mergeCell ref="CK8:CK9"/>
    <mergeCell ref="CL8:CL9"/>
    <mergeCell ref="CM8:CM9"/>
    <mergeCell ref="CH8:CH9"/>
    <mergeCell ref="CI8:CI9"/>
    <mergeCell ref="S42:T42"/>
    <mergeCell ref="S93:T93"/>
    <mergeCell ref="U110:V110"/>
    <mergeCell ref="U114:V114"/>
    <mergeCell ref="U164:V164"/>
    <mergeCell ref="U156:V157"/>
    <mergeCell ref="BM6:BP7"/>
    <mergeCell ref="BQ6:BT7"/>
    <mergeCell ref="AU6:AZ7"/>
    <mergeCell ref="BG8:BG9"/>
    <mergeCell ref="BQ8:BQ9"/>
    <mergeCell ref="BR8:BR9"/>
    <mergeCell ref="S168:T168"/>
    <mergeCell ref="U168:V168"/>
    <mergeCell ref="O16:P16"/>
    <mergeCell ref="U109:V109"/>
    <mergeCell ref="Q115:R115"/>
    <mergeCell ref="O106:P107"/>
    <mergeCell ref="Q106:R107"/>
    <mergeCell ref="U88:Z88"/>
    <mergeCell ref="U89:Z89"/>
    <mergeCell ref="U90:Z90"/>
    <mergeCell ref="U91:Z91"/>
    <mergeCell ref="U92:Z92"/>
    <mergeCell ref="U93:Z93"/>
    <mergeCell ref="U98:Z98"/>
    <mergeCell ref="U145:V145"/>
    <mergeCell ref="BE8:BE9"/>
    <mergeCell ref="BF8:BF9"/>
    <mergeCell ref="BA6:BF7"/>
    <mergeCell ref="AU8:AU9"/>
    <mergeCell ref="AV8:AV9"/>
    <mergeCell ref="AW8:AW9"/>
    <mergeCell ref="AX8:AX9"/>
    <mergeCell ref="AY8:AY9"/>
    <mergeCell ref="BD8:BD9"/>
    <mergeCell ref="O163:P163"/>
    <mergeCell ref="Q163:R163"/>
    <mergeCell ref="K160:L161"/>
    <mergeCell ref="M160:N161"/>
    <mergeCell ref="O160:P161"/>
    <mergeCell ref="B191:B207"/>
    <mergeCell ref="C192:J193"/>
    <mergeCell ref="C202:J202"/>
    <mergeCell ref="C203:J203"/>
    <mergeCell ref="S199:T199"/>
    <mergeCell ref="U199:V199"/>
    <mergeCell ref="C200:J200"/>
    <mergeCell ref="C201:J201"/>
    <mergeCell ref="S191:T191"/>
    <mergeCell ref="U191:V191"/>
    <mergeCell ref="K192:L193"/>
    <mergeCell ref="M192:N193"/>
    <mergeCell ref="O192:P193"/>
    <mergeCell ref="Q192:R193"/>
    <mergeCell ref="S192:V197"/>
    <mergeCell ref="K194:L195"/>
    <mergeCell ref="Q186:R186"/>
    <mergeCell ref="K185:L185"/>
    <mergeCell ref="M185:N185"/>
    <mergeCell ref="O185:P185"/>
    <mergeCell ref="K184:L184"/>
    <mergeCell ref="M184:N184"/>
    <mergeCell ref="O184:P184"/>
    <mergeCell ref="Q181:R181"/>
    <mergeCell ref="O181:P181"/>
    <mergeCell ref="O186:P186"/>
    <mergeCell ref="M176:N177"/>
    <mergeCell ref="O138:P139"/>
    <mergeCell ref="S169:T169"/>
    <mergeCell ref="U169:V169"/>
    <mergeCell ref="U165:V165"/>
    <mergeCell ref="Q160:R161"/>
    <mergeCell ref="S160:T161"/>
    <mergeCell ref="U160:V161"/>
    <mergeCell ref="S163:T163"/>
    <mergeCell ref="U163:V163"/>
    <mergeCell ref="S164:T164"/>
    <mergeCell ref="M16:N16"/>
    <mergeCell ref="K16:L16"/>
    <mergeCell ref="U102:V103"/>
    <mergeCell ref="U106:V107"/>
    <mergeCell ref="U119:V119"/>
    <mergeCell ref="K90:L90"/>
    <mergeCell ref="M90:N90"/>
    <mergeCell ref="O90:P90"/>
    <mergeCell ref="M86:N86"/>
    <mergeCell ref="K93:L93"/>
    <mergeCell ref="M93:N93"/>
    <mergeCell ref="Q41:R41"/>
    <mergeCell ref="Q42:R42"/>
    <mergeCell ref="Q43:R43"/>
    <mergeCell ref="Q44:R44"/>
    <mergeCell ref="Q45:R45"/>
    <mergeCell ref="Q46:R46"/>
    <mergeCell ref="Q47:R47"/>
    <mergeCell ref="Q48:R48"/>
    <mergeCell ref="Q49:R49"/>
    <mergeCell ref="Q50:R50"/>
    <mergeCell ref="Q51:R51"/>
    <mergeCell ref="Q53:R53"/>
    <mergeCell ref="Q54:R54"/>
    <mergeCell ref="Q55:R55"/>
    <mergeCell ref="Q56:R56"/>
    <mergeCell ref="Q57:R57"/>
    <mergeCell ref="Q58:R58"/>
    <mergeCell ref="Q59:R59"/>
    <mergeCell ref="Q60:R60"/>
    <mergeCell ref="Q65:R65"/>
    <mergeCell ref="A155:A171"/>
    <mergeCell ref="S155:T155"/>
    <mergeCell ref="S165:T165"/>
    <mergeCell ref="K158:L159"/>
    <mergeCell ref="M158:N159"/>
    <mergeCell ref="O158:P159"/>
    <mergeCell ref="K171:L171"/>
    <mergeCell ref="M171:N171"/>
    <mergeCell ref="O171:P171"/>
    <mergeCell ref="B155:B171"/>
    <mergeCell ref="K170:L170"/>
    <mergeCell ref="M170:N170"/>
    <mergeCell ref="O170:P170"/>
    <mergeCell ref="C170:J170"/>
    <mergeCell ref="K169:L169"/>
    <mergeCell ref="K156:L157"/>
    <mergeCell ref="M156:N157"/>
    <mergeCell ref="O156:P157"/>
    <mergeCell ref="M169:N169"/>
    <mergeCell ref="O169:P169"/>
    <mergeCell ref="Q169:R169"/>
    <mergeCell ref="K163:L163"/>
    <mergeCell ref="Q156:R157"/>
    <mergeCell ref="A137:A153"/>
    <mergeCell ref="B138:J139"/>
    <mergeCell ref="B147:J147"/>
    <mergeCell ref="B148:J148"/>
    <mergeCell ref="S114:T114"/>
    <mergeCell ref="S115:T115"/>
    <mergeCell ref="S119:T119"/>
    <mergeCell ref="S109:T109"/>
    <mergeCell ref="S110:T110"/>
    <mergeCell ref="B152:J152"/>
    <mergeCell ref="K152:L152"/>
    <mergeCell ref="M152:N152"/>
    <mergeCell ref="O152:P152"/>
    <mergeCell ref="Q152:R152"/>
    <mergeCell ref="B150:J150"/>
    <mergeCell ref="K150:L150"/>
    <mergeCell ref="S94:T94"/>
    <mergeCell ref="A95:B95"/>
    <mergeCell ref="C95:E95"/>
    <mergeCell ref="G95:H95"/>
    <mergeCell ref="S132:T132"/>
    <mergeCell ref="B130:J130"/>
    <mergeCell ref="B131:J131"/>
    <mergeCell ref="S127:T127"/>
    <mergeCell ref="B102:J103"/>
    <mergeCell ref="A98:B98"/>
    <mergeCell ref="K131:L131"/>
    <mergeCell ref="M131:N131"/>
    <mergeCell ref="O131:P131"/>
    <mergeCell ref="K130:L130"/>
    <mergeCell ref="M130:N130"/>
    <mergeCell ref="O130:P130"/>
    <mergeCell ref="B128:J128"/>
    <mergeCell ref="A119:A135"/>
    <mergeCell ref="A101:A117"/>
    <mergeCell ref="I91:J91"/>
    <mergeCell ref="K91:L91"/>
    <mergeCell ref="M91:N91"/>
    <mergeCell ref="O91:P91"/>
    <mergeCell ref="S120:T121"/>
    <mergeCell ref="B129:J129"/>
    <mergeCell ref="Q122:R123"/>
    <mergeCell ref="K124:L125"/>
    <mergeCell ref="S124:T125"/>
    <mergeCell ref="S111:T111"/>
    <mergeCell ref="B120:J121"/>
    <mergeCell ref="I93:J93"/>
    <mergeCell ref="S133:T133"/>
    <mergeCell ref="I95:J95"/>
    <mergeCell ref="K95:L95"/>
    <mergeCell ref="B134:J134"/>
    <mergeCell ref="B133:J133"/>
    <mergeCell ref="B132:J132"/>
    <mergeCell ref="K135:L135"/>
    <mergeCell ref="M135:N135"/>
    <mergeCell ref="O135:P135"/>
    <mergeCell ref="Q114:R114"/>
    <mergeCell ref="Q128:R128"/>
    <mergeCell ref="Q127:R127"/>
    <mergeCell ref="Q124:R125"/>
    <mergeCell ref="Q119:R119"/>
    <mergeCell ref="Q120:R121"/>
    <mergeCell ref="G98:H98"/>
    <mergeCell ref="G99:H99"/>
    <mergeCell ref="Q138:R139"/>
    <mergeCell ref="B124:J125"/>
    <mergeCell ref="K128:L128"/>
    <mergeCell ref="M128:N128"/>
    <mergeCell ref="C168:J168"/>
    <mergeCell ref="C166:J166"/>
    <mergeCell ref="K166:L166"/>
    <mergeCell ref="M166:N166"/>
    <mergeCell ref="O166:P166"/>
    <mergeCell ref="K165:L165"/>
    <mergeCell ref="M165:N165"/>
    <mergeCell ref="O165:P165"/>
    <mergeCell ref="Q165:R165"/>
    <mergeCell ref="C164:J164"/>
    <mergeCell ref="C165:J165"/>
    <mergeCell ref="K164:L164"/>
    <mergeCell ref="M164:N164"/>
    <mergeCell ref="M150:N150"/>
    <mergeCell ref="K132:L132"/>
    <mergeCell ref="M132:N132"/>
    <mergeCell ref="O132:P132"/>
    <mergeCell ref="Q145:R145"/>
    <mergeCell ref="K142:L143"/>
    <mergeCell ref="M142:N143"/>
    <mergeCell ref="O142:P143"/>
    <mergeCell ref="M140:N141"/>
    <mergeCell ref="O140:P141"/>
    <mergeCell ref="Q140:R141"/>
    <mergeCell ref="O137:P137"/>
    <mergeCell ref="Q137:R137"/>
    <mergeCell ref="O134:P134"/>
    <mergeCell ref="B135:J135"/>
    <mergeCell ref="O176:P177"/>
    <mergeCell ref="B142:J143"/>
    <mergeCell ref="K137:L137"/>
    <mergeCell ref="M137:N137"/>
    <mergeCell ref="M174:N175"/>
    <mergeCell ref="O174:P175"/>
    <mergeCell ref="Q174:R175"/>
    <mergeCell ref="O164:P164"/>
    <mergeCell ref="Q164:R164"/>
    <mergeCell ref="M163:N163"/>
    <mergeCell ref="K146:L146"/>
    <mergeCell ref="K173:L173"/>
    <mergeCell ref="M173:N173"/>
    <mergeCell ref="O173:P173"/>
    <mergeCell ref="B153:J153"/>
    <mergeCell ref="Q168:R168"/>
    <mergeCell ref="Q173:R173"/>
    <mergeCell ref="K174:L175"/>
    <mergeCell ref="B146:J146"/>
    <mergeCell ref="B173:B189"/>
    <mergeCell ref="C174:J175"/>
    <mergeCell ref="C178:J179"/>
    <mergeCell ref="C182:J182"/>
    <mergeCell ref="C183:J183"/>
    <mergeCell ref="C184:J184"/>
    <mergeCell ref="C185:J185"/>
    <mergeCell ref="C186:J186"/>
    <mergeCell ref="C187:J187"/>
    <mergeCell ref="C188:J188"/>
    <mergeCell ref="O189:P189"/>
    <mergeCell ref="K176:L177"/>
    <mergeCell ref="C189:J189"/>
    <mergeCell ref="U111:V111"/>
    <mergeCell ref="K117:L117"/>
    <mergeCell ref="M117:N117"/>
    <mergeCell ref="O117:P117"/>
    <mergeCell ref="K115:L115"/>
    <mergeCell ref="M115:N115"/>
    <mergeCell ref="O115:P115"/>
    <mergeCell ref="U115:V115"/>
    <mergeCell ref="K116:L116"/>
    <mergeCell ref="M116:N116"/>
    <mergeCell ref="K113:L113"/>
    <mergeCell ref="O150:P150"/>
    <mergeCell ref="Q150:R150"/>
    <mergeCell ref="K147:L147"/>
    <mergeCell ref="M147:N147"/>
    <mergeCell ref="O147:P147"/>
    <mergeCell ref="Q147:R147"/>
    <mergeCell ref="K114:L114"/>
    <mergeCell ref="Q111:R111"/>
    <mergeCell ref="O116:P116"/>
    <mergeCell ref="O114:P114"/>
    <mergeCell ref="K111:L111"/>
    <mergeCell ref="M111:N111"/>
    <mergeCell ref="Q149:R149"/>
    <mergeCell ref="Q148:R148"/>
    <mergeCell ref="O146:P146"/>
    <mergeCell ref="Q146:R146"/>
    <mergeCell ref="K133:L133"/>
    <mergeCell ref="K134:L134"/>
    <mergeCell ref="M134:N134"/>
    <mergeCell ref="M133:N133"/>
    <mergeCell ref="O133:P133"/>
    <mergeCell ref="K207:L207"/>
    <mergeCell ref="M207:N207"/>
    <mergeCell ref="O207:P207"/>
    <mergeCell ref="Q207:R207"/>
    <mergeCell ref="K206:L206"/>
    <mergeCell ref="M206:N206"/>
    <mergeCell ref="O206:P206"/>
    <mergeCell ref="Q206:R206"/>
    <mergeCell ref="M200:N200"/>
    <mergeCell ref="O200:P200"/>
    <mergeCell ref="Q200:R200"/>
    <mergeCell ref="O202:P202"/>
    <mergeCell ref="Q202:R202"/>
    <mergeCell ref="K201:L201"/>
    <mergeCell ref="M201:N201"/>
    <mergeCell ref="O201:P201"/>
    <mergeCell ref="Q201:R201"/>
    <mergeCell ref="K200:L200"/>
    <mergeCell ref="K199:L199"/>
    <mergeCell ref="M199:N199"/>
    <mergeCell ref="O199:P199"/>
    <mergeCell ref="Q199:R199"/>
    <mergeCell ref="K196:L197"/>
    <mergeCell ref="K120:L121"/>
    <mergeCell ref="M120:N121"/>
    <mergeCell ref="A173:A189"/>
    <mergeCell ref="K187:L187"/>
    <mergeCell ref="M187:N187"/>
    <mergeCell ref="O187:P187"/>
    <mergeCell ref="Q187:R187"/>
    <mergeCell ref="K186:L186"/>
    <mergeCell ref="M186:N186"/>
    <mergeCell ref="U132:V132"/>
    <mergeCell ref="K181:L181"/>
    <mergeCell ref="O151:P151"/>
    <mergeCell ref="Q151:R151"/>
    <mergeCell ref="B151:J151"/>
    <mergeCell ref="C160:J161"/>
    <mergeCell ref="C158:J159"/>
    <mergeCell ref="C156:J157"/>
    <mergeCell ref="K155:L155"/>
    <mergeCell ref="M155:N155"/>
    <mergeCell ref="O155:P155"/>
    <mergeCell ref="Q155:R155"/>
    <mergeCell ref="K153:L153"/>
    <mergeCell ref="M153:N153"/>
    <mergeCell ref="O153:P153"/>
    <mergeCell ref="Q153:R153"/>
    <mergeCell ref="K189:L189"/>
    <mergeCell ref="M189:N189"/>
    <mergeCell ref="K188:L188"/>
    <mergeCell ref="M188:N188"/>
    <mergeCell ref="O188:P188"/>
    <mergeCell ref="M181:N181"/>
    <mergeCell ref="A191:A207"/>
    <mergeCell ref="K205:L205"/>
    <mergeCell ref="M205:N205"/>
    <mergeCell ref="O205:P205"/>
    <mergeCell ref="Q205:R205"/>
    <mergeCell ref="C205:J205"/>
    <mergeCell ref="K204:L204"/>
    <mergeCell ref="M204:N204"/>
    <mergeCell ref="O204:P204"/>
    <mergeCell ref="Q204:R204"/>
    <mergeCell ref="C204:J204"/>
    <mergeCell ref="K203:L203"/>
    <mergeCell ref="M203:N203"/>
    <mergeCell ref="O203:P203"/>
    <mergeCell ref="Q203:R203"/>
    <mergeCell ref="K202:L202"/>
    <mergeCell ref="M202:N202"/>
    <mergeCell ref="Q191:R191"/>
    <mergeCell ref="Q196:R197"/>
    <mergeCell ref="C196:J197"/>
    <mergeCell ref="M194:N195"/>
    <mergeCell ref="O194:P195"/>
    <mergeCell ref="Q194:R195"/>
    <mergeCell ref="C194:J195"/>
    <mergeCell ref="K191:L191"/>
    <mergeCell ref="M191:N191"/>
    <mergeCell ref="O191:P191"/>
    <mergeCell ref="C206:J206"/>
    <mergeCell ref="C207:J207"/>
    <mergeCell ref="M196:N197"/>
    <mergeCell ref="O196:P197"/>
    <mergeCell ref="B140:J141"/>
    <mergeCell ref="K140:L141"/>
    <mergeCell ref="K183:L183"/>
    <mergeCell ref="M183:N183"/>
    <mergeCell ref="O183:P183"/>
    <mergeCell ref="K182:L182"/>
    <mergeCell ref="M182:N182"/>
    <mergeCell ref="O182:P182"/>
    <mergeCell ref="C169:J169"/>
    <mergeCell ref="K168:L168"/>
    <mergeCell ref="M168:N168"/>
    <mergeCell ref="O168:P168"/>
    <mergeCell ref="C167:J167"/>
    <mergeCell ref="K167:L167"/>
    <mergeCell ref="M167:N167"/>
    <mergeCell ref="O167:P167"/>
    <mergeCell ref="K151:L151"/>
    <mergeCell ref="M151:N151"/>
    <mergeCell ref="B149:J149"/>
    <mergeCell ref="K149:L149"/>
    <mergeCell ref="M149:N149"/>
    <mergeCell ref="O149:P149"/>
    <mergeCell ref="K148:L148"/>
    <mergeCell ref="M148:N148"/>
    <mergeCell ref="O148:P148"/>
    <mergeCell ref="M146:N146"/>
    <mergeCell ref="K145:L145"/>
    <mergeCell ref="M145:N145"/>
    <mergeCell ref="O145:P145"/>
    <mergeCell ref="K138:L139"/>
    <mergeCell ref="M138:N139"/>
    <mergeCell ref="O111:P111"/>
    <mergeCell ref="K112:L112"/>
    <mergeCell ref="M112:N112"/>
    <mergeCell ref="O112:P112"/>
    <mergeCell ref="M114:N114"/>
    <mergeCell ref="K129:L129"/>
    <mergeCell ref="M129:N129"/>
    <mergeCell ref="O129:P129"/>
    <mergeCell ref="B116:J116"/>
    <mergeCell ref="B115:J115"/>
    <mergeCell ref="B114:J114"/>
    <mergeCell ref="B113:J113"/>
    <mergeCell ref="B122:J123"/>
    <mergeCell ref="K122:L123"/>
    <mergeCell ref="M122:N123"/>
    <mergeCell ref="O122:P123"/>
    <mergeCell ref="B117:J117"/>
    <mergeCell ref="K119:L119"/>
    <mergeCell ref="M119:N119"/>
    <mergeCell ref="O119:P119"/>
    <mergeCell ref="O120:P121"/>
    <mergeCell ref="M113:N113"/>
    <mergeCell ref="O113:P113"/>
    <mergeCell ref="B112:J112"/>
    <mergeCell ref="O128:P128"/>
    <mergeCell ref="K127:L127"/>
    <mergeCell ref="M127:N127"/>
    <mergeCell ref="O127:P127"/>
    <mergeCell ref="M124:N125"/>
    <mergeCell ref="O124:P125"/>
    <mergeCell ref="B106:J107"/>
    <mergeCell ref="Q110:R110"/>
    <mergeCell ref="Q109:R109"/>
    <mergeCell ref="B104:J105"/>
    <mergeCell ref="K101:L101"/>
    <mergeCell ref="M101:N101"/>
    <mergeCell ref="O101:P101"/>
    <mergeCell ref="Q101:R101"/>
    <mergeCell ref="K102:L103"/>
    <mergeCell ref="M102:N103"/>
    <mergeCell ref="O102:P103"/>
    <mergeCell ref="Q102:R103"/>
    <mergeCell ref="K104:L105"/>
    <mergeCell ref="M104:N105"/>
    <mergeCell ref="O104:P105"/>
    <mergeCell ref="K106:L107"/>
    <mergeCell ref="M106:N107"/>
    <mergeCell ref="B110:J110"/>
    <mergeCell ref="Q98:R98"/>
    <mergeCell ref="Q99:R99"/>
    <mergeCell ref="B111:J111"/>
    <mergeCell ref="K89:L89"/>
    <mergeCell ref="M89:N89"/>
    <mergeCell ref="O89:P89"/>
    <mergeCell ref="Q89:R89"/>
    <mergeCell ref="S89:T89"/>
    <mergeCell ref="M88:N88"/>
    <mergeCell ref="O88:P88"/>
    <mergeCell ref="Q88:R88"/>
    <mergeCell ref="S88:T88"/>
    <mergeCell ref="K88:L88"/>
    <mergeCell ref="M109:N109"/>
    <mergeCell ref="O109:P109"/>
    <mergeCell ref="A99:B99"/>
    <mergeCell ref="A94:B94"/>
    <mergeCell ref="C94:E94"/>
    <mergeCell ref="G94:H94"/>
    <mergeCell ref="M110:N110"/>
    <mergeCell ref="O110:P110"/>
    <mergeCell ref="K109:L109"/>
    <mergeCell ref="M95:N95"/>
    <mergeCell ref="O95:P95"/>
    <mergeCell ref="Q95:R95"/>
    <mergeCell ref="S95:T95"/>
    <mergeCell ref="Q91:R91"/>
    <mergeCell ref="S91:T91"/>
    <mergeCell ref="I89:J89"/>
    <mergeCell ref="G90:H90"/>
    <mergeCell ref="A90:B90"/>
    <mergeCell ref="I88:J88"/>
    <mergeCell ref="G88:H88"/>
    <mergeCell ref="G89:H89"/>
    <mergeCell ref="K87:L87"/>
    <mergeCell ref="M87:N87"/>
    <mergeCell ref="O87:P87"/>
    <mergeCell ref="Q87:R87"/>
    <mergeCell ref="M17:N17"/>
    <mergeCell ref="O17:P17"/>
    <mergeCell ref="Q17:R17"/>
    <mergeCell ref="O86:P86"/>
    <mergeCell ref="Q86:R86"/>
    <mergeCell ref="K86:L86"/>
    <mergeCell ref="O85:P85"/>
    <mergeCell ref="K85:L85"/>
    <mergeCell ref="K18:L18"/>
    <mergeCell ref="K17:L17"/>
    <mergeCell ref="Q66:R66"/>
    <mergeCell ref="Q67:R67"/>
    <mergeCell ref="Q68:R68"/>
    <mergeCell ref="Q69:R69"/>
    <mergeCell ref="Q70:R70"/>
    <mergeCell ref="Q71:R71"/>
    <mergeCell ref="Q72:R72"/>
    <mergeCell ref="Q73:R73"/>
    <mergeCell ref="Q74:R74"/>
    <mergeCell ref="Q75:R75"/>
    <mergeCell ref="O38:P38"/>
    <mergeCell ref="O39:P39"/>
    <mergeCell ref="O40:P40"/>
    <mergeCell ref="O41:P41"/>
    <mergeCell ref="O42:P42"/>
    <mergeCell ref="O43:P43"/>
    <mergeCell ref="O44:P44"/>
    <mergeCell ref="O45:P45"/>
    <mergeCell ref="A12:B12"/>
    <mergeCell ref="C12:E12"/>
    <mergeCell ref="I12:J12"/>
    <mergeCell ref="I6:J9"/>
    <mergeCell ref="K6:P6"/>
    <mergeCell ref="C14:E14"/>
    <mergeCell ref="I14:J14"/>
    <mergeCell ref="G14:H14"/>
    <mergeCell ref="I13:J13"/>
    <mergeCell ref="G13:H13"/>
    <mergeCell ref="G11:H11"/>
    <mergeCell ref="I11:J11"/>
    <mergeCell ref="K11:L11"/>
    <mergeCell ref="M11:N11"/>
    <mergeCell ref="O11:P11"/>
    <mergeCell ref="K14:L14"/>
    <mergeCell ref="C11:E11"/>
    <mergeCell ref="A15:B15"/>
    <mergeCell ref="C15:E15"/>
    <mergeCell ref="I15:J15"/>
    <mergeCell ref="A14:B14"/>
    <mergeCell ref="K7:L9"/>
    <mergeCell ref="M7:N9"/>
    <mergeCell ref="O7:P9"/>
    <mergeCell ref="A13:B13"/>
    <mergeCell ref="C13:E13"/>
    <mergeCell ref="A17:B17"/>
    <mergeCell ref="C17:E17"/>
    <mergeCell ref="I17:J17"/>
    <mergeCell ref="A16:B16"/>
    <mergeCell ref="A6:B9"/>
    <mergeCell ref="C6:E9"/>
    <mergeCell ref="F6:F9"/>
    <mergeCell ref="M10:N10"/>
    <mergeCell ref="O10:P10"/>
    <mergeCell ref="Q10:R10"/>
    <mergeCell ref="S13:T13"/>
    <mergeCell ref="U12:Z12"/>
    <mergeCell ref="U13:Z13"/>
    <mergeCell ref="U14:Z14"/>
    <mergeCell ref="M12:N12"/>
    <mergeCell ref="O12:P12"/>
    <mergeCell ref="A2:E2"/>
    <mergeCell ref="F2:I2"/>
    <mergeCell ref="Q6:T7"/>
    <mergeCell ref="G10:H10"/>
    <mergeCell ref="AA6:AD6"/>
    <mergeCell ref="Q11:R11"/>
    <mergeCell ref="S11:T11"/>
    <mergeCell ref="AA7:AA9"/>
    <mergeCell ref="AB7:AB9"/>
    <mergeCell ref="AC7:AC9"/>
    <mergeCell ref="AD7:AD9"/>
    <mergeCell ref="A11:B11"/>
    <mergeCell ref="U10:Z10"/>
    <mergeCell ref="U11:Z11"/>
    <mergeCell ref="A10:B10"/>
    <mergeCell ref="C10:E10"/>
    <mergeCell ref="AL6:AN7"/>
    <mergeCell ref="G6:H9"/>
    <mergeCell ref="AI8:AI9"/>
    <mergeCell ref="S10:T10"/>
    <mergeCell ref="Q12:R12"/>
    <mergeCell ref="S12:T12"/>
    <mergeCell ref="K12:L12"/>
    <mergeCell ref="G12:H12"/>
    <mergeCell ref="AL8:AL9"/>
    <mergeCell ref="AM8:AM9"/>
    <mergeCell ref="AN8:AN9"/>
    <mergeCell ref="I10:J10"/>
    <mergeCell ref="K10:L10"/>
    <mergeCell ref="Q8:R9"/>
    <mergeCell ref="S8:T9"/>
    <mergeCell ref="AF8:AF9"/>
    <mergeCell ref="M15:N15"/>
    <mergeCell ref="O15:P15"/>
    <mergeCell ref="Q15:R15"/>
    <mergeCell ref="K13:L13"/>
    <mergeCell ref="M13:N13"/>
    <mergeCell ref="O13:P13"/>
    <mergeCell ref="Q13:R13"/>
    <mergeCell ref="G15:H15"/>
    <mergeCell ref="K15:L15"/>
    <mergeCell ref="AK8:AK9"/>
    <mergeCell ref="AE6:AE9"/>
    <mergeCell ref="AF6:AK7"/>
    <mergeCell ref="AJ8:AJ9"/>
    <mergeCell ref="C16:E16"/>
    <mergeCell ref="I16:J16"/>
    <mergeCell ref="G16:H16"/>
    <mergeCell ref="G17:H17"/>
    <mergeCell ref="A87:B87"/>
    <mergeCell ref="C87:E87"/>
    <mergeCell ref="I87:J87"/>
    <mergeCell ref="A86:B86"/>
    <mergeCell ref="C86:E86"/>
    <mergeCell ref="I86:J86"/>
    <mergeCell ref="G86:H86"/>
    <mergeCell ref="G87:H87"/>
    <mergeCell ref="A85:B85"/>
    <mergeCell ref="C85:E85"/>
    <mergeCell ref="I85:J85"/>
    <mergeCell ref="A18:B18"/>
    <mergeCell ref="C18:E18"/>
    <mergeCell ref="I18:J18"/>
    <mergeCell ref="G85:H85"/>
    <mergeCell ref="G18:H18"/>
    <mergeCell ref="I43:J43"/>
    <mergeCell ref="I44:J44"/>
    <mergeCell ref="I45:J45"/>
    <mergeCell ref="I67:J67"/>
    <mergeCell ref="I68:J68"/>
    <mergeCell ref="I69:J69"/>
    <mergeCell ref="I70:J70"/>
    <mergeCell ref="I71:J71"/>
    <mergeCell ref="I72:J72"/>
    <mergeCell ref="I73:J73"/>
    <mergeCell ref="I74:J74"/>
    <mergeCell ref="I75:J75"/>
    <mergeCell ref="K44:L44"/>
    <mergeCell ref="K45:L45"/>
    <mergeCell ref="K46:L46"/>
    <mergeCell ref="K47:L47"/>
    <mergeCell ref="K48:L48"/>
    <mergeCell ref="K49:L49"/>
    <mergeCell ref="O19:P19"/>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O35:P35"/>
    <mergeCell ref="K39:L39"/>
    <mergeCell ref="K40:L40"/>
    <mergeCell ref="K41:L41"/>
    <mergeCell ref="K42:L42"/>
    <mergeCell ref="K43:L43"/>
    <mergeCell ref="M19:N19"/>
    <mergeCell ref="M20:N20"/>
    <mergeCell ref="M21:N21"/>
    <mergeCell ref="M22:N22"/>
    <mergeCell ref="O58:P58"/>
    <mergeCell ref="O59:P59"/>
    <mergeCell ref="O60:P60"/>
    <mergeCell ref="O61:P61"/>
    <mergeCell ref="O62:P62"/>
    <mergeCell ref="O63:P63"/>
    <mergeCell ref="O64:P64"/>
    <mergeCell ref="O65:P65"/>
    <mergeCell ref="O66:P66"/>
    <mergeCell ref="O67:P67"/>
    <mergeCell ref="O68:P68"/>
    <mergeCell ref="O69:P69"/>
    <mergeCell ref="O70:P70"/>
    <mergeCell ref="O71:P71"/>
    <mergeCell ref="O72:P72"/>
    <mergeCell ref="O73:P73"/>
    <mergeCell ref="O74:P74"/>
    <mergeCell ref="O75:P75"/>
    <mergeCell ref="O76:P76"/>
    <mergeCell ref="O77:P77"/>
    <mergeCell ref="O78:P78"/>
    <mergeCell ref="O79:P79"/>
    <mergeCell ref="O80:P80"/>
    <mergeCell ref="O81:P81"/>
    <mergeCell ref="O82:P82"/>
    <mergeCell ref="O83:P83"/>
    <mergeCell ref="O84:P84"/>
    <mergeCell ref="O98:P98"/>
    <mergeCell ref="O99:P99"/>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59:L59"/>
    <mergeCell ref="K60:L60"/>
    <mergeCell ref="K61:L61"/>
    <mergeCell ref="K82:L82"/>
    <mergeCell ref="K83:L83"/>
    <mergeCell ref="K84:L84"/>
    <mergeCell ref="K98:L98"/>
    <mergeCell ref="K99:L99"/>
    <mergeCell ref="K79:L79"/>
    <mergeCell ref="K80:L80"/>
    <mergeCell ref="K81:L81"/>
    <mergeCell ref="K65:L65"/>
    <mergeCell ref="K66:L66"/>
    <mergeCell ref="K67:L67"/>
    <mergeCell ref="K68:L68"/>
    <mergeCell ref="K69:L69"/>
    <mergeCell ref="K70:L70"/>
    <mergeCell ref="K71:L71"/>
    <mergeCell ref="K72:L72"/>
    <mergeCell ref="K73:L73"/>
    <mergeCell ref="K74:L74"/>
    <mergeCell ref="K75:L75"/>
    <mergeCell ref="K76:L76"/>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2:N42"/>
    <mergeCell ref="K62:L62"/>
    <mergeCell ref="K63:L63"/>
    <mergeCell ref="K64:L64"/>
    <mergeCell ref="M46:N46"/>
    <mergeCell ref="M47:N47"/>
    <mergeCell ref="M48:N48"/>
    <mergeCell ref="M49:N49"/>
    <mergeCell ref="M50:N50"/>
    <mergeCell ref="M51:N51"/>
    <mergeCell ref="M52:N52"/>
    <mergeCell ref="M53:N53"/>
    <mergeCell ref="M54:N54"/>
    <mergeCell ref="M55:N55"/>
    <mergeCell ref="M56:N56"/>
    <mergeCell ref="M57:N57"/>
    <mergeCell ref="M58:N58"/>
    <mergeCell ref="M59:N59"/>
    <mergeCell ref="M63:N63"/>
    <mergeCell ref="M64:N64"/>
    <mergeCell ref="M43:N43"/>
    <mergeCell ref="M44:N44"/>
    <mergeCell ref="M45:N45"/>
    <mergeCell ref="K50:L50"/>
    <mergeCell ref="K51:L51"/>
    <mergeCell ref="K52:L52"/>
    <mergeCell ref="K53:L53"/>
    <mergeCell ref="K54:L54"/>
    <mergeCell ref="K55:L55"/>
    <mergeCell ref="K56:L56"/>
    <mergeCell ref="K57:L57"/>
    <mergeCell ref="K58:L58"/>
    <mergeCell ref="M82:N82"/>
    <mergeCell ref="M83:N83"/>
    <mergeCell ref="M84:N84"/>
    <mergeCell ref="M98:N98"/>
    <mergeCell ref="M99:N99"/>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M60:N60"/>
    <mergeCell ref="M61:N61"/>
    <mergeCell ref="M62:N62"/>
    <mergeCell ref="M40:N40"/>
    <mergeCell ref="M41:N41"/>
    <mergeCell ref="I76:J76"/>
    <mergeCell ref="I77:J77"/>
    <mergeCell ref="I78:J78"/>
    <mergeCell ref="M77:N77"/>
    <mergeCell ref="M78:N78"/>
    <mergeCell ref="M65:N65"/>
    <mergeCell ref="M66:N66"/>
    <mergeCell ref="M67:N67"/>
    <mergeCell ref="M68:N68"/>
    <mergeCell ref="M69:N69"/>
    <mergeCell ref="M70:N70"/>
    <mergeCell ref="M71:N71"/>
    <mergeCell ref="M72:N72"/>
    <mergeCell ref="M73:N73"/>
    <mergeCell ref="M74:N74"/>
    <mergeCell ref="M75:N75"/>
    <mergeCell ref="M76:N76"/>
    <mergeCell ref="K77:L77"/>
    <mergeCell ref="K78:L78"/>
    <mergeCell ref="C36:E36"/>
    <mergeCell ref="C37:E37"/>
    <mergeCell ref="C38:E38"/>
    <mergeCell ref="C39:E39"/>
    <mergeCell ref="C40:E40"/>
    <mergeCell ref="C41:E41"/>
    <mergeCell ref="C42:E42"/>
    <mergeCell ref="C43:E43"/>
    <mergeCell ref="I63:J63"/>
    <mergeCell ref="I64:J64"/>
    <mergeCell ref="I65:J65"/>
    <mergeCell ref="I66:J66"/>
    <mergeCell ref="I79:J79"/>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41:J41"/>
    <mergeCell ref="I42:J42"/>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50:E50"/>
    <mergeCell ref="C51:E51"/>
    <mergeCell ref="C52:E52"/>
    <mergeCell ref="C53:E53"/>
    <mergeCell ref="C54:E54"/>
    <mergeCell ref="C55:E55"/>
    <mergeCell ref="C56:E56"/>
    <mergeCell ref="C57:E57"/>
    <mergeCell ref="C58:E58"/>
    <mergeCell ref="C59:E59"/>
    <mergeCell ref="C60:E60"/>
    <mergeCell ref="C78:E78"/>
    <mergeCell ref="C79:E79"/>
    <mergeCell ref="C80:E80"/>
    <mergeCell ref="C81:E81"/>
    <mergeCell ref="C82:E82"/>
    <mergeCell ref="C83:E83"/>
    <mergeCell ref="C84:E84"/>
    <mergeCell ref="C98:E98"/>
    <mergeCell ref="C99:E99"/>
    <mergeCell ref="S98:T98"/>
    <mergeCell ref="S99:T99"/>
    <mergeCell ref="C61:E61"/>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C76:E76"/>
    <mergeCell ref="C77:E77"/>
    <mergeCell ref="I80:J80"/>
    <mergeCell ref="I81:J81"/>
    <mergeCell ref="I82:J82"/>
    <mergeCell ref="I83:J83"/>
    <mergeCell ref="I84:J84"/>
    <mergeCell ref="I98:J98"/>
    <mergeCell ref="I99:J99"/>
    <mergeCell ref="M79:N79"/>
    <mergeCell ref="M80:N80"/>
    <mergeCell ref="M81:N81"/>
  </mergeCells>
  <phoneticPr fontId="1"/>
  <dataValidations count="5">
    <dataValidation type="list" allowBlank="1" showInputMessage="1" showErrorMessage="1" sqref="O10:O99 P10:P18">
      <formula1>$DO$15:$EN$15</formula1>
    </dataValidation>
    <dataValidation type="list" allowBlank="1" showInputMessage="1" showErrorMessage="1" sqref="R85:R99 R10:R18 Q10:Q99 K10:K99 L10:L18 M10:M99 N10:N18">
      <formula1>$DO$14:$DP$14</formula1>
    </dataValidation>
    <dataValidation type="list" allowBlank="1" showInputMessage="1" showErrorMessage="1" sqref="F10:F99">
      <formula1>$DO$10:$DT$10</formula1>
    </dataValidation>
    <dataValidation type="list" allowBlank="1" showInputMessage="1" showErrorMessage="1" sqref="G10:H99">
      <formula1>$DO$12:$DQ$12</formula1>
    </dataValidation>
    <dataValidation type="list" allowBlank="1" showInputMessage="1" showErrorMessage="1" sqref="I10:I99 J10:J18">
      <formula1>$DO$13:$DP$13</formula1>
    </dataValidation>
  </dataValidations>
  <printOptions horizontalCentered="1"/>
  <pageMargins left="0.7" right="0.7" top="0.75" bottom="0.75" header="0.3" footer="0.3"/>
  <pageSetup paperSize="9" scale="69" orientation="portrait" r:id="rId1"/>
  <rowBreaks count="3" manualBreakCount="3">
    <brk id="99" max="26" man="1"/>
    <brk id="135" max="26" man="1"/>
    <brk id="171"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7"/>
  <sheetViews>
    <sheetView workbookViewId="0">
      <selection activeCell="I11" sqref="I11"/>
    </sheetView>
  </sheetViews>
  <sheetFormatPr defaultRowHeight="18.75"/>
  <cols>
    <col min="1" max="1" width="9" style="82"/>
    <col min="2" max="2" width="56.25" style="82" bestFit="1" customWidth="1"/>
    <col min="3" max="4" width="20.625" style="82" bestFit="1" customWidth="1"/>
    <col min="5" max="6" width="15.125" style="82" bestFit="1" customWidth="1"/>
    <col min="7" max="8" width="9" style="82"/>
    <col min="9" max="9" width="21.25" style="82" bestFit="1" customWidth="1"/>
    <col min="10" max="10" width="23.5" style="82" bestFit="1" customWidth="1"/>
    <col min="11" max="11" width="25.625" style="82" bestFit="1" customWidth="1"/>
    <col min="12" max="16384" width="9" style="82"/>
  </cols>
  <sheetData>
    <row r="2" spans="2:9">
      <c r="D2" s="82" t="s">
        <v>302</v>
      </c>
    </row>
    <row r="3" spans="2:9">
      <c r="B3" s="83" t="s">
        <v>328</v>
      </c>
      <c r="C3" s="1210" t="str">
        <f>C6&amp;C7</f>
        <v/>
      </c>
      <c r="D3" s="83" t="e">
        <f>$D$6&amp;D7</f>
        <v>#N/A</v>
      </c>
      <c r="F3" s="422" t="s">
        <v>597</v>
      </c>
      <c r="G3" s="423"/>
      <c r="H3" s="423"/>
      <c r="I3" s="424"/>
    </row>
    <row r="4" spans="2:9">
      <c r="B4" s="83" t="s">
        <v>329</v>
      </c>
      <c r="C4" s="1211"/>
      <c r="D4" s="83" t="e">
        <f>$D$6&amp;D8</f>
        <v>#N/A</v>
      </c>
      <c r="F4" s="425" t="s">
        <v>598</v>
      </c>
      <c r="G4" s="426"/>
      <c r="H4" s="426"/>
      <c r="I4" s="427">
        <f>'請求書（保育所）'!N72</f>
        <v>0</v>
      </c>
    </row>
    <row r="5" spans="2:9">
      <c r="B5" s="83" t="s">
        <v>327</v>
      </c>
      <c r="C5" s="1211"/>
      <c r="D5" s="83" t="e">
        <f>$D$6&amp;D9</f>
        <v>#N/A</v>
      </c>
      <c r="F5" s="425" t="s">
        <v>599</v>
      </c>
      <c r="G5" s="426"/>
      <c r="H5" s="426"/>
      <c r="I5" s="427" t="e">
        <f>LOOKUP(I4,C49:C66,B49:B67)</f>
        <v>#N/A</v>
      </c>
    </row>
    <row r="6" spans="2:9">
      <c r="B6" s="83" t="s">
        <v>303</v>
      </c>
      <c r="C6" s="1211"/>
      <c r="D6" s="84" t="s">
        <v>325</v>
      </c>
      <c r="F6" s="425" t="s">
        <v>600</v>
      </c>
      <c r="G6" s="426"/>
      <c r="H6" s="426"/>
      <c r="I6" s="428" t="e">
        <f>I7&amp;D7</f>
        <v>#N/A</v>
      </c>
    </row>
    <row r="7" spans="2:9">
      <c r="B7" s="83" t="s">
        <v>331</v>
      </c>
      <c r="C7" s="1211"/>
      <c r="D7" s="83" t="e">
        <f>7+4*D10+4*17*計算用!$D$13</f>
        <v>#N/A</v>
      </c>
      <c r="F7" s="429" t="s">
        <v>303</v>
      </c>
      <c r="G7" s="430"/>
      <c r="H7" s="430"/>
      <c r="I7" s="431" t="s">
        <v>601</v>
      </c>
    </row>
    <row r="8" spans="2:9">
      <c r="B8" s="83" t="s">
        <v>332</v>
      </c>
      <c r="C8" s="1211"/>
      <c r="D8" s="83" t="e">
        <f>7+4*D11+4*17*計算用!$D$13</f>
        <v>#N/A</v>
      </c>
    </row>
    <row r="9" spans="2:9">
      <c r="B9" s="83" t="s">
        <v>330</v>
      </c>
      <c r="C9" s="1212"/>
      <c r="D9" s="83" t="e">
        <f>7+4*D12+4*17*計算用!$D$13</f>
        <v>#N/A</v>
      </c>
    </row>
    <row r="10" spans="2:9">
      <c r="B10" s="83" t="s">
        <v>166</v>
      </c>
      <c r="C10" s="83">
        <f>'請求書（保育所）'!F59</f>
        <v>0</v>
      </c>
      <c r="D10" s="83" t="e">
        <f>LOOKUP(C10,C49:C66,B49:B66)</f>
        <v>#N/A</v>
      </c>
    </row>
    <row r="11" spans="2:9">
      <c r="B11" s="83" t="s">
        <v>167</v>
      </c>
      <c r="C11" s="83">
        <f>'請求書（保育所）'!F60</f>
        <v>0</v>
      </c>
      <c r="D11" s="83" t="e">
        <f>LOOKUP(C11,C49:C66,B49:B66)</f>
        <v>#N/A</v>
      </c>
    </row>
    <row r="12" spans="2:9">
      <c r="B12" s="83" t="s">
        <v>326</v>
      </c>
      <c r="C12" s="83">
        <f>'請求書（保育所）'!F61</f>
        <v>0</v>
      </c>
      <c r="D12" s="83" t="e">
        <f>LOOKUP(C12,C50:C66,B50:B66)</f>
        <v>#N/A</v>
      </c>
    </row>
    <row r="13" spans="2:9">
      <c r="B13" s="83" t="s">
        <v>2</v>
      </c>
      <c r="C13" s="83">
        <f>'請求書（保育所）'!F62</f>
        <v>0</v>
      </c>
      <c r="D13" s="83" t="e">
        <f>INDEX(B50:B57,MATCH(C13,D49:D56,0))</f>
        <v>#N/A</v>
      </c>
    </row>
    <row r="15" spans="2:9">
      <c r="B15" s="83" t="s">
        <v>335</v>
      </c>
      <c r="C15" s="85" t="s">
        <v>192</v>
      </c>
      <c r="D15" s="83">
        <v>2</v>
      </c>
    </row>
    <row r="16" spans="2:9">
      <c r="B16" s="83" t="s">
        <v>333</v>
      </c>
      <c r="C16" s="85" t="s">
        <v>192</v>
      </c>
      <c r="D16" s="83">
        <v>5</v>
      </c>
    </row>
    <row r="17" spans="2:4">
      <c r="B17" s="83" t="s">
        <v>334</v>
      </c>
      <c r="C17" s="85" t="s">
        <v>192</v>
      </c>
      <c r="D17" s="83">
        <v>8</v>
      </c>
    </row>
    <row r="18" spans="2:4">
      <c r="B18" s="1216" t="s">
        <v>358</v>
      </c>
      <c r="C18" s="86" t="s">
        <v>359</v>
      </c>
      <c r="D18" s="83">
        <v>12</v>
      </c>
    </row>
    <row r="19" spans="2:4">
      <c r="B19" s="1216"/>
      <c r="C19" s="86" t="s">
        <v>192</v>
      </c>
      <c r="D19" s="83">
        <v>13</v>
      </c>
    </row>
    <row r="20" spans="2:4">
      <c r="B20" s="1213" t="s">
        <v>336</v>
      </c>
      <c r="C20" s="85" t="s">
        <v>359</v>
      </c>
      <c r="D20" s="83">
        <v>16</v>
      </c>
    </row>
    <row r="21" spans="2:4">
      <c r="B21" s="1214"/>
      <c r="C21" s="85" t="s">
        <v>192</v>
      </c>
      <c r="D21" s="83">
        <v>18</v>
      </c>
    </row>
    <row r="22" spans="2:4">
      <c r="B22" s="1215"/>
      <c r="C22" s="85" t="s">
        <v>372</v>
      </c>
      <c r="D22" s="83">
        <f>IFERROR(INDEX(B50:B63,MATCH('請求書（保育所）'!K116,計算用!E49:E62,0)),0)</f>
        <v>0</v>
      </c>
    </row>
    <row r="23" spans="2:4">
      <c r="B23" s="1217" t="s">
        <v>337</v>
      </c>
      <c r="C23" s="85" t="s">
        <v>359</v>
      </c>
      <c r="D23" s="83">
        <v>23</v>
      </c>
    </row>
    <row r="24" spans="2:4">
      <c r="B24" s="1217"/>
      <c r="C24" s="85" t="s">
        <v>192</v>
      </c>
      <c r="D24" s="83">
        <v>26</v>
      </c>
    </row>
    <row r="25" spans="2:4">
      <c r="B25" s="1201" t="s">
        <v>338</v>
      </c>
      <c r="C25" s="86" t="s">
        <v>359</v>
      </c>
      <c r="D25" s="83">
        <v>28</v>
      </c>
    </row>
    <row r="26" spans="2:4">
      <c r="B26" s="1203"/>
      <c r="C26" s="93" t="s">
        <v>372</v>
      </c>
      <c r="D26" s="83">
        <f>IFERROR(INDEX(B50:B51,MATCH('請求書（保育所）'!K125,計算用!F49:F50,0)),0)</f>
        <v>0</v>
      </c>
    </row>
    <row r="27" spans="2:4">
      <c r="B27" s="1201" t="s">
        <v>197</v>
      </c>
      <c r="C27" s="86" t="s">
        <v>359</v>
      </c>
      <c r="D27" s="83">
        <v>32</v>
      </c>
    </row>
    <row r="28" spans="2:4">
      <c r="B28" s="1202"/>
      <c r="C28" s="93" t="s">
        <v>372</v>
      </c>
      <c r="D28" s="83">
        <f>IFERROR(INDEX(B50:B51,MATCH('請求書（保育所）'!K126,計算用!G49:G50,0)),0)</f>
        <v>0</v>
      </c>
    </row>
    <row r="29" spans="2:4">
      <c r="B29" s="1203"/>
      <c r="C29" s="93" t="s">
        <v>372</v>
      </c>
      <c r="D29" s="83">
        <f>IFERROR(INDEX(B50:B53,MATCH('請求書（保育所）'!K127,計算用!H49:H52,0)),0)</f>
        <v>0</v>
      </c>
    </row>
    <row r="30" spans="2:4">
      <c r="B30" s="1206" t="s">
        <v>339</v>
      </c>
      <c r="C30" s="85" t="s">
        <v>359</v>
      </c>
      <c r="D30" s="83">
        <v>35</v>
      </c>
    </row>
    <row r="31" spans="2:4">
      <c r="B31" s="1206"/>
      <c r="C31" s="85" t="s">
        <v>192</v>
      </c>
      <c r="D31" s="83">
        <v>37</v>
      </c>
    </row>
    <row r="32" spans="2:4">
      <c r="B32" s="87" t="s">
        <v>360</v>
      </c>
      <c r="C32" s="85" t="s">
        <v>305</v>
      </c>
      <c r="D32" s="83">
        <v>39</v>
      </c>
    </row>
    <row r="33" spans="1:12" ht="37.5">
      <c r="B33" s="87" t="s">
        <v>63</v>
      </c>
      <c r="C33" s="88" t="s">
        <v>370</v>
      </c>
      <c r="D33" s="83">
        <v>41</v>
      </c>
    </row>
    <row r="34" spans="1:12">
      <c r="B34" s="1207" t="s">
        <v>340</v>
      </c>
      <c r="C34" s="85" t="s">
        <v>359</v>
      </c>
      <c r="D34" s="83">
        <v>43</v>
      </c>
    </row>
    <row r="35" spans="1:12">
      <c r="B35" s="1207"/>
      <c r="C35" s="85" t="s">
        <v>192</v>
      </c>
      <c r="D35" s="83">
        <v>45</v>
      </c>
    </row>
    <row r="36" spans="1:12" ht="37.5">
      <c r="B36" s="1204" t="s">
        <v>202</v>
      </c>
      <c r="C36" s="88" t="s">
        <v>306</v>
      </c>
      <c r="D36" s="83">
        <v>47</v>
      </c>
    </row>
    <row r="37" spans="1:12">
      <c r="B37" s="1205"/>
      <c r="C37" s="93" t="s">
        <v>372</v>
      </c>
      <c r="D37" s="83">
        <f>IFERROR(INDEX(B50:B53,MATCH('請求書（保育所）'!$I$148,計算用!I49:I52,0)),0)</f>
        <v>0</v>
      </c>
    </row>
    <row r="38" spans="1:12" ht="37.5">
      <c r="B38" s="83" t="s">
        <v>341</v>
      </c>
      <c r="C38" s="88" t="s">
        <v>306</v>
      </c>
      <c r="D38" s="83">
        <v>52</v>
      </c>
    </row>
    <row r="39" spans="1:12">
      <c r="B39" s="83" t="s">
        <v>307</v>
      </c>
      <c r="C39" s="83" t="str">
        <f>IFERROR('請求書（保育所）'!K191,"その他")</f>
        <v>その他</v>
      </c>
      <c r="D39" s="83">
        <f>IFERROR(INDEX(B50:B54,MATCH(C39,J49:J53,0)),"4")</f>
        <v>4</v>
      </c>
    </row>
    <row r="40" spans="1:12">
      <c r="B40" s="83" t="s">
        <v>373</v>
      </c>
      <c r="C40" s="83" t="str">
        <f>IFERROR('請求書（保育所）'!I195,"0")</f>
        <v>400時間以上800時間未満</v>
      </c>
      <c r="D40" s="83">
        <f>IFERROR(INDEX(B50:B52,MATCH(C40,K49:K51,0)),"0")</f>
        <v>0</v>
      </c>
    </row>
    <row r="41" spans="1:12">
      <c r="B41" s="1208" t="s">
        <v>466</v>
      </c>
      <c r="C41" s="153" t="s">
        <v>302</v>
      </c>
      <c r="D41" s="154" t="e">
        <f>C42&amp;D42</f>
        <v>#N/A</v>
      </c>
    </row>
    <row r="42" spans="1:12">
      <c r="B42" s="1209"/>
      <c r="C42" s="154" t="s">
        <v>467</v>
      </c>
      <c r="D42" s="153" t="e">
        <f>4+4*D10</f>
        <v>#N/A</v>
      </c>
    </row>
    <row r="43" spans="1:12">
      <c r="B43" s="1208" t="s">
        <v>468</v>
      </c>
      <c r="C43" s="153" t="s">
        <v>302</v>
      </c>
      <c r="D43" s="154" t="e">
        <f>C44&amp;D44</f>
        <v>#N/A</v>
      </c>
    </row>
    <row r="44" spans="1:12">
      <c r="B44" s="1209"/>
      <c r="C44" s="154" t="s">
        <v>467</v>
      </c>
      <c r="D44" s="153" t="e">
        <f>4+4*D11</f>
        <v>#N/A</v>
      </c>
    </row>
    <row r="46" spans="1:12">
      <c r="A46" s="89"/>
      <c r="B46" s="89"/>
      <c r="C46" s="89"/>
      <c r="D46" s="89"/>
      <c r="E46" s="89"/>
      <c r="F46" s="89"/>
    </row>
    <row r="47" spans="1:12">
      <c r="A47" s="89"/>
      <c r="B47" s="89"/>
      <c r="C47" s="89"/>
      <c r="D47" s="89"/>
      <c r="E47" s="89"/>
      <c r="F47" s="89"/>
    </row>
    <row r="48" spans="1:12">
      <c r="A48" s="89"/>
      <c r="B48" s="89" t="s">
        <v>308</v>
      </c>
      <c r="C48" s="89" t="s">
        <v>323</v>
      </c>
      <c r="D48" s="89" t="s">
        <v>309</v>
      </c>
      <c r="E48" s="89" t="s">
        <v>324</v>
      </c>
      <c r="F48" s="89" t="s">
        <v>170</v>
      </c>
      <c r="G48" s="1200" t="s">
        <v>152</v>
      </c>
      <c r="H48" s="1200"/>
      <c r="I48" s="91" t="s">
        <v>153</v>
      </c>
      <c r="J48" s="89" t="s">
        <v>310</v>
      </c>
      <c r="K48" s="89" t="s">
        <v>374</v>
      </c>
      <c r="L48" s="89" t="s">
        <v>311</v>
      </c>
    </row>
    <row r="49" spans="2:12">
      <c r="B49" s="82">
        <v>0</v>
      </c>
      <c r="C49" s="82">
        <v>10</v>
      </c>
      <c r="D49" s="82" t="s">
        <v>361</v>
      </c>
      <c r="E49" s="90" t="s">
        <v>344</v>
      </c>
      <c r="F49" s="90" t="s">
        <v>50</v>
      </c>
      <c r="G49" s="90" t="s">
        <v>50</v>
      </c>
      <c r="H49" s="90" t="s">
        <v>366</v>
      </c>
      <c r="I49" s="92" t="s">
        <v>156</v>
      </c>
      <c r="J49" s="82" t="s">
        <v>312</v>
      </c>
      <c r="K49" s="94" t="s">
        <v>163</v>
      </c>
      <c r="L49" s="82" t="s">
        <v>425</v>
      </c>
    </row>
    <row r="50" spans="2:12">
      <c r="B50" s="82">
        <v>0</v>
      </c>
      <c r="C50" s="82">
        <v>20</v>
      </c>
      <c r="D50" s="82" t="s">
        <v>362</v>
      </c>
      <c r="E50" s="90" t="s">
        <v>345</v>
      </c>
      <c r="F50" s="90" t="s">
        <v>185</v>
      </c>
      <c r="G50" s="90" t="s">
        <v>185</v>
      </c>
      <c r="H50" s="90" t="s">
        <v>367</v>
      </c>
      <c r="I50" s="92" t="s">
        <v>157</v>
      </c>
      <c r="J50" s="82" t="s">
        <v>313</v>
      </c>
      <c r="K50" s="94" t="s">
        <v>164</v>
      </c>
      <c r="L50" s="82" t="s">
        <v>314</v>
      </c>
    </row>
    <row r="51" spans="2:12">
      <c r="B51" s="82">
        <v>1</v>
      </c>
      <c r="C51" s="82">
        <v>21</v>
      </c>
      <c r="D51" s="82" t="s">
        <v>363</v>
      </c>
      <c r="E51" s="90" t="s">
        <v>346</v>
      </c>
      <c r="F51" s="90"/>
      <c r="G51" s="90"/>
      <c r="H51" s="90" t="s">
        <v>368</v>
      </c>
      <c r="I51" s="92" t="s">
        <v>158</v>
      </c>
      <c r="J51" s="82" t="s">
        <v>315</v>
      </c>
      <c r="K51" s="94" t="s">
        <v>165</v>
      </c>
      <c r="L51" s="82" t="s">
        <v>316</v>
      </c>
    </row>
    <row r="52" spans="2:12">
      <c r="B52" s="82">
        <v>2</v>
      </c>
      <c r="C52" s="82">
        <v>31</v>
      </c>
      <c r="D52" s="82" t="s">
        <v>317</v>
      </c>
      <c r="E52" s="90" t="s">
        <v>347</v>
      </c>
      <c r="F52" s="90"/>
      <c r="G52" s="90"/>
      <c r="H52" s="90" t="s">
        <v>369</v>
      </c>
      <c r="I52" s="92" t="s">
        <v>154</v>
      </c>
      <c r="J52" s="82" t="s">
        <v>318</v>
      </c>
      <c r="L52" s="82" t="s">
        <v>319</v>
      </c>
    </row>
    <row r="53" spans="2:12">
      <c r="B53" s="82">
        <v>3</v>
      </c>
      <c r="C53" s="82">
        <v>41</v>
      </c>
      <c r="D53" s="82" t="s">
        <v>320</v>
      </c>
      <c r="E53" s="90" t="s">
        <v>348</v>
      </c>
      <c r="F53" s="90"/>
      <c r="G53" s="90"/>
      <c r="H53" s="90"/>
      <c r="I53" s="90"/>
      <c r="J53" s="82" t="s">
        <v>85</v>
      </c>
    </row>
    <row r="54" spans="2:12">
      <c r="B54" s="82">
        <v>4</v>
      </c>
      <c r="C54" s="82">
        <v>51</v>
      </c>
      <c r="D54" s="82" t="s">
        <v>321</v>
      </c>
      <c r="E54" s="90" t="s">
        <v>349</v>
      </c>
      <c r="F54" s="90"/>
      <c r="G54" s="90"/>
      <c r="H54" s="90"/>
      <c r="I54" s="90"/>
    </row>
    <row r="55" spans="2:12">
      <c r="B55" s="82">
        <v>5</v>
      </c>
      <c r="C55" s="82">
        <v>61</v>
      </c>
      <c r="D55" s="82" t="s">
        <v>364</v>
      </c>
      <c r="E55" s="90" t="s">
        <v>350</v>
      </c>
      <c r="F55" s="90"/>
      <c r="G55" s="90"/>
      <c r="H55" s="90"/>
      <c r="I55" s="90"/>
    </row>
    <row r="56" spans="2:12">
      <c r="B56" s="82">
        <v>6</v>
      </c>
      <c r="C56" s="82">
        <v>71</v>
      </c>
      <c r="D56" s="82" t="s">
        <v>322</v>
      </c>
      <c r="E56" s="90" t="s">
        <v>351</v>
      </c>
      <c r="F56" s="90"/>
      <c r="G56" s="90"/>
      <c r="H56" s="90"/>
      <c r="I56" s="90"/>
    </row>
    <row r="57" spans="2:12">
      <c r="B57" s="82">
        <v>7</v>
      </c>
      <c r="C57" s="82">
        <v>81</v>
      </c>
      <c r="E57" s="90" t="s">
        <v>352</v>
      </c>
      <c r="F57" s="90"/>
      <c r="G57" s="90"/>
      <c r="H57" s="90"/>
      <c r="I57" s="90"/>
    </row>
    <row r="58" spans="2:12">
      <c r="B58" s="82">
        <v>8</v>
      </c>
      <c r="C58" s="82">
        <v>91</v>
      </c>
      <c r="E58" s="90" t="s">
        <v>353</v>
      </c>
      <c r="F58" s="90"/>
      <c r="G58" s="90"/>
      <c r="H58" s="90"/>
      <c r="I58" s="90"/>
    </row>
    <row r="59" spans="2:12">
      <c r="B59" s="82">
        <v>9</v>
      </c>
      <c r="C59" s="82">
        <v>101</v>
      </c>
      <c r="E59" s="90" t="s">
        <v>354</v>
      </c>
      <c r="F59" s="90"/>
      <c r="G59" s="90"/>
      <c r="H59" s="90"/>
      <c r="I59" s="90"/>
    </row>
    <row r="60" spans="2:12">
      <c r="B60" s="82">
        <v>10</v>
      </c>
      <c r="C60" s="82">
        <v>111</v>
      </c>
      <c r="E60" s="90" t="s">
        <v>355</v>
      </c>
      <c r="F60" s="90"/>
      <c r="G60" s="90"/>
      <c r="H60" s="90"/>
      <c r="I60" s="90"/>
    </row>
    <row r="61" spans="2:12">
      <c r="B61" s="82">
        <v>11</v>
      </c>
      <c r="C61" s="82">
        <v>121</v>
      </c>
      <c r="E61" s="90" t="s">
        <v>356</v>
      </c>
      <c r="F61" s="90"/>
      <c r="G61" s="90"/>
      <c r="H61" s="90"/>
      <c r="I61" s="90"/>
    </row>
    <row r="62" spans="2:12">
      <c r="B62" s="82">
        <v>12</v>
      </c>
      <c r="C62" s="82">
        <v>131</v>
      </c>
      <c r="E62" s="90" t="s">
        <v>357</v>
      </c>
      <c r="F62" s="90"/>
      <c r="G62" s="90"/>
      <c r="H62" s="90"/>
      <c r="I62" s="89"/>
    </row>
    <row r="63" spans="2:12">
      <c r="B63" s="82">
        <v>13</v>
      </c>
      <c r="C63" s="82">
        <v>141</v>
      </c>
    </row>
    <row r="64" spans="2:12">
      <c r="B64" s="82">
        <v>14</v>
      </c>
      <c r="C64" s="82">
        <v>151</v>
      </c>
      <c r="E64" s="89"/>
      <c r="F64" s="89"/>
      <c r="G64" s="89"/>
      <c r="H64" s="89"/>
    </row>
    <row r="65" spans="2:3">
      <c r="B65" s="82">
        <v>15</v>
      </c>
      <c r="C65" s="82">
        <v>161</v>
      </c>
    </row>
    <row r="66" spans="2:3">
      <c r="B66" s="82">
        <v>16</v>
      </c>
      <c r="C66" s="82">
        <v>171</v>
      </c>
    </row>
    <row r="67" spans="2:3">
      <c r="B67" s="82">
        <v>17</v>
      </c>
    </row>
  </sheetData>
  <mergeCells count="12">
    <mergeCell ref="C3:C9"/>
    <mergeCell ref="B20:B22"/>
    <mergeCell ref="B25:B26"/>
    <mergeCell ref="B18:B19"/>
    <mergeCell ref="B23:B24"/>
    <mergeCell ref="G48:H48"/>
    <mergeCell ref="B27:B29"/>
    <mergeCell ref="B36:B37"/>
    <mergeCell ref="B30:B31"/>
    <mergeCell ref="B34:B35"/>
    <mergeCell ref="B41:B42"/>
    <mergeCell ref="B43:B44"/>
  </mergeCells>
  <phoneticPr fontId="1"/>
  <conditionalFormatting sqref="B19 B18:C18">
    <cfRule type="expression" dxfId="2" priority="1" stopIfTrue="1">
      <formula>#REF!=0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621"/>
  <sheetViews>
    <sheetView view="pageBreakPreview" topLeftCell="AS1" zoomScaleNormal="100" zoomScaleSheetLayoutView="100" workbookViewId="0">
      <selection sqref="A1:BF550"/>
    </sheetView>
  </sheetViews>
  <sheetFormatPr defaultRowHeight="13.5"/>
  <cols>
    <col min="1" max="1" width="5.625" style="68" customWidth="1"/>
    <col min="2" max="2" width="7.25" style="68" customWidth="1"/>
    <col min="3" max="3" width="4.5" style="68" bestFit="1" customWidth="1"/>
    <col min="4" max="4" width="9.375" style="68" customWidth="1"/>
    <col min="5" max="5" width="2.25" style="13" customWidth="1"/>
    <col min="6" max="6" width="6.875" style="67" customWidth="1"/>
    <col min="7" max="7" width="8.125" style="69" customWidth="1"/>
    <col min="8" max="8" width="6.875" style="70" customWidth="1"/>
    <col min="9" max="9" width="8.125" style="69" customWidth="1"/>
    <col min="10" max="10" width="2.25" style="133" customWidth="1"/>
    <col min="11" max="11" width="6.25" style="67" customWidth="1"/>
    <col min="12" max="12" width="7" style="69" customWidth="1"/>
    <col min="13" max="13" width="7.625" style="71" customWidth="1"/>
    <col min="14" max="14" width="6.25" style="70" customWidth="1"/>
    <col min="15" max="15" width="6.875" style="69" customWidth="1"/>
    <col min="16" max="16" width="7.625" style="71" customWidth="1"/>
    <col min="17" max="17" width="2.25" style="133" customWidth="1"/>
    <col min="18" max="18" width="6.875" style="67" customWidth="1"/>
    <col min="19" max="19" width="11.375" style="72" bestFit="1" customWidth="1"/>
    <col min="20" max="20" width="2.25" style="71" customWidth="1"/>
    <col min="21" max="21" width="1.75" style="133" customWidth="1"/>
    <col min="22" max="22" width="13.625" style="70" customWidth="1"/>
    <col min="23" max="23" width="2.25" style="133" customWidth="1"/>
    <col min="24" max="24" width="13.625" style="72" customWidth="1"/>
    <col min="25" max="25" width="1.75" style="72" customWidth="1"/>
    <col min="26" max="26" width="2.25" style="133" customWidth="1"/>
    <col min="27" max="27" width="10.25" style="72" customWidth="1"/>
    <col min="28" max="28" width="2.25" style="71" customWidth="1"/>
    <col min="29" max="29" width="5.625" style="70" customWidth="1"/>
    <col min="30" max="30" width="5.875" style="70" customWidth="1"/>
    <col min="31" max="31" width="2.25" style="133" customWidth="1"/>
    <col min="32" max="32" width="9.75" style="77" bestFit="1" customWidth="1"/>
    <col min="33" max="33" width="2.25" style="67" customWidth="1"/>
    <col min="34" max="35" width="6.125" style="67" customWidth="1"/>
    <col min="36" max="36" width="2.25" style="67" customWidth="1"/>
    <col min="37" max="37" width="6" style="75" bestFit="1" customWidth="1"/>
    <col min="38" max="39" width="6.125" style="67" customWidth="1"/>
    <col min="40" max="40" width="2.25" style="71" customWidth="1"/>
    <col min="41" max="41" width="5.875" style="70" customWidth="1"/>
    <col min="42" max="42" width="2.375" style="133" customWidth="1"/>
    <col min="43" max="43" width="10.75" style="67" customWidth="1"/>
    <col min="44" max="44" width="2.25" style="67" customWidth="1"/>
    <col min="45" max="45" width="9.75" style="75" customWidth="1"/>
    <col min="46" max="46" width="2.25" style="67" customWidth="1"/>
    <col min="47" max="47" width="10.25" style="76" customWidth="1"/>
    <col min="48" max="48" width="2.25" style="71" customWidth="1"/>
    <col min="49" max="49" width="6.625" style="70" customWidth="1"/>
    <col min="50" max="50" width="2.25" style="133" customWidth="1"/>
    <col min="51" max="51" width="12.25" style="67" bestFit="1" customWidth="1"/>
    <col min="52" max="52" width="2.25" style="67" customWidth="1"/>
    <col min="53" max="55" width="14.375" style="67" customWidth="1"/>
    <col min="56" max="56" width="14.375" style="75" customWidth="1"/>
    <col min="57" max="57" width="2.25" style="67" customWidth="1"/>
    <col min="58" max="58" width="17.75" style="75" customWidth="1"/>
    <col min="59" max="60" width="6.25" style="67" customWidth="1"/>
    <col min="61" max="61" width="7.5" style="71" customWidth="1"/>
    <col min="62" max="63" width="3.75" style="130" bestFit="1" customWidth="1"/>
    <col min="64" max="64" width="4.5" style="130" bestFit="1" customWidth="1"/>
    <col min="65" max="77" width="9" style="8"/>
    <col min="78" max="295" width="9" style="66"/>
    <col min="296" max="296" width="1.75" style="66" customWidth="1"/>
    <col min="297" max="297" width="2.5" style="66" customWidth="1"/>
    <col min="298" max="298" width="3.625" style="66" customWidth="1"/>
    <col min="299" max="299" width="2.75" style="66" customWidth="1"/>
    <col min="300" max="300" width="0.875" style="66" customWidth="1"/>
    <col min="301" max="301" width="1.25" style="66" customWidth="1"/>
    <col min="302" max="302" width="5.375" style="66" customWidth="1"/>
    <col min="303" max="303" width="6.5" style="66" customWidth="1"/>
    <col min="304" max="304" width="4.125" style="66" customWidth="1"/>
    <col min="305" max="305" width="7.875" style="66" customWidth="1"/>
    <col min="306" max="306" width="8.75" style="66" customWidth="1"/>
    <col min="307" max="310" width="6.25" style="66" customWidth="1"/>
    <col min="311" max="311" width="4.875" style="66" customWidth="1"/>
    <col min="312" max="312" width="2.5" style="66" customWidth="1"/>
    <col min="313" max="313" width="4.875" style="66" customWidth="1"/>
    <col min="314" max="551" width="9" style="66"/>
    <col min="552" max="552" width="1.75" style="66" customWidth="1"/>
    <col min="553" max="553" width="2.5" style="66" customWidth="1"/>
    <col min="554" max="554" width="3.625" style="66" customWidth="1"/>
    <col min="555" max="555" width="2.75" style="66" customWidth="1"/>
    <col min="556" max="556" width="0.875" style="66" customWidth="1"/>
    <col min="557" max="557" width="1.25" style="66" customWidth="1"/>
    <col min="558" max="558" width="5.375" style="66" customWidth="1"/>
    <col min="559" max="559" width="6.5" style="66" customWidth="1"/>
    <col min="560" max="560" width="4.125" style="66" customWidth="1"/>
    <col min="561" max="561" width="7.875" style="66" customWidth="1"/>
    <col min="562" max="562" width="8.75" style="66" customWidth="1"/>
    <col min="563" max="566" width="6.25" style="66" customWidth="1"/>
    <col min="567" max="567" width="4.875" style="66" customWidth="1"/>
    <col min="568" max="568" width="2.5" style="66" customWidth="1"/>
    <col min="569" max="569" width="4.875" style="66" customWidth="1"/>
    <col min="570" max="807" width="9" style="66"/>
    <col min="808" max="808" width="1.75" style="66" customWidth="1"/>
    <col min="809" max="809" width="2.5" style="66" customWidth="1"/>
    <col min="810" max="810" width="3.625" style="66" customWidth="1"/>
    <col min="811" max="811" width="2.75" style="66" customWidth="1"/>
    <col min="812" max="812" width="0.875" style="66" customWidth="1"/>
    <col min="813" max="813" width="1.25" style="66" customWidth="1"/>
    <col min="814" max="814" width="5.375" style="66" customWidth="1"/>
    <col min="815" max="815" width="6.5" style="66" customWidth="1"/>
    <col min="816" max="816" width="4.125" style="66" customWidth="1"/>
    <col min="817" max="817" width="7.875" style="66" customWidth="1"/>
    <col min="818" max="818" width="8.75" style="66" customWidth="1"/>
    <col min="819" max="822" width="6.25" style="66" customWidth="1"/>
    <col min="823" max="823" width="4.875" style="66" customWidth="1"/>
    <col min="824" max="824" width="2.5" style="66" customWidth="1"/>
    <col min="825" max="825" width="4.875" style="66" customWidth="1"/>
    <col min="826" max="1063" width="9" style="66"/>
    <col min="1064" max="1064" width="1.75" style="66" customWidth="1"/>
    <col min="1065" max="1065" width="2.5" style="66" customWidth="1"/>
    <col min="1066" max="1066" width="3.625" style="66" customWidth="1"/>
    <col min="1067" max="1067" width="2.75" style="66" customWidth="1"/>
    <col min="1068" max="1068" width="0.875" style="66" customWidth="1"/>
    <col min="1069" max="1069" width="1.25" style="66" customWidth="1"/>
    <col min="1070" max="1070" width="5.375" style="66" customWidth="1"/>
    <col min="1071" max="1071" width="6.5" style="66" customWidth="1"/>
    <col min="1072" max="1072" width="4.125" style="66" customWidth="1"/>
    <col min="1073" max="1073" width="7.875" style="66" customWidth="1"/>
    <col min="1074" max="1074" width="8.75" style="66" customWidth="1"/>
    <col min="1075" max="1078" width="6.25" style="66" customWidth="1"/>
    <col min="1079" max="1079" width="4.875" style="66" customWidth="1"/>
    <col min="1080" max="1080" width="2.5" style="66" customWidth="1"/>
    <col min="1081" max="1081" width="4.875" style="66" customWidth="1"/>
    <col min="1082" max="1319" width="9" style="66"/>
    <col min="1320" max="1320" width="1.75" style="66" customWidth="1"/>
    <col min="1321" max="1321" width="2.5" style="66" customWidth="1"/>
    <col min="1322" max="1322" width="3.625" style="66" customWidth="1"/>
    <col min="1323" max="1323" width="2.75" style="66" customWidth="1"/>
    <col min="1324" max="1324" width="0.875" style="66" customWidth="1"/>
    <col min="1325" max="1325" width="1.25" style="66" customWidth="1"/>
    <col min="1326" max="1326" width="5.375" style="66" customWidth="1"/>
    <col min="1327" max="1327" width="6.5" style="66" customWidth="1"/>
    <col min="1328" max="1328" width="4.125" style="66" customWidth="1"/>
    <col min="1329" max="1329" width="7.875" style="66" customWidth="1"/>
    <col min="1330" max="1330" width="8.75" style="66" customWidth="1"/>
    <col min="1331" max="1334" width="6.25" style="66" customWidth="1"/>
    <col min="1335" max="1335" width="4.875" style="66" customWidth="1"/>
    <col min="1336" max="1336" width="2.5" style="66" customWidth="1"/>
    <col min="1337" max="1337" width="4.875" style="66" customWidth="1"/>
    <col min="1338" max="1575" width="9" style="66"/>
    <col min="1576" max="1576" width="1.75" style="66" customWidth="1"/>
    <col min="1577" max="1577" width="2.5" style="66" customWidth="1"/>
    <col min="1578" max="1578" width="3.625" style="66" customWidth="1"/>
    <col min="1579" max="1579" width="2.75" style="66" customWidth="1"/>
    <col min="1580" max="1580" width="0.875" style="66" customWidth="1"/>
    <col min="1581" max="1581" width="1.25" style="66" customWidth="1"/>
    <col min="1582" max="1582" width="5.375" style="66" customWidth="1"/>
    <col min="1583" max="1583" width="6.5" style="66" customWidth="1"/>
    <col min="1584" max="1584" width="4.125" style="66" customWidth="1"/>
    <col min="1585" max="1585" width="7.875" style="66" customWidth="1"/>
    <col min="1586" max="1586" width="8.75" style="66" customWidth="1"/>
    <col min="1587" max="1590" width="6.25" style="66" customWidth="1"/>
    <col min="1591" max="1591" width="4.875" style="66" customWidth="1"/>
    <col min="1592" max="1592" width="2.5" style="66" customWidth="1"/>
    <col min="1593" max="1593" width="4.875" style="66" customWidth="1"/>
    <col min="1594" max="1831" width="9" style="66"/>
    <col min="1832" max="1832" width="1.75" style="66" customWidth="1"/>
    <col min="1833" max="1833" width="2.5" style="66" customWidth="1"/>
    <col min="1834" max="1834" width="3.625" style="66" customWidth="1"/>
    <col min="1835" max="1835" width="2.75" style="66" customWidth="1"/>
    <col min="1836" max="1836" width="0.875" style="66" customWidth="1"/>
    <col min="1837" max="1837" width="1.25" style="66" customWidth="1"/>
    <col min="1838" max="1838" width="5.375" style="66" customWidth="1"/>
    <col min="1839" max="1839" width="6.5" style="66" customWidth="1"/>
    <col min="1840" max="1840" width="4.125" style="66" customWidth="1"/>
    <col min="1841" max="1841" width="7.875" style="66" customWidth="1"/>
    <col min="1842" max="1842" width="8.75" style="66" customWidth="1"/>
    <col min="1843" max="1846" width="6.25" style="66" customWidth="1"/>
    <col min="1847" max="1847" width="4.875" style="66" customWidth="1"/>
    <col min="1848" max="1848" width="2.5" style="66" customWidth="1"/>
    <col min="1849" max="1849" width="4.875" style="66" customWidth="1"/>
    <col min="1850" max="2087" width="9" style="66"/>
    <col min="2088" max="2088" width="1.75" style="66" customWidth="1"/>
    <col min="2089" max="2089" width="2.5" style="66" customWidth="1"/>
    <col min="2090" max="2090" width="3.625" style="66" customWidth="1"/>
    <col min="2091" max="2091" width="2.75" style="66" customWidth="1"/>
    <col min="2092" max="2092" width="0.875" style="66" customWidth="1"/>
    <col min="2093" max="2093" width="1.25" style="66" customWidth="1"/>
    <col min="2094" max="2094" width="5.375" style="66" customWidth="1"/>
    <col min="2095" max="2095" width="6.5" style="66" customWidth="1"/>
    <col min="2096" max="2096" width="4.125" style="66" customWidth="1"/>
    <col min="2097" max="2097" width="7.875" style="66" customWidth="1"/>
    <col min="2098" max="2098" width="8.75" style="66" customWidth="1"/>
    <col min="2099" max="2102" width="6.25" style="66" customWidth="1"/>
    <col min="2103" max="2103" width="4.875" style="66" customWidth="1"/>
    <col min="2104" max="2104" width="2.5" style="66" customWidth="1"/>
    <col min="2105" max="2105" width="4.875" style="66" customWidth="1"/>
    <col min="2106" max="2343" width="9" style="66"/>
    <col min="2344" max="2344" width="1.75" style="66" customWidth="1"/>
    <col min="2345" max="2345" width="2.5" style="66" customWidth="1"/>
    <col min="2346" max="2346" width="3.625" style="66" customWidth="1"/>
    <col min="2347" max="2347" width="2.75" style="66" customWidth="1"/>
    <col min="2348" max="2348" width="0.875" style="66" customWidth="1"/>
    <col min="2349" max="2349" width="1.25" style="66" customWidth="1"/>
    <col min="2350" max="2350" width="5.375" style="66" customWidth="1"/>
    <col min="2351" max="2351" width="6.5" style="66" customWidth="1"/>
    <col min="2352" max="2352" width="4.125" style="66" customWidth="1"/>
    <col min="2353" max="2353" width="7.875" style="66" customWidth="1"/>
    <col min="2354" max="2354" width="8.75" style="66" customWidth="1"/>
    <col min="2355" max="2358" width="6.25" style="66" customWidth="1"/>
    <col min="2359" max="2359" width="4.875" style="66" customWidth="1"/>
    <col min="2360" max="2360" width="2.5" style="66" customWidth="1"/>
    <col min="2361" max="2361" width="4.875" style="66" customWidth="1"/>
    <col min="2362" max="2599" width="9" style="66"/>
    <col min="2600" max="2600" width="1.75" style="66" customWidth="1"/>
    <col min="2601" max="2601" width="2.5" style="66" customWidth="1"/>
    <col min="2602" max="2602" width="3.625" style="66" customWidth="1"/>
    <col min="2603" max="2603" width="2.75" style="66" customWidth="1"/>
    <col min="2604" max="2604" width="0.875" style="66" customWidth="1"/>
    <col min="2605" max="2605" width="1.25" style="66" customWidth="1"/>
    <col min="2606" max="2606" width="5.375" style="66" customWidth="1"/>
    <col min="2607" max="2607" width="6.5" style="66" customWidth="1"/>
    <col min="2608" max="2608" width="4.125" style="66" customWidth="1"/>
    <col min="2609" max="2609" width="7.875" style="66" customWidth="1"/>
    <col min="2610" max="2610" width="8.75" style="66" customWidth="1"/>
    <col min="2611" max="2614" width="6.25" style="66" customWidth="1"/>
    <col min="2615" max="2615" width="4.875" style="66" customWidth="1"/>
    <col min="2616" max="2616" width="2.5" style="66" customWidth="1"/>
    <col min="2617" max="2617" width="4.875" style="66" customWidth="1"/>
    <col min="2618" max="2855" width="9" style="66"/>
    <col min="2856" max="2856" width="1.75" style="66" customWidth="1"/>
    <col min="2857" max="2857" width="2.5" style="66" customWidth="1"/>
    <col min="2858" max="2858" width="3.625" style="66" customWidth="1"/>
    <col min="2859" max="2859" width="2.75" style="66" customWidth="1"/>
    <col min="2860" max="2860" width="0.875" style="66" customWidth="1"/>
    <col min="2861" max="2861" width="1.25" style="66" customWidth="1"/>
    <col min="2862" max="2862" width="5.375" style="66" customWidth="1"/>
    <col min="2863" max="2863" width="6.5" style="66" customWidth="1"/>
    <col min="2864" max="2864" width="4.125" style="66" customWidth="1"/>
    <col min="2865" max="2865" width="7.875" style="66" customWidth="1"/>
    <col min="2866" max="2866" width="8.75" style="66" customWidth="1"/>
    <col min="2867" max="2870" width="6.25" style="66" customWidth="1"/>
    <col min="2871" max="2871" width="4.875" style="66" customWidth="1"/>
    <col min="2872" max="2872" width="2.5" style="66" customWidth="1"/>
    <col min="2873" max="2873" width="4.875" style="66" customWidth="1"/>
    <col min="2874" max="3111" width="9" style="66"/>
    <col min="3112" max="3112" width="1.75" style="66" customWidth="1"/>
    <col min="3113" max="3113" width="2.5" style="66" customWidth="1"/>
    <col min="3114" max="3114" width="3.625" style="66" customWidth="1"/>
    <col min="3115" max="3115" width="2.75" style="66" customWidth="1"/>
    <col min="3116" max="3116" width="0.875" style="66" customWidth="1"/>
    <col min="3117" max="3117" width="1.25" style="66" customWidth="1"/>
    <col min="3118" max="3118" width="5.375" style="66" customWidth="1"/>
    <col min="3119" max="3119" width="6.5" style="66" customWidth="1"/>
    <col min="3120" max="3120" width="4.125" style="66" customWidth="1"/>
    <col min="3121" max="3121" width="7.875" style="66" customWidth="1"/>
    <col min="3122" max="3122" width="8.75" style="66" customWidth="1"/>
    <col min="3123" max="3126" width="6.25" style="66" customWidth="1"/>
    <col min="3127" max="3127" width="4.875" style="66" customWidth="1"/>
    <col min="3128" max="3128" width="2.5" style="66" customWidth="1"/>
    <col min="3129" max="3129" width="4.875" style="66" customWidth="1"/>
    <col min="3130" max="3367" width="9" style="66"/>
    <col min="3368" max="3368" width="1.75" style="66" customWidth="1"/>
    <col min="3369" max="3369" width="2.5" style="66" customWidth="1"/>
    <col min="3370" max="3370" width="3.625" style="66" customWidth="1"/>
    <col min="3371" max="3371" width="2.75" style="66" customWidth="1"/>
    <col min="3372" max="3372" width="0.875" style="66" customWidth="1"/>
    <col min="3373" max="3373" width="1.25" style="66" customWidth="1"/>
    <col min="3374" max="3374" width="5.375" style="66" customWidth="1"/>
    <col min="3375" max="3375" width="6.5" style="66" customWidth="1"/>
    <col min="3376" max="3376" width="4.125" style="66" customWidth="1"/>
    <col min="3377" max="3377" width="7.875" style="66" customWidth="1"/>
    <col min="3378" max="3378" width="8.75" style="66" customWidth="1"/>
    <col min="3379" max="3382" width="6.25" style="66" customWidth="1"/>
    <col min="3383" max="3383" width="4.875" style="66" customWidth="1"/>
    <col min="3384" max="3384" width="2.5" style="66" customWidth="1"/>
    <col min="3385" max="3385" width="4.875" style="66" customWidth="1"/>
    <col min="3386" max="3623" width="9" style="66"/>
    <col min="3624" max="3624" width="1.75" style="66" customWidth="1"/>
    <col min="3625" max="3625" width="2.5" style="66" customWidth="1"/>
    <col min="3626" max="3626" width="3.625" style="66" customWidth="1"/>
    <col min="3627" max="3627" width="2.75" style="66" customWidth="1"/>
    <col min="3628" max="3628" width="0.875" style="66" customWidth="1"/>
    <col min="3629" max="3629" width="1.25" style="66" customWidth="1"/>
    <col min="3630" max="3630" width="5.375" style="66" customWidth="1"/>
    <col min="3631" max="3631" width="6.5" style="66" customWidth="1"/>
    <col min="3632" max="3632" width="4.125" style="66" customWidth="1"/>
    <col min="3633" max="3633" width="7.875" style="66" customWidth="1"/>
    <col min="3634" max="3634" width="8.75" style="66" customWidth="1"/>
    <col min="3635" max="3638" width="6.25" style="66" customWidth="1"/>
    <col min="3639" max="3639" width="4.875" style="66" customWidth="1"/>
    <col min="3640" max="3640" width="2.5" style="66" customWidth="1"/>
    <col min="3641" max="3641" width="4.875" style="66" customWidth="1"/>
    <col min="3642" max="3879" width="9" style="66"/>
    <col min="3880" max="3880" width="1.75" style="66" customWidth="1"/>
    <col min="3881" max="3881" width="2.5" style="66" customWidth="1"/>
    <col min="3882" max="3882" width="3.625" style="66" customWidth="1"/>
    <col min="3883" max="3883" width="2.75" style="66" customWidth="1"/>
    <col min="3884" max="3884" width="0.875" style="66" customWidth="1"/>
    <col min="3885" max="3885" width="1.25" style="66" customWidth="1"/>
    <col min="3886" max="3886" width="5.375" style="66" customWidth="1"/>
    <col min="3887" max="3887" width="6.5" style="66" customWidth="1"/>
    <col min="3888" max="3888" width="4.125" style="66" customWidth="1"/>
    <col min="3889" max="3889" width="7.875" style="66" customWidth="1"/>
    <col min="3890" max="3890" width="8.75" style="66" customWidth="1"/>
    <col min="3891" max="3894" width="6.25" style="66" customWidth="1"/>
    <col min="3895" max="3895" width="4.875" style="66" customWidth="1"/>
    <col min="3896" max="3896" width="2.5" style="66" customWidth="1"/>
    <col min="3897" max="3897" width="4.875" style="66" customWidth="1"/>
    <col min="3898" max="4135" width="9" style="66"/>
    <col min="4136" max="4136" width="1.75" style="66" customWidth="1"/>
    <col min="4137" max="4137" width="2.5" style="66" customWidth="1"/>
    <col min="4138" max="4138" width="3.625" style="66" customWidth="1"/>
    <col min="4139" max="4139" width="2.75" style="66" customWidth="1"/>
    <col min="4140" max="4140" width="0.875" style="66" customWidth="1"/>
    <col min="4141" max="4141" width="1.25" style="66" customWidth="1"/>
    <col min="4142" max="4142" width="5.375" style="66" customWidth="1"/>
    <col min="4143" max="4143" width="6.5" style="66" customWidth="1"/>
    <col min="4144" max="4144" width="4.125" style="66" customWidth="1"/>
    <col min="4145" max="4145" width="7.875" style="66" customWidth="1"/>
    <col min="4146" max="4146" width="8.75" style="66" customWidth="1"/>
    <col min="4147" max="4150" width="6.25" style="66" customWidth="1"/>
    <col min="4151" max="4151" width="4.875" style="66" customWidth="1"/>
    <col min="4152" max="4152" width="2.5" style="66" customWidth="1"/>
    <col min="4153" max="4153" width="4.875" style="66" customWidth="1"/>
    <col min="4154" max="4391" width="9" style="66"/>
    <col min="4392" max="4392" width="1.75" style="66" customWidth="1"/>
    <col min="4393" max="4393" width="2.5" style="66" customWidth="1"/>
    <col min="4394" max="4394" width="3.625" style="66" customWidth="1"/>
    <col min="4395" max="4395" width="2.75" style="66" customWidth="1"/>
    <col min="4396" max="4396" width="0.875" style="66" customWidth="1"/>
    <col min="4397" max="4397" width="1.25" style="66" customWidth="1"/>
    <col min="4398" max="4398" width="5.375" style="66" customWidth="1"/>
    <col min="4399" max="4399" width="6.5" style="66" customWidth="1"/>
    <col min="4400" max="4400" width="4.125" style="66" customWidth="1"/>
    <col min="4401" max="4401" width="7.875" style="66" customWidth="1"/>
    <col min="4402" max="4402" width="8.75" style="66" customWidth="1"/>
    <col min="4403" max="4406" width="6.25" style="66" customWidth="1"/>
    <col min="4407" max="4407" width="4.875" style="66" customWidth="1"/>
    <col min="4408" max="4408" width="2.5" style="66" customWidth="1"/>
    <col min="4409" max="4409" width="4.875" style="66" customWidth="1"/>
    <col min="4410" max="4647" width="9" style="66"/>
    <col min="4648" max="4648" width="1.75" style="66" customWidth="1"/>
    <col min="4649" max="4649" width="2.5" style="66" customWidth="1"/>
    <col min="4650" max="4650" width="3.625" style="66" customWidth="1"/>
    <col min="4651" max="4651" width="2.75" style="66" customWidth="1"/>
    <col min="4652" max="4652" width="0.875" style="66" customWidth="1"/>
    <col min="4653" max="4653" width="1.25" style="66" customWidth="1"/>
    <col min="4654" max="4654" width="5.375" style="66" customWidth="1"/>
    <col min="4655" max="4655" width="6.5" style="66" customWidth="1"/>
    <col min="4656" max="4656" width="4.125" style="66" customWidth="1"/>
    <col min="4657" max="4657" width="7.875" style="66" customWidth="1"/>
    <col min="4658" max="4658" width="8.75" style="66" customWidth="1"/>
    <col min="4659" max="4662" width="6.25" style="66" customWidth="1"/>
    <col min="4663" max="4663" width="4.875" style="66" customWidth="1"/>
    <col min="4664" max="4664" width="2.5" style="66" customWidth="1"/>
    <col min="4665" max="4665" width="4.875" style="66" customWidth="1"/>
    <col min="4666" max="4903" width="9" style="66"/>
    <col min="4904" max="4904" width="1.75" style="66" customWidth="1"/>
    <col min="4905" max="4905" width="2.5" style="66" customWidth="1"/>
    <col min="4906" max="4906" width="3.625" style="66" customWidth="1"/>
    <col min="4907" max="4907" width="2.75" style="66" customWidth="1"/>
    <col min="4908" max="4908" width="0.875" style="66" customWidth="1"/>
    <col min="4909" max="4909" width="1.25" style="66" customWidth="1"/>
    <col min="4910" max="4910" width="5.375" style="66" customWidth="1"/>
    <col min="4911" max="4911" width="6.5" style="66" customWidth="1"/>
    <col min="4912" max="4912" width="4.125" style="66" customWidth="1"/>
    <col min="4913" max="4913" width="7.875" style="66" customWidth="1"/>
    <col min="4914" max="4914" width="8.75" style="66" customWidth="1"/>
    <col min="4915" max="4918" width="6.25" style="66" customWidth="1"/>
    <col min="4919" max="4919" width="4.875" style="66" customWidth="1"/>
    <col min="4920" max="4920" width="2.5" style="66" customWidth="1"/>
    <col min="4921" max="4921" width="4.875" style="66" customWidth="1"/>
    <col min="4922" max="5159" width="9" style="66"/>
    <col min="5160" max="5160" width="1.75" style="66" customWidth="1"/>
    <col min="5161" max="5161" width="2.5" style="66" customWidth="1"/>
    <col min="5162" max="5162" width="3.625" style="66" customWidth="1"/>
    <col min="5163" max="5163" width="2.75" style="66" customWidth="1"/>
    <col min="5164" max="5164" width="0.875" style="66" customWidth="1"/>
    <col min="5165" max="5165" width="1.25" style="66" customWidth="1"/>
    <col min="5166" max="5166" width="5.375" style="66" customWidth="1"/>
    <col min="5167" max="5167" width="6.5" style="66" customWidth="1"/>
    <col min="5168" max="5168" width="4.125" style="66" customWidth="1"/>
    <col min="5169" max="5169" width="7.875" style="66" customWidth="1"/>
    <col min="5170" max="5170" width="8.75" style="66" customWidth="1"/>
    <col min="5171" max="5174" width="6.25" style="66" customWidth="1"/>
    <col min="5175" max="5175" width="4.875" style="66" customWidth="1"/>
    <col min="5176" max="5176" width="2.5" style="66" customWidth="1"/>
    <col min="5177" max="5177" width="4.875" style="66" customWidth="1"/>
    <col min="5178" max="5415" width="9" style="66"/>
    <col min="5416" max="5416" width="1.75" style="66" customWidth="1"/>
    <col min="5417" max="5417" width="2.5" style="66" customWidth="1"/>
    <col min="5418" max="5418" width="3.625" style="66" customWidth="1"/>
    <col min="5419" max="5419" width="2.75" style="66" customWidth="1"/>
    <col min="5420" max="5420" width="0.875" style="66" customWidth="1"/>
    <col min="5421" max="5421" width="1.25" style="66" customWidth="1"/>
    <col min="5422" max="5422" width="5.375" style="66" customWidth="1"/>
    <col min="5423" max="5423" width="6.5" style="66" customWidth="1"/>
    <col min="5424" max="5424" width="4.125" style="66" customWidth="1"/>
    <col min="5425" max="5425" width="7.875" style="66" customWidth="1"/>
    <col min="5426" max="5426" width="8.75" style="66" customWidth="1"/>
    <col min="5427" max="5430" width="6.25" style="66" customWidth="1"/>
    <col min="5431" max="5431" width="4.875" style="66" customWidth="1"/>
    <col min="5432" max="5432" width="2.5" style="66" customWidth="1"/>
    <col min="5433" max="5433" width="4.875" style="66" customWidth="1"/>
    <col min="5434" max="5671" width="9" style="66"/>
    <col min="5672" max="5672" width="1.75" style="66" customWidth="1"/>
    <col min="5673" max="5673" width="2.5" style="66" customWidth="1"/>
    <col min="5674" max="5674" width="3.625" style="66" customWidth="1"/>
    <col min="5675" max="5675" width="2.75" style="66" customWidth="1"/>
    <col min="5676" max="5676" width="0.875" style="66" customWidth="1"/>
    <col min="5677" max="5677" width="1.25" style="66" customWidth="1"/>
    <col min="5678" max="5678" width="5.375" style="66" customWidth="1"/>
    <col min="5679" max="5679" width="6.5" style="66" customWidth="1"/>
    <col min="5680" max="5680" width="4.125" style="66" customWidth="1"/>
    <col min="5681" max="5681" width="7.875" style="66" customWidth="1"/>
    <col min="5682" max="5682" width="8.75" style="66" customWidth="1"/>
    <col min="5683" max="5686" width="6.25" style="66" customWidth="1"/>
    <col min="5687" max="5687" width="4.875" style="66" customWidth="1"/>
    <col min="5688" max="5688" width="2.5" style="66" customWidth="1"/>
    <col min="5689" max="5689" width="4.875" style="66" customWidth="1"/>
    <col min="5690" max="5927" width="9" style="66"/>
    <col min="5928" max="5928" width="1.75" style="66" customWidth="1"/>
    <col min="5929" max="5929" width="2.5" style="66" customWidth="1"/>
    <col min="5930" max="5930" width="3.625" style="66" customWidth="1"/>
    <col min="5931" max="5931" width="2.75" style="66" customWidth="1"/>
    <col min="5932" max="5932" width="0.875" style="66" customWidth="1"/>
    <col min="5933" max="5933" width="1.25" style="66" customWidth="1"/>
    <col min="5934" max="5934" width="5.375" style="66" customWidth="1"/>
    <col min="5935" max="5935" width="6.5" style="66" customWidth="1"/>
    <col min="5936" max="5936" width="4.125" style="66" customWidth="1"/>
    <col min="5937" max="5937" width="7.875" style="66" customWidth="1"/>
    <col min="5938" max="5938" width="8.75" style="66" customWidth="1"/>
    <col min="5939" max="5942" width="6.25" style="66" customWidth="1"/>
    <col min="5943" max="5943" width="4.875" style="66" customWidth="1"/>
    <col min="5944" max="5944" width="2.5" style="66" customWidth="1"/>
    <col min="5945" max="5945" width="4.875" style="66" customWidth="1"/>
    <col min="5946" max="6183" width="9" style="66"/>
    <col min="6184" max="6184" width="1.75" style="66" customWidth="1"/>
    <col min="6185" max="6185" width="2.5" style="66" customWidth="1"/>
    <col min="6186" max="6186" width="3.625" style="66" customWidth="1"/>
    <col min="6187" max="6187" width="2.75" style="66" customWidth="1"/>
    <col min="6188" max="6188" width="0.875" style="66" customWidth="1"/>
    <col min="6189" max="6189" width="1.25" style="66" customWidth="1"/>
    <col min="6190" max="6190" width="5.375" style="66" customWidth="1"/>
    <col min="6191" max="6191" width="6.5" style="66" customWidth="1"/>
    <col min="6192" max="6192" width="4.125" style="66" customWidth="1"/>
    <col min="6193" max="6193" width="7.875" style="66" customWidth="1"/>
    <col min="6194" max="6194" width="8.75" style="66" customWidth="1"/>
    <col min="6195" max="6198" width="6.25" style="66" customWidth="1"/>
    <col min="6199" max="6199" width="4.875" style="66" customWidth="1"/>
    <col min="6200" max="6200" width="2.5" style="66" customWidth="1"/>
    <col min="6201" max="6201" width="4.875" style="66" customWidth="1"/>
    <col min="6202" max="6439" width="9" style="66"/>
    <col min="6440" max="6440" width="1.75" style="66" customWidth="1"/>
    <col min="6441" max="6441" width="2.5" style="66" customWidth="1"/>
    <col min="6442" max="6442" width="3.625" style="66" customWidth="1"/>
    <col min="6443" max="6443" width="2.75" style="66" customWidth="1"/>
    <col min="6444" max="6444" width="0.875" style="66" customWidth="1"/>
    <col min="6445" max="6445" width="1.25" style="66" customWidth="1"/>
    <col min="6446" max="6446" width="5.375" style="66" customWidth="1"/>
    <col min="6447" max="6447" width="6.5" style="66" customWidth="1"/>
    <col min="6448" max="6448" width="4.125" style="66" customWidth="1"/>
    <col min="6449" max="6449" width="7.875" style="66" customWidth="1"/>
    <col min="6450" max="6450" width="8.75" style="66" customWidth="1"/>
    <col min="6451" max="6454" width="6.25" style="66" customWidth="1"/>
    <col min="6455" max="6455" width="4.875" style="66" customWidth="1"/>
    <col min="6456" max="6456" width="2.5" style="66" customWidth="1"/>
    <col min="6457" max="6457" width="4.875" style="66" customWidth="1"/>
    <col min="6458" max="6695" width="9" style="66"/>
    <col min="6696" max="6696" width="1.75" style="66" customWidth="1"/>
    <col min="6697" max="6697" width="2.5" style="66" customWidth="1"/>
    <col min="6698" max="6698" width="3.625" style="66" customWidth="1"/>
    <col min="6699" max="6699" width="2.75" style="66" customWidth="1"/>
    <col min="6700" max="6700" width="0.875" style="66" customWidth="1"/>
    <col min="6701" max="6701" width="1.25" style="66" customWidth="1"/>
    <col min="6702" max="6702" width="5.375" style="66" customWidth="1"/>
    <col min="6703" max="6703" width="6.5" style="66" customWidth="1"/>
    <col min="6704" max="6704" width="4.125" style="66" customWidth="1"/>
    <col min="6705" max="6705" width="7.875" style="66" customWidth="1"/>
    <col min="6706" max="6706" width="8.75" style="66" customWidth="1"/>
    <col min="6707" max="6710" width="6.25" style="66" customWidth="1"/>
    <col min="6711" max="6711" width="4.875" style="66" customWidth="1"/>
    <col min="6712" max="6712" width="2.5" style="66" customWidth="1"/>
    <col min="6713" max="6713" width="4.875" style="66" customWidth="1"/>
    <col min="6714" max="6951" width="9" style="66"/>
    <col min="6952" max="6952" width="1.75" style="66" customWidth="1"/>
    <col min="6953" max="6953" width="2.5" style="66" customWidth="1"/>
    <col min="6954" max="6954" width="3.625" style="66" customWidth="1"/>
    <col min="6955" max="6955" width="2.75" style="66" customWidth="1"/>
    <col min="6956" max="6956" width="0.875" style="66" customWidth="1"/>
    <col min="6957" max="6957" width="1.25" style="66" customWidth="1"/>
    <col min="6958" max="6958" width="5.375" style="66" customWidth="1"/>
    <col min="6959" max="6959" width="6.5" style="66" customWidth="1"/>
    <col min="6960" max="6960" width="4.125" style="66" customWidth="1"/>
    <col min="6961" max="6961" width="7.875" style="66" customWidth="1"/>
    <col min="6962" max="6962" width="8.75" style="66" customWidth="1"/>
    <col min="6963" max="6966" width="6.25" style="66" customWidth="1"/>
    <col min="6967" max="6967" width="4.875" style="66" customWidth="1"/>
    <col min="6968" max="6968" width="2.5" style="66" customWidth="1"/>
    <col min="6969" max="6969" width="4.875" style="66" customWidth="1"/>
    <col min="6970" max="7207" width="9" style="66"/>
    <col min="7208" max="7208" width="1.75" style="66" customWidth="1"/>
    <col min="7209" max="7209" width="2.5" style="66" customWidth="1"/>
    <col min="7210" max="7210" width="3.625" style="66" customWidth="1"/>
    <col min="7211" max="7211" width="2.75" style="66" customWidth="1"/>
    <col min="7212" max="7212" width="0.875" style="66" customWidth="1"/>
    <col min="7213" max="7213" width="1.25" style="66" customWidth="1"/>
    <col min="7214" max="7214" width="5.375" style="66" customWidth="1"/>
    <col min="7215" max="7215" width="6.5" style="66" customWidth="1"/>
    <col min="7216" max="7216" width="4.125" style="66" customWidth="1"/>
    <col min="7217" max="7217" width="7.875" style="66" customWidth="1"/>
    <col min="7218" max="7218" width="8.75" style="66" customWidth="1"/>
    <col min="7219" max="7222" width="6.25" style="66" customWidth="1"/>
    <col min="7223" max="7223" width="4.875" style="66" customWidth="1"/>
    <col min="7224" max="7224" width="2.5" style="66" customWidth="1"/>
    <col min="7225" max="7225" width="4.875" style="66" customWidth="1"/>
    <col min="7226" max="7463" width="9" style="66"/>
    <col min="7464" max="7464" width="1.75" style="66" customWidth="1"/>
    <col min="7465" max="7465" width="2.5" style="66" customWidth="1"/>
    <col min="7466" max="7466" width="3.625" style="66" customWidth="1"/>
    <col min="7467" max="7467" width="2.75" style="66" customWidth="1"/>
    <col min="7468" max="7468" width="0.875" style="66" customWidth="1"/>
    <col min="7469" max="7469" width="1.25" style="66" customWidth="1"/>
    <col min="7470" max="7470" width="5.375" style="66" customWidth="1"/>
    <col min="7471" max="7471" width="6.5" style="66" customWidth="1"/>
    <col min="7472" max="7472" width="4.125" style="66" customWidth="1"/>
    <col min="7473" max="7473" width="7.875" style="66" customWidth="1"/>
    <col min="7474" max="7474" width="8.75" style="66" customWidth="1"/>
    <col min="7475" max="7478" width="6.25" style="66" customWidth="1"/>
    <col min="7479" max="7479" width="4.875" style="66" customWidth="1"/>
    <col min="7480" max="7480" width="2.5" style="66" customWidth="1"/>
    <col min="7481" max="7481" width="4.875" style="66" customWidth="1"/>
    <col min="7482" max="7719" width="9" style="66"/>
    <col min="7720" max="7720" width="1.75" style="66" customWidth="1"/>
    <col min="7721" max="7721" width="2.5" style="66" customWidth="1"/>
    <col min="7722" max="7722" width="3.625" style="66" customWidth="1"/>
    <col min="7723" max="7723" width="2.75" style="66" customWidth="1"/>
    <col min="7724" max="7724" width="0.875" style="66" customWidth="1"/>
    <col min="7725" max="7725" width="1.25" style="66" customWidth="1"/>
    <col min="7726" max="7726" width="5.375" style="66" customWidth="1"/>
    <col min="7727" max="7727" width="6.5" style="66" customWidth="1"/>
    <col min="7728" max="7728" width="4.125" style="66" customWidth="1"/>
    <col min="7729" max="7729" width="7.875" style="66" customWidth="1"/>
    <col min="7730" max="7730" width="8.75" style="66" customWidth="1"/>
    <col min="7731" max="7734" width="6.25" style="66" customWidth="1"/>
    <col min="7735" max="7735" width="4.875" style="66" customWidth="1"/>
    <col min="7736" max="7736" width="2.5" style="66" customWidth="1"/>
    <col min="7737" max="7737" width="4.875" style="66" customWidth="1"/>
    <col min="7738" max="7975" width="9" style="66"/>
    <col min="7976" max="7976" width="1.75" style="66" customWidth="1"/>
    <col min="7977" max="7977" width="2.5" style="66" customWidth="1"/>
    <col min="7978" max="7978" width="3.625" style="66" customWidth="1"/>
    <col min="7979" max="7979" width="2.75" style="66" customWidth="1"/>
    <col min="7980" max="7980" width="0.875" style="66" customWidth="1"/>
    <col min="7981" max="7981" width="1.25" style="66" customWidth="1"/>
    <col min="7982" max="7982" width="5.375" style="66" customWidth="1"/>
    <col min="7983" max="7983" width="6.5" style="66" customWidth="1"/>
    <col min="7984" max="7984" width="4.125" style="66" customWidth="1"/>
    <col min="7985" max="7985" width="7.875" style="66" customWidth="1"/>
    <col min="7986" max="7986" width="8.75" style="66" customWidth="1"/>
    <col min="7987" max="7990" width="6.25" style="66" customWidth="1"/>
    <col min="7991" max="7991" width="4.875" style="66" customWidth="1"/>
    <col min="7992" max="7992" width="2.5" style="66" customWidth="1"/>
    <col min="7993" max="7993" width="4.875" style="66" customWidth="1"/>
    <col min="7994" max="8231" width="9" style="66"/>
    <col min="8232" max="8232" width="1.75" style="66" customWidth="1"/>
    <col min="8233" max="8233" width="2.5" style="66" customWidth="1"/>
    <col min="8234" max="8234" width="3.625" style="66" customWidth="1"/>
    <col min="8235" max="8235" width="2.75" style="66" customWidth="1"/>
    <col min="8236" max="8236" width="0.875" style="66" customWidth="1"/>
    <col min="8237" max="8237" width="1.25" style="66" customWidth="1"/>
    <col min="8238" max="8238" width="5.375" style="66" customWidth="1"/>
    <col min="8239" max="8239" width="6.5" style="66" customWidth="1"/>
    <col min="8240" max="8240" width="4.125" style="66" customWidth="1"/>
    <col min="8241" max="8241" width="7.875" style="66" customWidth="1"/>
    <col min="8242" max="8242" width="8.75" style="66" customWidth="1"/>
    <col min="8243" max="8246" width="6.25" style="66" customWidth="1"/>
    <col min="8247" max="8247" width="4.875" style="66" customWidth="1"/>
    <col min="8248" max="8248" width="2.5" style="66" customWidth="1"/>
    <col min="8249" max="8249" width="4.875" style="66" customWidth="1"/>
    <col min="8250" max="8487" width="9" style="66"/>
    <col min="8488" max="8488" width="1.75" style="66" customWidth="1"/>
    <col min="8489" max="8489" width="2.5" style="66" customWidth="1"/>
    <col min="8490" max="8490" width="3.625" style="66" customWidth="1"/>
    <col min="8491" max="8491" width="2.75" style="66" customWidth="1"/>
    <col min="8492" max="8492" width="0.875" style="66" customWidth="1"/>
    <col min="8493" max="8493" width="1.25" style="66" customWidth="1"/>
    <col min="8494" max="8494" width="5.375" style="66" customWidth="1"/>
    <col min="8495" max="8495" width="6.5" style="66" customWidth="1"/>
    <col min="8496" max="8496" width="4.125" style="66" customWidth="1"/>
    <col min="8497" max="8497" width="7.875" style="66" customWidth="1"/>
    <col min="8498" max="8498" width="8.75" style="66" customWidth="1"/>
    <col min="8499" max="8502" width="6.25" style="66" customWidth="1"/>
    <col min="8503" max="8503" width="4.875" style="66" customWidth="1"/>
    <col min="8504" max="8504" width="2.5" style="66" customWidth="1"/>
    <col min="8505" max="8505" width="4.875" style="66" customWidth="1"/>
    <col min="8506" max="8743" width="9" style="66"/>
    <col min="8744" max="8744" width="1.75" style="66" customWidth="1"/>
    <col min="8745" max="8745" width="2.5" style="66" customWidth="1"/>
    <col min="8746" max="8746" width="3.625" style="66" customWidth="1"/>
    <col min="8747" max="8747" width="2.75" style="66" customWidth="1"/>
    <col min="8748" max="8748" width="0.875" style="66" customWidth="1"/>
    <col min="8749" max="8749" width="1.25" style="66" customWidth="1"/>
    <col min="8750" max="8750" width="5.375" style="66" customWidth="1"/>
    <col min="8751" max="8751" width="6.5" style="66" customWidth="1"/>
    <col min="8752" max="8752" width="4.125" style="66" customWidth="1"/>
    <col min="8753" max="8753" width="7.875" style="66" customWidth="1"/>
    <col min="8754" max="8754" width="8.75" style="66" customWidth="1"/>
    <col min="8755" max="8758" width="6.25" style="66" customWidth="1"/>
    <col min="8759" max="8759" width="4.875" style="66" customWidth="1"/>
    <col min="8760" max="8760" width="2.5" style="66" customWidth="1"/>
    <col min="8761" max="8761" width="4.875" style="66" customWidth="1"/>
    <col min="8762" max="8999" width="9" style="66"/>
    <col min="9000" max="9000" width="1.75" style="66" customWidth="1"/>
    <col min="9001" max="9001" width="2.5" style="66" customWidth="1"/>
    <col min="9002" max="9002" width="3.625" style="66" customWidth="1"/>
    <col min="9003" max="9003" width="2.75" style="66" customWidth="1"/>
    <col min="9004" max="9004" width="0.875" style="66" customWidth="1"/>
    <col min="9005" max="9005" width="1.25" style="66" customWidth="1"/>
    <col min="9006" max="9006" width="5.375" style="66" customWidth="1"/>
    <col min="9007" max="9007" width="6.5" style="66" customWidth="1"/>
    <col min="9008" max="9008" width="4.125" style="66" customWidth="1"/>
    <col min="9009" max="9009" width="7.875" style="66" customWidth="1"/>
    <col min="9010" max="9010" width="8.75" style="66" customWidth="1"/>
    <col min="9011" max="9014" width="6.25" style="66" customWidth="1"/>
    <col min="9015" max="9015" width="4.875" style="66" customWidth="1"/>
    <col min="9016" max="9016" width="2.5" style="66" customWidth="1"/>
    <col min="9017" max="9017" width="4.875" style="66" customWidth="1"/>
    <col min="9018" max="9255" width="9" style="66"/>
    <col min="9256" max="9256" width="1.75" style="66" customWidth="1"/>
    <col min="9257" max="9257" width="2.5" style="66" customWidth="1"/>
    <col min="9258" max="9258" width="3.625" style="66" customWidth="1"/>
    <col min="9259" max="9259" width="2.75" style="66" customWidth="1"/>
    <col min="9260" max="9260" width="0.875" style="66" customWidth="1"/>
    <col min="9261" max="9261" width="1.25" style="66" customWidth="1"/>
    <col min="9262" max="9262" width="5.375" style="66" customWidth="1"/>
    <col min="9263" max="9263" width="6.5" style="66" customWidth="1"/>
    <col min="9264" max="9264" width="4.125" style="66" customWidth="1"/>
    <col min="9265" max="9265" width="7.875" style="66" customWidth="1"/>
    <col min="9266" max="9266" width="8.75" style="66" customWidth="1"/>
    <col min="9267" max="9270" width="6.25" style="66" customWidth="1"/>
    <col min="9271" max="9271" width="4.875" style="66" customWidth="1"/>
    <col min="9272" max="9272" width="2.5" style="66" customWidth="1"/>
    <col min="9273" max="9273" width="4.875" style="66" customWidth="1"/>
    <col min="9274" max="9511" width="9" style="66"/>
    <col min="9512" max="9512" width="1.75" style="66" customWidth="1"/>
    <col min="9513" max="9513" width="2.5" style="66" customWidth="1"/>
    <col min="9514" max="9514" width="3.625" style="66" customWidth="1"/>
    <col min="9515" max="9515" width="2.75" style="66" customWidth="1"/>
    <col min="9516" max="9516" width="0.875" style="66" customWidth="1"/>
    <col min="9517" max="9517" width="1.25" style="66" customWidth="1"/>
    <col min="9518" max="9518" width="5.375" style="66" customWidth="1"/>
    <col min="9519" max="9519" width="6.5" style="66" customWidth="1"/>
    <col min="9520" max="9520" width="4.125" style="66" customWidth="1"/>
    <col min="9521" max="9521" width="7.875" style="66" customWidth="1"/>
    <col min="9522" max="9522" width="8.75" style="66" customWidth="1"/>
    <col min="9523" max="9526" width="6.25" style="66" customWidth="1"/>
    <col min="9527" max="9527" width="4.875" style="66" customWidth="1"/>
    <col min="9528" max="9528" width="2.5" style="66" customWidth="1"/>
    <col min="9529" max="9529" width="4.875" style="66" customWidth="1"/>
    <col min="9530" max="9767" width="9" style="66"/>
    <col min="9768" max="9768" width="1.75" style="66" customWidth="1"/>
    <col min="9769" max="9769" width="2.5" style="66" customWidth="1"/>
    <col min="9770" max="9770" width="3.625" style="66" customWidth="1"/>
    <col min="9771" max="9771" width="2.75" style="66" customWidth="1"/>
    <col min="9772" max="9772" width="0.875" style="66" customWidth="1"/>
    <col min="9773" max="9773" width="1.25" style="66" customWidth="1"/>
    <col min="9774" max="9774" width="5.375" style="66" customWidth="1"/>
    <col min="9775" max="9775" width="6.5" style="66" customWidth="1"/>
    <col min="9776" max="9776" width="4.125" style="66" customWidth="1"/>
    <col min="9777" max="9777" width="7.875" style="66" customWidth="1"/>
    <col min="9778" max="9778" width="8.75" style="66" customWidth="1"/>
    <col min="9779" max="9782" width="6.25" style="66" customWidth="1"/>
    <col min="9783" max="9783" width="4.875" style="66" customWidth="1"/>
    <col min="9784" max="9784" width="2.5" style="66" customWidth="1"/>
    <col min="9785" max="9785" width="4.875" style="66" customWidth="1"/>
    <col min="9786" max="10023" width="9" style="66"/>
    <col min="10024" max="10024" width="1.75" style="66" customWidth="1"/>
    <col min="10025" max="10025" width="2.5" style="66" customWidth="1"/>
    <col min="10026" max="10026" width="3.625" style="66" customWidth="1"/>
    <col min="10027" max="10027" width="2.75" style="66" customWidth="1"/>
    <col min="10028" max="10028" width="0.875" style="66" customWidth="1"/>
    <col min="10029" max="10029" width="1.25" style="66" customWidth="1"/>
    <col min="10030" max="10030" width="5.375" style="66" customWidth="1"/>
    <col min="10031" max="10031" width="6.5" style="66" customWidth="1"/>
    <col min="10032" max="10032" width="4.125" style="66" customWidth="1"/>
    <col min="10033" max="10033" width="7.875" style="66" customWidth="1"/>
    <col min="10034" max="10034" width="8.75" style="66" customWidth="1"/>
    <col min="10035" max="10038" width="6.25" style="66" customWidth="1"/>
    <col min="10039" max="10039" width="4.875" style="66" customWidth="1"/>
    <col min="10040" max="10040" width="2.5" style="66" customWidth="1"/>
    <col min="10041" max="10041" width="4.875" style="66" customWidth="1"/>
    <col min="10042" max="10279" width="9" style="66"/>
    <col min="10280" max="10280" width="1.75" style="66" customWidth="1"/>
    <col min="10281" max="10281" width="2.5" style="66" customWidth="1"/>
    <col min="10282" max="10282" width="3.625" style="66" customWidth="1"/>
    <col min="10283" max="10283" width="2.75" style="66" customWidth="1"/>
    <col min="10284" max="10284" width="0.875" style="66" customWidth="1"/>
    <col min="10285" max="10285" width="1.25" style="66" customWidth="1"/>
    <col min="10286" max="10286" width="5.375" style="66" customWidth="1"/>
    <col min="10287" max="10287" width="6.5" style="66" customWidth="1"/>
    <col min="10288" max="10288" width="4.125" style="66" customWidth="1"/>
    <col min="10289" max="10289" width="7.875" style="66" customWidth="1"/>
    <col min="10290" max="10290" width="8.75" style="66" customWidth="1"/>
    <col min="10291" max="10294" width="6.25" style="66" customWidth="1"/>
    <col min="10295" max="10295" width="4.875" style="66" customWidth="1"/>
    <col min="10296" max="10296" width="2.5" style="66" customWidth="1"/>
    <col min="10297" max="10297" width="4.875" style="66" customWidth="1"/>
    <col min="10298" max="10535" width="9" style="66"/>
    <col min="10536" max="10536" width="1.75" style="66" customWidth="1"/>
    <col min="10537" max="10537" width="2.5" style="66" customWidth="1"/>
    <col min="10538" max="10538" width="3.625" style="66" customWidth="1"/>
    <col min="10539" max="10539" width="2.75" style="66" customWidth="1"/>
    <col min="10540" max="10540" width="0.875" style="66" customWidth="1"/>
    <col min="10541" max="10541" width="1.25" style="66" customWidth="1"/>
    <col min="10542" max="10542" width="5.375" style="66" customWidth="1"/>
    <col min="10543" max="10543" width="6.5" style="66" customWidth="1"/>
    <col min="10544" max="10544" width="4.125" style="66" customWidth="1"/>
    <col min="10545" max="10545" width="7.875" style="66" customWidth="1"/>
    <col min="10546" max="10546" width="8.75" style="66" customWidth="1"/>
    <col min="10547" max="10550" width="6.25" style="66" customWidth="1"/>
    <col min="10551" max="10551" width="4.875" style="66" customWidth="1"/>
    <col min="10552" max="10552" width="2.5" style="66" customWidth="1"/>
    <col min="10553" max="10553" width="4.875" style="66" customWidth="1"/>
    <col min="10554" max="10791" width="9" style="66"/>
    <col min="10792" max="10792" width="1.75" style="66" customWidth="1"/>
    <col min="10793" max="10793" width="2.5" style="66" customWidth="1"/>
    <col min="10794" max="10794" width="3.625" style="66" customWidth="1"/>
    <col min="10795" max="10795" width="2.75" style="66" customWidth="1"/>
    <col min="10796" max="10796" width="0.875" style="66" customWidth="1"/>
    <col min="10797" max="10797" width="1.25" style="66" customWidth="1"/>
    <col min="10798" max="10798" width="5.375" style="66" customWidth="1"/>
    <col min="10799" max="10799" width="6.5" style="66" customWidth="1"/>
    <col min="10800" max="10800" width="4.125" style="66" customWidth="1"/>
    <col min="10801" max="10801" width="7.875" style="66" customWidth="1"/>
    <col min="10802" max="10802" width="8.75" style="66" customWidth="1"/>
    <col min="10803" max="10806" width="6.25" style="66" customWidth="1"/>
    <col min="10807" max="10807" width="4.875" style="66" customWidth="1"/>
    <col min="10808" max="10808" width="2.5" style="66" customWidth="1"/>
    <col min="10809" max="10809" width="4.875" style="66" customWidth="1"/>
    <col min="10810" max="11047" width="9" style="66"/>
    <col min="11048" max="11048" width="1.75" style="66" customWidth="1"/>
    <col min="11049" max="11049" width="2.5" style="66" customWidth="1"/>
    <col min="11050" max="11050" width="3.625" style="66" customWidth="1"/>
    <col min="11051" max="11051" width="2.75" style="66" customWidth="1"/>
    <col min="11052" max="11052" width="0.875" style="66" customWidth="1"/>
    <col min="11053" max="11053" width="1.25" style="66" customWidth="1"/>
    <col min="11054" max="11054" width="5.375" style="66" customWidth="1"/>
    <col min="11055" max="11055" width="6.5" style="66" customWidth="1"/>
    <col min="11056" max="11056" width="4.125" style="66" customWidth="1"/>
    <col min="11057" max="11057" width="7.875" style="66" customWidth="1"/>
    <col min="11058" max="11058" width="8.75" style="66" customWidth="1"/>
    <col min="11059" max="11062" width="6.25" style="66" customWidth="1"/>
    <col min="11063" max="11063" width="4.875" style="66" customWidth="1"/>
    <col min="11064" max="11064" width="2.5" style="66" customWidth="1"/>
    <col min="11065" max="11065" width="4.875" style="66" customWidth="1"/>
    <col min="11066" max="11303" width="9" style="66"/>
    <col min="11304" max="11304" width="1.75" style="66" customWidth="1"/>
    <col min="11305" max="11305" width="2.5" style="66" customWidth="1"/>
    <col min="11306" max="11306" width="3.625" style="66" customWidth="1"/>
    <col min="11307" max="11307" width="2.75" style="66" customWidth="1"/>
    <col min="11308" max="11308" width="0.875" style="66" customWidth="1"/>
    <col min="11309" max="11309" width="1.25" style="66" customWidth="1"/>
    <col min="11310" max="11310" width="5.375" style="66" customWidth="1"/>
    <col min="11311" max="11311" width="6.5" style="66" customWidth="1"/>
    <col min="11312" max="11312" width="4.125" style="66" customWidth="1"/>
    <col min="11313" max="11313" width="7.875" style="66" customWidth="1"/>
    <col min="11314" max="11314" width="8.75" style="66" customWidth="1"/>
    <col min="11315" max="11318" width="6.25" style="66" customWidth="1"/>
    <col min="11319" max="11319" width="4.875" style="66" customWidth="1"/>
    <col min="11320" max="11320" width="2.5" style="66" customWidth="1"/>
    <col min="11321" max="11321" width="4.875" style="66" customWidth="1"/>
    <col min="11322" max="11559" width="9" style="66"/>
    <col min="11560" max="11560" width="1.75" style="66" customWidth="1"/>
    <col min="11561" max="11561" width="2.5" style="66" customWidth="1"/>
    <col min="11562" max="11562" width="3.625" style="66" customWidth="1"/>
    <col min="11563" max="11563" width="2.75" style="66" customWidth="1"/>
    <col min="11564" max="11564" width="0.875" style="66" customWidth="1"/>
    <col min="11565" max="11565" width="1.25" style="66" customWidth="1"/>
    <col min="11566" max="11566" width="5.375" style="66" customWidth="1"/>
    <col min="11567" max="11567" width="6.5" style="66" customWidth="1"/>
    <col min="11568" max="11568" width="4.125" style="66" customWidth="1"/>
    <col min="11569" max="11569" width="7.875" style="66" customWidth="1"/>
    <col min="11570" max="11570" width="8.75" style="66" customWidth="1"/>
    <col min="11571" max="11574" width="6.25" style="66" customWidth="1"/>
    <col min="11575" max="11575" width="4.875" style="66" customWidth="1"/>
    <col min="11576" max="11576" width="2.5" style="66" customWidth="1"/>
    <col min="11577" max="11577" width="4.875" style="66" customWidth="1"/>
    <col min="11578" max="11815" width="9" style="66"/>
    <col min="11816" max="11816" width="1.75" style="66" customWidth="1"/>
    <col min="11817" max="11817" width="2.5" style="66" customWidth="1"/>
    <col min="11818" max="11818" width="3.625" style="66" customWidth="1"/>
    <col min="11819" max="11819" width="2.75" style="66" customWidth="1"/>
    <col min="11820" max="11820" width="0.875" style="66" customWidth="1"/>
    <col min="11821" max="11821" width="1.25" style="66" customWidth="1"/>
    <col min="11822" max="11822" width="5.375" style="66" customWidth="1"/>
    <col min="11823" max="11823" width="6.5" style="66" customWidth="1"/>
    <col min="11824" max="11824" width="4.125" style="66" customWidth="1"/>
    <col min="11825" max="11825" width="7.875" style="66" customWidth="1"/>
    <col min="11826" max="11826" width="8.75" style="66" customWidth="1"/>
    <col min="11827" max="11830" width="6.25" style="66" customWidth="1"/>
    <col min="11831" max="11831" width="4.875" style="66" customWidth="1"/>
    <col min="11832" max="11832" width="2.5" style="66" customWidth="1"/>
    <col min="11833" max="11833" width="4.875" style="66" customWidth="1"/>
    <col min="11834" max="12071" width="9" style="66"/>
    <col min="12072" max="12072" width="1.75" style="66" customWidth="1"/>
    <col min="12073" max="12073" width="2.5" style="66" customWidth="1"/>
    <col min="12074" max="12074" width="3.625" style="66" customWidth="1"/>
    <col min="12075" max="12075" width="2.75" style="66" customWidth="1"/>
    <col min="12076" max="12076" width="0.875" style="66" customWidth="1"/>
    <col min="12077" max="12077" width="1.25" style="66" customWidth="1"/>
    <col min="12078" max="12078" width="5.375" style="66" customWidth="1"/>
    <col min="12079" max="12079" width="6.5" style="66" customWidth="1"/>
    <col min="12080" max="12080" width="4.125" style="66" customWidth="1"/>
    <col min="12081" max="12081" width="7.875" style="66" customWidth="1"/>
    <col min="12082" max="12082" width="8.75" style="66" customWidth="1"/>
    <col min="12083" max="12086" width="6.25" style="66" customWidth="1"/>
    <col min="12087" max="12087" width="4.875" style="66" customWidth="1"/>
    <col min="12088" max="12088" width="2.5" style="66" customWidth="1"/>
    <col min="12089" max="12089" width="4.875" style="66" customWidth="1"/>
    <col min="12090" max="12327" width="9" style="66"/>
    <col min="12328" max="12328" width="1.75" style="66" customWidth="1"/>
    <col min="12329" max="12329" width="2.5" style="66" customWidth="1"/>
    <col min="12330" max="12330" width="3.625" style="66" customWidth="1"/>
    <col min="12331" max="12331" width="2.75" style="66" customWidth="1"/>
    <col min="12332" max="12332" width="0.875" style="66" customWidth="1"/>
    <col min="12333" max="12333" width="1.25" style="66" customWidth="1"/>
    <col min="12334" max="12334" width="5.375" style="66" customWidth="1"/>
    <col min="12335" max="12335" width="6.5" style="66" customWidth="1"/>
    <col min="12336" max="12336" width="4.125" style="66" customWidth="1"/>
    <col min="12337" max="12337" width="7.875" style="66" customWidth="1"/>
    <col min="12338" max="12338" width="8.75" style="66" customWidth="1"/>
    <col min="12339" max="12342" width="6.25" style="66" customWidth="1"/>
    <col min="12343" max="12343" width="4.875" style="66" customWidth="1"/>
    <col min="12344" max="12344" width="2.5" style="66" customWidth="1"/>
    <col min="12345" max="12345" width="4.875" style="66" customWidth="1"/>
    <col min="12346" max="12583" width="9" style="66"/>
    <col min="12584" max="12584" width="1.75" style="66" customWidth="1"/>
    <col min="12585" max="12585" width="2.5" style="66" customWidth="1"/>
    <col min="12586" max="12586" width="3.625" style="66" customWidth="1"/>
    <col min="12587" max="12587" width="2.75" style="66" customWidth="1"/>
    <col min="12588" max="12588" width="0.875" style="66" customWidth="1"/>
    <col min="12589" max="12589" width="1.25" style="66" customWidth="1"/>
    <col min="12590" max="12590" width="5.375" style="66" customWidth="1"/>
    <col min="12591" max="12591" width="6.5" style="66" customWidth="1"/>
    <col min="12592" max="12592" width="4.125" style="66" customWidth="1"/>
    <col min="12593" max="12593" width="7.875" style="66" customWidth="1"/>
    <col min="12594" max="12594" width="8.75" style="66" customWidth="1"/>
    <col min="12595" max="12598" width="6.25" style="66" customWidth="1"/>
    <col min="12599" max="12599" width="4.875" style="66" customWidth="1"/>
    <col min="12600" max="12600" width="2.5" style="66" customWidth="1"/>
    <col min="12601" max="12601" width="4.875" style="66" customWidth="1"/>
    <col min="12602" max="12839" width="9" style="66"/>
    <col min="12840" max="12840" width="1.75" style="66" customWidth="1"/>
    <col min="12841" max="12841" width="2.5" style="66" customWidth="1"/>
    <col min="12842" max="12842" width="3.625" style="66" customWidth="1"/>
    <col min="12843" max="12843" width="2.75" style="66" customWidth="1"/>
    <col min="12844" max="12844" width="0.875" style="66" customWidth="1"/>
    <col min="12845" max="12845" width="1.25" style="66" customWidth="1"/>
    <col min="12846" max="12846" width="5.375" style="66" customWidth="1"/>
    <col min="12847" max="12847" width="6.5" style="66" customWidth="1"/>
    <col min="12848" max="12848" width="4.125" style="66" customWidth="1"/>
    <col min="12849" max="12849" width="7.875" style="66" customWidth="1"/>
    <col min="12850" max="12850" width="8.75" style="66" customWidth="1"/>
    <col min="12851" max="12854" width="6.25" style="66" customWidth="1"/>
    <col min="12855" max="12855" width="4.875" style="66" customWidth="1"/>
    <col min="12856" max="12856" width="2.5" style="66" customWidth="1"/>
    <col min="12857" max="12857" width="4.875" style="66" customWidth="1"/>
    <col min="12858" max="13095" width="9" style="66"/>
    <col min="13096" max="13096" width="1.75" style="66" customWidth="1"/>
    <col min="13097" max="13097" width="2.5" style="66" customWidth="1"/>
    <col min="13098" max="13098" width="3.625" style="66" customWidth="1"/>
    <col min="13099" max="13099" width="2.75" style="66" customWidth="1"/>
    <col min="13100" max="13100" width="0.875" style="66" customWidth="1"/>
    <col min="13101" max="13101" width="1.25" style="66" customWidth="1"/>
    <col min="13102" max="13102" width="5.375" style="66" customWidth="1"/>
    <col min="13103" max="13103" width="6.5" style="66" customWidth="1"/>
    <col min="13104" max="13104" width="4.125" style="66" customWidth="1"/>
    <col min="13105" max="13105" width="7.875" style="66" customWidth="1"/>
    <col min="13106" max="13106" width="8.75" style="66" customWidth="1"/>
    <col min="13107" max="13110" width="6.25" style="66" customWidth="1"/>
    <col min="13111" max="13111" width="4.875" style="66" customWidth="1"/>
    <col min="13112" max="13112" width="2.5" style="66" customWidth="1"/>
    <col min="13113" max="13113" width="4.875" style="66" customWidth="1"/>
    <col min="13114" max="13351" width="9" style="66"/>
    <col min="13352" max="13352" width="1.75" style="66" customWidth="1"/>
    <col min="13353" max="13353" width="2.5" style="66" customWidth="1"/>
    <col min="13354" max="13354" width="3.625" style="66" customWidth="1"/>
    <col min="13355" max="13355" width="2.75" style="66" customWidth="1"/>
    <col min="13356" max="13356" width="0.875" style="66" customWidth="1"/>
    <col min="13357" max="13357" width="1.25" style="66" customWidth="1"/>
    <col min="13358" max="13358" width="5.375" style="66" customWidth="1"/>
    <col min="13359" max="13359" width="6.5" style="66" customWidth="1"/>
    <col min="13360" max="13360" width="4.125" style="66" customWidth="1"/>
    <col min="13361" max="13361" width="7.875" style="66" customWidth="1"/>
    <col min="13362" max="13362" width="8.75" style="66" customWidth="1"/>
    <col min="13363" max="13366" width="6.25" style="66" customWidth="1"/>
    <col min="13367" max="13367" width="4.875" style="66" customWidth="1"/>
    <col min="13368" max="13368" width="2.5" style="66" customWidth="1"/>
    <col min="13369" max="13369" width="4.875" style="66" customWidth="1"/>
    <col min="13370" max="13607" width="9" style="66"/>
    <col min="13608" max="13608" width="1.75" style="66" customWidth="1"/>
    <col min="13609" max="13609" width="2.5" style="66" customWidth="1"/>
    <col min="13610" max="13610" width="3.625" style="66" customWidth="1"/>
    <col min="13611" max="13611" width="2.75" style="66" customWidth="1"/>
    <col min="13612" max="13612" width="0.875" style="66" customWidth="1"/>
    <col min="13613" max="13613" width="1.25" style="66" customWidth="1"/>
    <col min="13614" max="13614" width="5.375" style="66" customWidth="1"/>
    <col min="13615" max="13615" width="6.5" style="66" customWidth="1"/>
    <col min="13616" max="13616" width="4.125" style="66" customWidth="1"/>
    <col min="13617" max="13617" width="7.875" style="66" customWidth="1"/>
    <col min="13618" max="13618" width="8.75" style="66" customWidth="1"/>
    <col min="13619" max="13622" width="6.25" style="66" customWidth="1"/>
    <col min="13623" max="13623" width="4.875" style="66" customWidth="1"/>
    <col min="13624" max="13624" width="2.5" style="66" customWidth="1"/>
    <col min="13625" max="13625" width="4.875" style="66" customWidth="1"/>
    <col min="13626" max="13863" width="9" style="66"/>
    <col min="13864" max="13864" width="1.75" style="66" customWidth="1"/>
    <col min="13865" max="13865" width="2.5" style="66" customWidth="1"/>
    <col min="13866" max="13866" width="3.625" style="66" customWidth="1"/>
    <col min="13867" max="13867" width="2.75" style="66" customWidth="1"/>
    <col min="13868" max="13868" width="0.875" style="66" customWidth="1"/>
    <col min="13869" max="13869" width="1.25" style="66" customWidth="1"/>
    <col min="13870" max="13870" width="5.375" style="66" customWidth="1"/>
    <col min="13871" max="13871" width="6.5" style="66" customWidth="1"/>
    <col min="13872" max="13872" width="4.125" style="66" customWidth="1"/>
    <col min="13873" max="13873" width="7.875" style="66" customWidth="1"/>
    <col min="13874" max="13874" width="8.75" style="66" customWidth="1"/>
    <col min="13875" max="13878" width="6.25" style="66" customWidth="1"/>
    <col min="13879" max="13879" width="4.875" style="66" customWidth="1"/>
    <col min="13880" max="13880" width="2.5" style="66" customWidth="1"/>
    <col min="13881" max="13881" width="4.875" style="66" customWidth="1"/>
    <col min="13882" max="14119" width="9" style="66"/>
    <col min="14120" max="14120" width="1.75" style="66" customWidth="1"/>
    <col min="14121" max="14121" width="2.5" style="66" customWidth="1"/>
    <col min="14122" max="14122" width="3.625" style="66" customWidth="1"/>
    <col min="14123" max="14123" width="2.75" style="66" customWidth="1"/>
    <col min="14124" max="14124" width="0.875" style="66" customWidth="1"/>
    <col min="14125" max="14125" width="1.25" style="66" customWidth="1"/>
    <col min="14126" max="14126" width="5.375" style="66" customWidth="1"/>
    <col min="14127" max="14127" width="6.5" style="66" customWidth="1"/>
    <col min="14128" max="14128" width="4.125" style="66" customWidth="1"/>
    <col min="14129" max="14129" width="7.875" style="66" customWidth="1"/>
    <col min="14130" max="14130" width="8.75" style="66" customWidth="1"/>
    <col min="14131" max="14134" width="6.25" style="66" customWidth="1"/>
    <col min="14135" max="14135" width="4.875" style="66" customWidth="1"/>
    <col min="14136" max="14136" width="2.5" style="66" customWidth="1"/>
    <col min="14137" max="14137" width="4.875" style="66" customWidth="1"/>
    <col min="14138" max="14375" width="9" style="66"/>
    <col min="14376" max="14376" width="1.75" style="66" customWidth="1"/>
    <col min="14377" max="14377" width="2.5" style="66" customWidth="1"/>
    <col min="14378" max="14378" width="3.625" style="66" customWidth="1"/>
    <col min="14379" max="14379" width="2.75" style="66" customWidth="1"/>
    <col min="14380" max="14380" width="0.875" style="66" customWidth="1"/>
    <col min="14381" max="14381" width="1.25" style="66" customWidth="1"/>
    <col min="14382" max="14382" width="5.375" style="66" customWidth="1"/>
    <col min="14383" max="14383" width="6.5" style="66" customWidth="1"/>
    <col min="14384" max="14384" width="4.125" style="66" customWidth="1"/>
    <col min="14385" max="14385" width="7.875" style="66" customWidth="1"/>
    <col min="14386" max="14386" width="8.75" style="66" customWidth="1"/>
    <col min="14387" max="14390" width="6.25" style="66" customWidth="1"/>
    <col min="14391" max="14391" width="4.875" style="66" customWidth="1"/>
    <col min="14392" max="14392" width="2.5" style="66" customWidth="1"/>
    <col min="14393" max="14393" width="4.875" style="66" customWidth="1"/>
    <col min="14394" max="14631" width="9" style="66"/>
    <col min="14632" max="14632" width="1.75" style="66" customWidth="1"/>
    <col min="14633" max="14633" width="2.5" style="66" customWidth="1"/>
    <col min="14634" max="14634" width="3.625" style="66" customWidth="1"/>
    <col min="14635" max="14635" width="2.75" style="66" customWidth="1"/>
    <col min="14636" max="14636" width="0.875" style="66" customWidth="1"/>
    <col min="14637" max="14637" width="1.25" style="66" customWidth="1"/>
    <col min="14638" max="14638" width="5.375" style="66" customWidth="1"/>
    <col min="14639" max="14639" width="6.5" style="66" customWidth="1"/>
    <col min="14640" max="14640" width="4.125" style="66" customWidth="1"/>
    <col min="14641" max="14641" width="7.875" style="66" customWidth="1"/>
    <col min="14642" max="14642" width="8.75" style="66" customWidth="1"/>
    <col min="14643" max="14646" width="6.25" style="66" customWidth="1"/>
    <col min="14647" max="14647" width="4.875" style="66" customWidth="1"/>
    <col min="14648" max="14648" width="2.5" style="66" customWidth="1"/>
    <col min="14649" max="14649" width="4.875" style="66" customWidth="1"/>
    <col min="14650" max="14887" width="9" style="66"/>
    <col min="14888" max="14888" width="1.75" style="66" customWidth="1"/>
    <col min="14889" max="14889" width="2.5" style="66" customWidth="1"/>
    <col min="14890" max="14890" width="3.625" style="66" customWidth="1"/>
    <col min="14891" max="14891" width="2.75" style="66" customWidth="1"/>
    <col min="14892" max="14892" width="0.875" style="66" customWidth="1"/>
    <col min="14893" max="14893" width="1.25" style="66" customWidth="1"/>
    <col min="14894" max="14894" width="5.375" style="66" customWidth="1"/>
    <col min="14895" max="14895" width="6.5" style="66" customWidth="1"/>
    <col min="14896" max="14896" width="4.125" style="66" customWidth="1"/>
    <col min="14897" max="14897" width="7.875" style="66" customWidth="1"/>
    <col min="14898" max="14898" width="8.75" style="66" customWidth="1"/>
    <col min="14899" max="14902" width="6.25" style="66" customWidth="1"/>
    <col min="14903" max="14903" width="4.875" style="66" customWidth="1"/>
    <col min="14904" max="14904" width="2.5" style="66" customWidth="1"/>
    <col min="14905" max="14905" width="4.875" style="66" customWidth="1"/>
    <col min="14906" max="15143" width="9" style="66"/>
    <col min="15144" max="15144" width="1.75" style="66" customWidth="1"/>
    <col min="15145" max="15145" width="2.5" style="66" customWidth="1"/>
    <col min="15146" max="15146" width="3.625" style="66" customWidth="1"/>
    <col min="15147" max="15147" width="2.75" style="66" customWidth="1"/>
    <col min="15148" max="15148" width="0.875" style="66" customWidth="1"/>
    <col min="15149" max="15149" width="1.25" style="66" customWidth="1"/>
    <col min="15150" max="15150" width="5.375" style="66" customWidth="1"/>
    <col min="15151" max="15151" width="6.5" style="66" customWidth="1"/>
    <col min="15152" max="15152" width="4.125" style="66" customWidth="1"/>
    <col min="15153" max="15153" width="7.875" style="66" customWidth="1"/>
    <col min="15154" max="15154" width="8.75" style="66" customWidth="1"/>
    <col min="15155" max="15158" width="6.25" style="66" customWidth="1"/>
    <col min="15159" max="15159" width="4.875" style="66" customWidth="1"/>
    <col min="15160" max="15160" width="2.5" style="66" customWidth="1"/>
    <col min="15161" max="15161" width="4.875" style="66" customWidth="1"/>
    <col min="15162" max="15399" width="9" style="66"/>
    <col min="15400" max="15400" width="1.75" style="66" customWidth="1"/>
    <col min="15401" max="15401" width="2.5" style="66" customWidth="1"/>
    <col min="15402" max="15402" width="3.625" style="66" customWidth="1"/>
    <col min="15403" max="15403" width="2.75" style="66" customWidth="1"/>
    <col min="15404" max="15404" width="0.875" style="66" customWidth="1"/>
    <col min="15405" max="15405" width="1.25" style="66" customWidth="1"/>
    <col min="15406" max="15406" width="5.375" style="66" customWidth="1"/>
    <col min="15407" max="15407" width="6.5" style="66" customWidth="1"/>
    <col min="15408" max="15408" width="4.125" style="66" customWidth="1"/>
    <col min="15409" max="15409" width="7.875" style="66" customWidth="1"/>
    <col min="15410" max="15410" width="8.75" style="66" customWidth="1"/>
    <col min="15411" max="15414" width="6.25" style="66" customWidth="1"/>
    <col min="15415" max="15415" width="4.875" style="66" customWidth="1"/>
    <col min="15416" max="15416" width="2.5" style="66" customWidth="1"/>
    <col min="15417" max="15417" width="4.875" style="66" customWidth="1"/>
    <col min="15418" max="15655" width="9" style="66"/>
    <col min="15656" max="15656" width="1.75" style="66" customWidth="1"/>
    <col min="15657" max="15657" width="2.5" style="66" customWidth="1"/>
    <col min="15658" max="15658" width="3.625" style="66" customWidth="1"/>
    <col min="15659" max="15659" width="2.75" style="66" customWidth="1"/>
    <col min="15660" max="15660" width="0.875" style="66" customWidth="1"/>
    <col min="15661" max="15661" width="1.25" style="66" customWidth="1"/>
    <col min="15662" max="15662" width="5.375" style="66" customWidth="1"/>
    <col min="15663" max="15663" width="6.5" style="66" customWidth="1"/>
    <col min="15664" max="15664" width="4.125" style="66" customWidth="1"/>
    <col min="15665" max="15665" width="7.875" style="66" customWidth="1"/>
    <col min="15666" max="15666" width="8.75" style="66" customWidth="1"/>
    <col min="15667" max="15670" width="6.25" style="66" customWidth="1"/>
    <col min="15671" max="15671" width="4.875" style="66" customWidth="1"/>
    <col min="15672" max="15672" width="2.5" style="66" customWidth="1"/>
    <col min="15673" max="15673" width="4.875" style="66" customWidth="1"/>
    <col min="15674" max="15911" width="9" style="66"/>
    <col min="15912" max="15912" width="1.75" style="66" customWidth="1"/>
    <col min="15913" max="15913" width="2.5" style="66" customWidth="1"/>
    <col min="15914" max="15914" width="3.625" style="66" customWidth="1"/>
    <col min="15915" max="15915" width="2.75" style="66" customWidth="1"/>
    <col min="15916" max="15916" width="0.875" style="66" customWidth="1"/>
    <col min="15917" max="15917" width="1.25" style="66" customWidth="1"/>
    <col min="15918" max="15918" width="5.375" style="66" customWidth="1"/>
    <col min="15919" max="15919" width="6.5" style="66" customWidth="1"/>
    <col min="15920" max="15920" width="4.125" style="66" customWidth="1"/>
    <col min="15921" max="15921" width="7.875" style="66" customWidth="1"/>
    <col min="15922" max="15922" width="8.75" style="66" customWidth="1"/>
    <col min="15923" max="15926" width="6.25" style="66" customWidth="1"/>
    <col min="15927" max="15927" width="4.875" style="66" customWidth="1"/>
    <col min="15928" max="15928" width="2.5" style="66" customWidth="1"/>
    <col min="15929" max="15929" width="4.875" style="66" customWidth="1"/>
    <col min="15930" max="16167" width="9" style="66"/>
    <col min="16168" max="16168" width="1.75" style="66" customWidth="1"/>
    <col min="16169" max="16169" width="2.5" style="66" customWidth="1"/>
    <col min="16170" max="16170" width="3.625" style="66" customWidth="1"/>
    <col min="16171" max="16171" width="2.75" style="66" customWidth="1"/>
    <col min="16172" max="16172" width="0.875" style="66" customWidth="1"/>
    <col min="16173" max="16173" width="1.25" style="66" customWidth="1"/>
    <col min="16174" max="16174" width="5.375" style="66" customWidth="1"/>
    <col min="16175" max="16175" width="6.5" style="66" customWidth="1"/>
    <col min="16176" max="16176" width="4.125" style="66" customWidth="1"/>
    <col min="16177" max="16177" width="7.875" style="66" customWidth="1"/>
    <col min="16178" max="16178" width="8.75" style="66" customWidth="1"/>
    <col min="16179" max="16182" width="6.25" style="66" customWidth="1"/>
    <col min="16183" max="16183" width="4.875" style="66" customWidth="1"/>
    <col min="16184" max="16184" width="2.5" style="66" customWidth="1"/>
    <col min="16185" max="16185" width="4.875" style="66" customWidth="1"/>
    <col min="16186" max="16384" width="9" style="66"/>
  </cols>
  <sheetData>
    <row r="1" spans="1:77" s="3" customFormat="1" ht="23.25" customHeight="1">
      <c r="A1" s="1342" t="s">
        <v>187</v>
      </c>
      <c r="B1" s="1342" t="s">
        <v>188</v>
      </c>
      <c r="C1" s="1342" t="s">
        <v>189</v>
      </c>
      <c r="D1" s="1342" t="s">
        <v>190</v>
      </c>
      <c r="E1" s="155"/>
      <c r="F1" s="1343" t="s">
        <v>191</v>
      </c>
      <c r="G1" s="1343"/>
      <c r="H1" s="1343"/>
      <c r="I1" s="1343"/>
      <c r="J1" s="156"/>
      <c r="K1" s="1371" t="s">
        <v>470</v>
      </c>
      <c r="L1" s="1371"/>
      <c r="M1" s="1371"/>
      <c r="N1" s="1371"/>
      <c r="O1" s="1371"/>
      <c r="P1" s="1371"/>
      <c r="Q1" s="156"/>
      <c r="R1" s="1364" t="s">
        <v>193</v>
      </c>
      <c r="S1" s="1365"/>
      <c r="T1" s="156"/>
      <c r="U1" s="156"/>
      <c r="V1" s="1364" t="s">
        <v>194</v>
      </c>
      <c r="W1" s="1368"/>
      <c r="X1" s="1368"/>
      <c r="Y1" s="1368"/>
      <c r="Z1" s="1368"/>
      <c r="AA1" s="1365"/>
      <c r="AB1" s="156"/>
      <c r="AC1" s="1364" t="s">
        <v>195</v>
      </c>
      <c r="AD1" s="1368"/>
      <c r="AE1" s="1368"/>
      <c r="AF1" s="1365"/>
      <c r="AG1" s="156"/>
      <c r="AH1" s="1343" t="s">
        <v>196</v>
      </c>
      <c r="AI1" s="1343"/>
      <c r="AJ1" s="156"/>
      <c r="AK1" s="1343" t="s">
        <v>197</v>
      </c>
      <c r="AL1" s="1343"/>
      <c r="AM1" s="1343"/>
      <c r="AN1" s="156"/>
      <c r="AO1" s="1364" t="s">
        <v>198</v>
      </c>
      <c r="AP1" s="1368"/>
      <c r="AQ1" s="1365"/>
      <c r="AR1" s="156"/>
      <c r="AS1" s="1317" t="s">
        <v>199</v>
      </c>
      <c r="AT1" s="156"/>
      <c r="AU1" s="1354" t="s">
        <v>200</v>
      </c>
      <c r="AV1" s="156"/>
      <c r="AW1" s="1352" t="s">
        <v>201</v>
      </c>
      <c r="AX1" s="1356"/>
      <c r="AY1" s="1353"/>
      <c r="AZ1" s="156"/>
      <c r="BA1" s="1360" t="s">
        <v>202</v>
      </c>
      <c r="BB1" s="1361"/>
      <c r="BC1" s="1361"/>
      <c r="BD1" s="1362"/>
      <c r="BE1" s="156"/>
      <c r="BF1" s="1317" t="s">
        <v>203</v>
      </c>
      <c r="BG1" s="130"/>
      <c r="BH1" s="130"/>
      <c r="BI1" s="130"/>
      <c r="BJ1" s="1363" t="s">
        <v>204</v>
      </c>
      <c r="BK1" s="1260"/>
      <c r="BL1" s="1260" t="s">
        <v>205</v>
      </c>
    </row>
    <row r="2" spans="1:77" s="3" customFormat="1" ht="13.5" customHeight="1">
      <c r="A2" s="1342"/>
      <c r="B2" s="1342"/>
      <c r="C2" s="1342"/>
      <c r="D2" s="1342"/>
      <c r="E2" s="155"/>
      <c r="F2" s="1343" t="s">
        <v>206</v>
      </c>
      <c r="G2" s="1343"/>
      <c r="H2" s="1344" t="s">
        <v>207</v>
      </c>
      <c r="I2" s="1344"/>
      <c r="J2" s="157"/>
      <c r="K2" s="1343" t="s">
        <v>206</v>
      </c>
      <c r="L2" s="1343"/>
      <c r="M2" s="1345"/>
      <c r="N2" s="1344" t="s">
        <v>207</v>
      </c>
      <c r="O2" s="1344"/>
      <c r="P2" s="1344"/>
      <c r="Q2" s="157"/>
      <c r="R2" s="1366"/>
      <c r="S2" s="1367"/>
      <c r="T2" s="157"/>
      <c r="U2" s="157"/>
      <c r="V2" s="1366"/>
      <c r="W2" s="1369"/>
      <c r="X2" s="1369"/>
      <c r="Y2" s="1369"/>
      <c r="Z2" s="1369"/>
      <c r="AA2" s="1367"/>
      <c r="AB2" s="157"/>
      <c r="AC2" s="1366"/>
      <c r="AD2" s="1369"/>
      <c r="AE2" s="1369"/>
      <c r="AF2" s="1367"/>
      <c r="AG2" s="156"/>
      <c r="AH2" s="1370"/>
      <c r="AI2" s="1370"/>
      <c r="AJ2" s="156"/>
      <c r="AK2" s="1370"/>
      <c r="AL2" s="1370"/>
      <c r="AM2" s="1370"/>
      <c r="AN2" s="157"/>
      <c r="AO2" s="1366"/>
      <c r="AP2" s="1369"/>
      <c r="AQ2" s="1367"/>
      <c r="AR2" s="156"/>
      <c r="AS2" s="1318"/>
      <c r="AT2" s="156"/>
      <c r="AU2" s="1355"/>
      <c r="AV2" s="157"/>
      <c r="AW2" s="1357"/>
      <c r="AX2" s="1358"/>
      <c r="AY2" s="1359"/>
      <c r="AZ2" s="156"/>
      <c r="BA2" s="1346" t="s">
        <v>208</v>
      </c>
      <c r="BB2" s="1348" t="s">
        <v>209</v>
      </c>
      <c r="BC2" s="1348" t="s">
        <v>210</v>
      </c>
      <c r="BD2" s="1350" t="s">
        <v>211</v>
      </c>
      <c r="BE2" s="156"/>
      <c r="BF2" s="1318"/>
      <c r="BG2" s="130"/>
      <c r="BH2" s="130"/>
      <c r="BI2" s="133"/>
      <c r="BJ2" s="1260"/>
      <c r="BK2" s="1260"/>
      <c r="BL2" s="1260"/>
    </row>
    <row r="3" spans="1:77" s="9" customFormat="1" ht="13.5" customHeight="1">
      <c r="A3" s="1342"/>
      <c r="B3" s="1342"/>
      <c r="C3" s="1342"/>
      <c r="D3" s="1342"/>
      <c r="E3" s="158"/>
      <c r="F3" s="1352" t="s">
        <v>212</v>
      </c>
      <c r="G3" s="1353"/>
      <c r="H3" s="1352" t="s">
        <v>212</v>
      </c>
      <c r="I3" s="1353"/>
      <c r="J3" s="159"/>
      <c r="K3" s="160"/>
      <c r="L3" s="161"/>
      <c r="M3" s="162"/>
      <c r="N3" s="160"/>
      <c r="O3" s="161"/>
      <c r="P3" s="163"/>
      <c r="Q3" s="159"/>
      <c r="R3" s="164"/>
      <c r="S3" s="1333" t="s">
        <v>470</v>
      </c>
      <c r="T3" s="162"/>
      <c r="U3" s="162"/>
      <c r="V3" s="165"/>
      <c r="W3" s="166"/>
      <c r="X3" s="1333" t="s">
        <v>470</v>
      </c>
      <c r="Y3" s="167"/>
      <c r="Z3" s="159"/>
      <c r="AA3" s="1336"/>
      <c r="AB3" s="162"/>
      <c r="AC3" s="165"/>
      <c r="AD3" s="168"/>
      <c r="AE3" s="166"/>
      <c r="AF3" s="1337" t="s">
        <v>471</v>
      </c>
      <c r="AG3" s="159"/>
      <c r="AH3" s="1339" t="s">
        <v>213</v>
      </c>
      <c r="AI3" s="1340"/>
      <c r="AJ3" s="159"/>
      <c r="AK3" s="165"/>
      <c r="AL3" s="1341" t="s">
        <v>213</v>
      </c>
      <c r="AM3" s="1340"/>
      <c r="AN3" s="162"/>
      <c r="AO3" s="165"/>
      <c r="AP3" s="166"/>
      <c r="AQ3" s="1317" t="s">
        <v>470</v>
      </c>
      <c r="AR3" s="159"/>
      <c r="AS3" s="1318"/>
      <c r="AT3" s="159"/>
      <c r="AU3" s="1355"/>
      <c r="AV3" s="162"/>
      <c r="AW3" s="165"/>
      <c r="AX3" s="166"/>
      <c r="AY3" s="1333" t="s">
        <v>470</v>
      </c>
      <c r="AZ3" s="159"/>
      <c r="BA3" s="1347"/>
      <c r="BB3" s="1349"/>
      <c r="BC3" s="1349"/>
      <c r="BD3" s="1351"/>
      <c r="BE3" s="159"/>
      <c r="BF3" s="1318"/>
      <c r="BG3" s="7"/>
      <c r="BH3" s="7"/>
      <c r="BI3" s="5"/>
      <c r="BJ3" s="1260"/>
      <c r="BK3" s="1260"/>
      <c r="BL3" s="1260"/>
      <c r="BM3" s="8"/>
      <c r="BN3" s="8"/>
      <c r="BO3" s="8"/>
      <c r="BP3" s="8"/>
      <c r="BQ3" s="8"/>
      <c r="BR3" s="8"/>
      <c r="BS3" s="8"/>
      <c r="BT3" s="8"/>
      <c r="BU3" s="8"/>
      <c r="BV3" s="8"/>
      <c r="BW3" s="8"/>
      <c r="BX3" s="8"/>
      <c r="BY3" s="8"/>
    </row>
    <row r="4" spans="1:77" s="9" customFormat="1" ht="13.5" customHeight="1">
      <c r="A4" s="1317"/>
      <c r="B4" s="1317"/>
      <c r="C4" s="1317"/>
      <c r="D4" s="1317"/>
      <c r="E4" s="158"/>
      <c r="F4" s="160"/>
      <c r="G4" s="169" t="s">
        <v>472</v>
      </c>
      <c r="H4" s="160"/>
      <c r="I4" s="169" t="s">
        <v>472</v>
      </c>
      <c r="J4" s="170"/>
      <c r="K4" s="165"/>
      <c r="L4" s="171" t="s">
        <v>214</v>
      </c>
      <c r="M4" s="162"/>
      <c r="N4" s="172"/>
      <c r="O4" s="171" t="s">
        <v>214</v>
      </c>
      <c r="P4" s="163"/>
      <c r="Q4" s="157"/>
      <c r="R4" s="165"/>
      <c r="S4" s="1334"/>
      <c r="T4" s="162"/>
      <c r="U4" s="162"/>
      <c r="V4" s="160"/>
      <c r="W4" s="170"/>
      <c r="X4" s="1334"/>
      <c r="Y4" s="167"/>
      <c r="Z4" s="157"/>
      <c r="AA4" s="1336"/>
      <c r="AB4" s="162"/>
      <c r="AC4" s="160"/>
      <c r="AD4" s="173" t="s">
        <v>472</v>
      </c>
      <c r="AE4" s="170"/>
      <c r="AF4" s="1338"/>
      <c r="AG4" s="159"/>
      <c r="AH4" s="174" t="s">
        <v>215</v>
      </c>
      <c r="AI4" s="175" t="s">
        <v>216</v>
      </c>
      <c r="AJ4" s="159"/>
      <c r="AK4" s="165"/>
      <c r="AL4" s="176" t="s">
        <v>215</v>
      </c>
      <c r="AM4" s="175" t="s">
        <v>216</v>
      </c>
      <c r="AN4" s="162"/>
      <c r="AO4" s="160"/>
      <c r="AP4" s="170"/>
      <c r="AQ4" s="1318"/>
      <c r="AR4" s="159"/>
      <c r="AS4" s="1318"/>
      <c r="AT4" s="159"/>
      <c r="AU4" s="1355"/>
      <c r="AV4" s="162"/>
      <c r="AW4" s="160"/>
      <c r="AX4" s="170"/>
      <c r="AY4" s="1334"/>
      <c r="AZ4" s="159"/>
      <c r="BA4" s="1347"/>
      <c r="BB4" s="1349"/>
      <c r="BC4" s="1349"/>
      <c r="BD4" s="1351"/>
      <c r="BE4" s="159"/>
      <c r="BF4" s="1318"/>
      <c r="BG4" s="10"/>
      <c r="BH4" s="10"/>
      <c r="BI4" s="5"/>
      <c r="BJ4" s="1260"/>
      <c r="BK4" s="1260"/>
      <c r="BL4" s="1260"/>
      <c r="BM4" s="8"/>
      <c r="BN4" s="11"/>
      <c r="BO4" s="8"/>
      <c r="BP4" s="8"/>
      <c r="BQ4" s="8"/>
      <c r="BR4" s="8"/>
      <c r="BS4" s="8"/>
      <c r="BT4" s="8"/>
      <c r="BU4" s="8"/>
      <c r="BV4" s="8"/>
      <c r="BW4" s="8"/>
      <c r="BX4" s="8"/>
      <c r="BY4" s="8"/>
    </row>
    <row r="5" spans="1:77" s="9" customFormat="1" ht="12" customHeight="1">
      <c r="A5" s="177" t="s">
        <v>473</v>
      </c>
      <c r="B5" s="177" t="s">
        <v>474</v>
      </c>
      <c r="C5" s="177" t="s">
        <v>475</v>
      </c>
      <c r="D5" s="177" t="s">
        <v>476</v>
      </c>
      <c r="E5" s="159"/>
      <c r="F5" s="1330" t="s">
        <v>477</v>
      </c>
      <c r="G5" s="1330"/>
      <c r="H5" s="1330" t="s">
        <v>477</v>
      </c>
      <c r="I5" s="1330"/>
      <c r="J5" s="157"/>
      <c r="K5" s="1330" t="s">
        <v>478</v>
      </c>
      <c r="L5" s="1330"/>
      <c r="M5" s="1330"/>
      <c r="N5" s="1335" t="s">
        <v>478</v>
      </c>
      <c r="O5" s="1335"/>
      <c r="P5" s="1335"/>
      <c r="Q5" s="157"/>
      <c r="R5" s="1330" t="s">
        <v>479</v>
      </c>
      <c r="S5" s="1330"/>
      <c r="T5" s="162"/>
      <c r="U5" s="162"/>
      <c r="V5" s="1330" t="s">
        <v>480</v>
      </c>
      <c r="W5" s="1330"/>
      <c r="X5" s="1330"/>
      <c r="Y5" s="1330"/>
      <c r="Z5" s="1330"/>
      <c r="AA5" s="1330"/>
      <c r="AB5" s="162"/>
      <c r="AC5" s="1330" t="s">
        <v>481</v>
      </c>
      <c r="AD5" s="1330"/>
      <c r="AE5" s="1330"/>
      <c r="AF5" s="1330"/>
      <c r="AG5" s="159"/>
      <c r="AH5" s="1330" t="s">
        <v>482</v>
      </c>
      <c r="AI5" s="1330"/>
      <c r="AJ5" s="159"/>
      <c r="AK5" s="1330" t="s">
        <v>483</v>
      </c>
      <c r="AL5" s="1330"/>
      <c r="AM5" s="1330"/>
      <c r="AN5" s="162"/>
      <c r="AO5" s="1330" t="s">
        <v>484</v>
      </c>
      <c r="AP5" s="1330"/>
      <c r="AQ5" s="1330"/>
      <c r="AR5" s="159"/>
      <c r="AS5" s="178" t="s">
        <v>485</v>
      </c>
      <c r="AT5" s="159"/>
      <c r="AU5" s="12" t="s">
        <v>486</v>
      </c>
      <c r="AV5" s="162"/>
      <c r="AW5" s="1307" t="s">
        <v>487</v>
      </c>
      <c r="AX5" s="1331"/>
      <c r="AY5" s="1332"/>
      <c r="AZ5" s="159"/>
      <c r="BA5" s="1307" t="s">
        <v>488</v>
      </c>
      <c r="BB5" s="1331"/>
      <c r="BC5" s="1331"/>
      <c r="BD5" s="1332"/>
      <c r="BE5" s="159"/>
      <c r="BF5" s="178" t="s">
        <v>489</v>
      </c>
      <c r="BG5" s="10"/>
      <c r="BH5" s="10"/>
      <c r="BI5" s="5"/>
      <c r="BJ5" s="130"/>
      <c r="BK5" s="130"/>
      <c r="BL5" s="130"/>
      <c r="BM5" s="8"/>
      <c r="BN5" s="11"/>
      <c r="BO5" s="8"/>
      <c r="BP5" s="8"/>
      <c r="BQ5" s="8"/>
      <c r="BR5" s="8"/>
      <c r="BS5" s="8"/>
      <c r="BT5" s="8"/>
      <c r="BU5" s="8"/>
      <c r="BV5" s="8"/>
      <c r="BW5" s="8"/>
      <c r="BX5" s="8"/>
      <c r="BY5" s="8"/>
    </row>
    <row r="6" spans="1:77" s="6" customFormat="1" ht="3.75" customHeight="1">
      <c r="A6" s="179"/>
      <c r="B6" s="180"/>
      <c r="C6" s="180"/>
      <c r="D6" s="180"/>
      <c r="E6" s="181"/>
      <c r="F6" s="182"/>
      <c r="G6" s="183"/>
      <c r="H6" s="184"/>
      <c r="I6" s="183"/>
      <c r="J6" s="157"/>
      <c r="K6" s="185"/>
      <c r="L6" s="186"/>
      <c r="M6" s="187"/>
      <c r="N6" s="184"/>
      <c r="O6" s="186"/>
      <c r="P6" s="187"/>
      <c r="Q6" s="157"/>
      <c r="R6" s="185"/>
      <c r="S6" s="188"/>
      <c r="T6" s="162"/>
      <c r="U6" s="162"/>
      <c r="V6" s="189"/>
      <c r="W6" s="157"/>
      <c r="X6" s="190"/>
      <c r="Y6" s="191"/>
      <c r="Z6" s="157"/>
      <c r="AA6" s="190"/>
      <c r="AB6" s="162"/>
      <c r="AC6" s="189"/>
      <c r="AD6" s="189"/>
      <c r="AE6" s="157"/>
      <c r="AF6" s="192"/>
      <c r="AG6" s="193"/>
      <c r="AH6" s="194"/>
      <c r="AI6" s="194"/>
      <c r="AJ6" s="193"/>
      <c r="AK6" s="195"/>
      <c r="AL6" s="194"/>
      <c r="AM6" s="194"/>
      <c r="AN6" s="162"/>
      <c r="AO6" s="189"/>
      <c r="AP6" s="157"/>
      <c r="AQ6" s="196"/>
      <c r="AR6" s="193"/>
      <c r="AS6" s="195"/>
      <c r="AT6" s="193"/>
      <c r="AU6" s="14"/>
      <c r="AV6" s="162"/>
      <c r="AW6" s="189"/>
      <c r="AX6" s="157"/>
      <c r="AY6" s="196"/>
      <c r="AZ6" s="193"/>
      <c r="BA6" s="197"/>
      <c r="BB6" s="197"/>
      <c r="BC6" s="197"/>
      <c r="BD6" s="198"/>
      <c r="BE6" s="193"/>
      <c r="BF6" s="195"/>
      <c r="BG6" s="15"/>
      <c r="BH6" s="15"/>
      <c r="BI6" s="5"/>
      <c r="BJ6" s="130"/>
      <c r="BK6" s="130"/>
      <c r="BL6" s="130"/>
      <c r="BM6" s="11"/>
      <c r="BN6" s="11"/>
      <c r="BO6" s="11"/>
      <c r="BP6" s="11"/>
      <c r="BQ6" s="11"/>
      <c r="BR6" s="11"/>
      <c r="BS6" s="11"/>
      <c r="BT6" s="11"/>
      <c r="BU6" s="11"/>
      <c r="BV6" s="11"/>
      <c r="BW6" s="11"/>
      <c r="BX6" s="11"/>
      <c r="BY6" s="11"/>
    </row>
    <row r="7" spans="1:77" s="9" customFormat="1" ht="13.5" customHeight="1">
      <c r="A7" s="1317" t="s">
        <v>490</v>
      </c>
      <c r="B7" s="1308" t="s">
        <v>217</v>
      </c>
      <c r="C7" s="1301" t="s">
        <v>218</v>
      </c>
      <c r="D7" s="199" t="s">
        <v>219</v>
      </c>
      <c r="E7" s="200"/>
      <c r="F7" s="201">
        <v>126460</v>
      </c>
      <c r="G7" s="202">
        <v>134350</v>
      </c>
      <c r="H7" s="201">
        <v>100010</v>
      </c>
      <c r="I7" s="202">
        <v>107900</v>
      </c>
      <c r="J7" s="170" t="s">
        <v>222</v>
      </c>
      <c r="K7" s="203">
        <v>1240</v>
      </c>
      <c r="L7" s="204">
        <v>1310</v>
      </c>
      <c r="M7" s="205" t="s">
        <v>221</v>
      </c>
      <c r="N7" s="203">
        <v>980</v>
      </c>
      <c r="O7" s="204">
        <v>1050</v>
      </c>
      <c r="P7" s="205" t="s">
        <v>221</v>
      </c>
      <c r="Q7" s="170" t="s">
        <v>222</v>
      </c>
      <c r="R7" s="206">
        <v>7890</v>
      </c>
      <c r="S7" s="207">
        <v>70</v>
      </c>
      <c r="T7" s="1303" t="s">
        <v>222</v>
      </c>
      <c r="U7" s="157"/>
      <c r="V7" s="208"/>
      <c r="W7" s="1286" t="s">
        <v>222</v>
      </c>
      <c r="X7" s="209"/>
      <c r="Y7" s="210"/>
      <c r="Z7" s="1320" t="s">
        <v>491</v>
      </c>
      <c r="AA7" s="209"/>
      <c r="AB7" s="1286" t="s">
        <v>222</v>
      </c>
      <c r="AC7" s="1312">
        <v>30750</v>
      </c>
      <c r="AD7" s="211"/>
      <c r="AE7" s="1286" t="s">
        <v>222</v>
      </c>
      <c r="AF7" s="1287">
        <v>230</v>
      </c>
      <c r="AG7" s="1279" t="s">
        <v>222</v>
      </c>
      <c r="AH7" s="1305">
        <v>7900</v>
      </c>
      <c r="AI7" s="1290">
        <v>8700</v>
      </c>
      <c r="AJ7" s="1279" t="s">
        <v>222</v>
      </c>
      <c r="AK7" s="212" t="s">
        <v>224</v>
      </c>
      <c r="AL7" s="213">
        <v>15800</v>
      </c>
      <c r="AM7" s="214">
        <v>17600</v>
      </c>
      <c r="AN7" s="1286" t="s">
        <v>222</v>
      </c>
      <c r="AO7" s="1293">
        <v>23670</v>
      </c>
      <c r="AP7" s="1286" t="s">
        <v>222</v>
      </c>
      <c r="AQ7" s="1296">
        <v>230</v>
      </c>
      <c r="AR7" s="1279" t="s">
        <v>222</v>
      </c>
      <c r="AS7" s="1280">
        <v>4700</v>
      </c>
      <c r="AT7" s="1282" t="s">
        <v>492</v>
      </c>
      <c r="AU7" s="29"/>
      <c r="AV7" s="1282" t="s">
        <v>492</v>
      </c>
      <c r="AW7" s="1283">
        <v>27400</v>
      </c>
      <c r="AX7" s="1286" t="s">
        <v>222</v>
      </c>
      <c r="AY7" s="1287">
        <v>270</v>
      </c>
      <c r="AZ7" s="1271" t="s">
        <v>492</v>
      </c>
      <c r="BA7" s="1272" t="s">
        <v>226</v>
      </c>
      <c r="BB7" s="1274" t="s">
        <v>226</v>
      </c>
      <c r="BC7" s="1274" t="s">
        <v>226</v>
      </c>
      <c r="BD7" s="1276" t="s">
        <v>226</v>
      </c>
      <c r="BE7" s="210"/>
      <c r="BF7" s="1316"/>
      <c r="BG7" s="15"/>
      <c r="BI7" s="5"/>
      <c r="BJ7" s="130">
        <v>1</v>
      </c>
      <c r="BK7" s="130">
        <v>2</v>
      </c>
      <c r="BL7" s="1260">
        <v>1</v>
      </c>
      <c r="BM7" s="8"/>
      <c r="BN7" s="11"/>
      <c r="BO7" s="8"/>
      <c r="BP7" s="8"/>
      <c r="BQ7" s="8"/>
      <c r="BR7" s="8"/>
      <c r="BS7" s="8"/>
      <c r="BT7" s="8"/>
      <c r="BU7" s="8"/>
      <c r="BV7" s="8"/>
      <c r="BW7" s="8"/>
      <c r="BX7" s="8"/>
      <c r="BY7" s="8"/>
    </row>
    <row r="8" spans="1:77" s="9" customFormat="1" ht="13.5" customHeight="1">
      <c r="A8" s="1318"/>
      <c r="B8" s="1300"/>
      <c r="C8" s="1302"/>
      <c r="D8" s="215" t="s">
        <v>227</v>
      </c>
      <c r="E8" s="200"/>
      <c r="F8" s="216">
        <v>134350</v>
      </c>
      <c r="G8" s="217">
        <v>197840</v>
      </c>
      <c r="H8" s="216">
        <v>107900</v>
      </c>
      <c r="I8" s="217">
        <v>171390</v>
      </c>
      <c r="J8" s="170" t="s">
        <v>222</v>
      </c>
      <c r="K8" s="218">
        <v>1310</v>
      </c>
      <c r="L8" s="219">
        <v>1860</v>
      </c>
      <c r="M8" s="220" t="s">
        <v>221</v>
      </c>
      <c r="N8" s="218">
        <v>1050</v>
      </c>
      <c r="O8" s="219">
        <v>1600</v>
      </c>
      <c r="P8" s="220" t="s">
        <v>221</v>
      </c>
      <c r="Q8" s="170" t="s">
        <v>222</v>
      </c>
      <c r="R8" s="221">
        <v>7890</v>
      </c>
      <c r="S8" s="222">
        <v>70</v>
      </c>
      <c r="T8" s="1303"/>
      <c r="U8" s="157"/>
      <c r="V8" s="223"/>
      <c r="W8" s="1286"/>
      <c r="X8" s="224"/>
      <c r="Y8" s="210"/>
      <c r="Z8" s="1320"/>
      <c r="AA8" s="224"/>
      <c r="AB8" s="1286"/>
      <c r="AC8" s="1313"/>
      <c r="AD8" s="225">
        <v>28990</v>
      </c>
      <c r="AE8" s="1286"/>
      <c r="AF8" s="1288"/>
      <c r="AG8" s="1279"/>
      <c r="AH8" s="1306"/>
      <c r="AI8" s="1291"/>
      <c r="AJ8" s="1279"/>
      <c r="AK8" s="165" t="s">
        <v>228</v>
      </c>
      <c r="AL8" s="226">
        <v>8700</v>
      </c>
      <c r="AM8" s="227">
        <v>9700</v>
      </c>
      <c r="AN8" s="1286"/>
      <c r="AO8" s="1294"/>
      <c r="AP8" s="1286"/>
      <c r="AQ8" s="1297"/>
      <c r="AR8" s="1279"/>
      <c r="AS8" s="1281"/>
      <c r="AT8" s="1282"/>
      <c r="AU8" s="41"/>
      <c r="AV8" s="1282"/>
      <c r="AW8" s="1284"/>
      <c r="AX8" s="1286"/>
      <c r="AY8" s="1288"/>
      <c r="AZ8" s="1271"/>
      <c r="BA8" s="1273"/>
      <c r="BB8" s="1275"/>
      <c r="BC8" s="1275"/>
      <c r="BD8" s="1277"/>
      <c r="BE8" s="210"/>
      <c r="BF8" s="1278"/>
      <c r="BG8" s="15"/>
      <c r="BI8" s="5"/>
      <c r="BJ8" s="130">
        <v>1</v>
      </c>
      <c r="BK8" s="130">
        <v>2</v>
      </c>
      <c r="BL8" s="1260"/>
      <c r="BM8" s="8"/>
      <c r="BN8" s="11"/>
      <c r="BO8" s="8"/>
      <c r="BP8" s="8"/>
      <c r="BQ8" s="8"/>
      <c r="BR8" s="8"/>
      <c r="BS8" s="8"/>
      <c r="BT8" s="8"/>
      <c r="BU8" s="8"/>
      <c r="BV8" s="8"/>
      <c r="BW8" s="8"/>
      <c r="BX8" s="8"/>
      <c r="BY8" s="8"/>
    </row>
    <row r="9" spans="1:77" s="9" customFormat="1" ht="13.5" customHeight="1">
      <c r="A9" s="1318"/>
      <c r="B9" s="1300"/>
      <c r="C9" s="1261" t="s">
        <v>229</v>
      </c>
      <c r="D9" s="215" t="s">
        <v>230</v>
      </c>
      <c r="E9" s="200"/>
      <c r="F9" s="216">
        <v>197840</v>
      </c>
      <c r="G9" s="217">
        <v>276750</v>
      </c>
      <c r="H9" s="216">
        <v>171390</v>
      </c>
      <c r="I9" s="217">
        <v>250300</v>
      </c>
      <c r="J9" s="170" t="s">
        <v>222</v>
      </c>
      <c r="K9" s="218">
        <v>1860</v>
      </c>
      <c r="L9" s="219">
        <v>2650</v>
      </c>
      <c r="M9" s="220" t="s">
        <v>221</v>
      </c>
      <c r="N9" s="218">
        <v>1600</v>
      </c>
      <c r="O9" s="219">
        <v>2390</v>
      </c>
      <c r="P9" s="220" t="s">
        <v>221</v>
      </c>
      <c r="Q9" s="228"/>
      <c r="R9" s="229"/>
      <c r="S9" s="230"/>
      <c r="T9" s="1304"/>
      <c r="U9" s="157"/>
      <c r="V9" s="223"/>
      <c r="W9" s="1286"/>
      <c r="X9" s="224"/>
      <c r="Y9" s="210"/>
      <c r="Z9" s="1320"/>
      <c r="AA9" s="224"/>
      <c r="AB9" s="1286" t="s">
        <v>222</v>
      </c>
      <c r="AC9" s="1310">
        <v>28990</v>
      </c>
      <c r="AD9" s="231"/>
      <c r="AE9" s="1286"/>
      <c r="AF9" s="1288"/>
      <c r="AG9" s="1279"/>
      <c r="AH9" s="1306"/>
      <c r="AI9" s="1291"/>
      <c r="AJ9" s="1279"/>
      <c r="AK9" s="165" t="s">
        <v>231</v>
      </c>
      <c r="AL9" s="226">
        <v>7600</v>
      </c>
      <c r="AM9" s="227">
        <v>8400</v>
      </c>
      <c r="AN9" s="1286"/>
      <c r="AO9" s="1294"/>
      <c r="AP9" s="1286"/>
      <c r="AQ9" s="1297"/>
      <c r="AR9" s="210"/>
      <c r="AS9" s="193"/>
      <c r="AT9" s="1282"/>
      <c r="AU9" s="41"/>
      <c r="AV9" s="1282"/>
      <c r="AW9" s="1284"/>
      <c r="AX9" s="1286"/>
      <c r="AY9" s="1288"/>
      <c r="AZ9" s="1271"/>
      <c r="BA9" s="1263">
        <v>0.01</v>
      </c>
      <c r="BB9" s="1265">
        <v>0.03</v>
      </c>
      <c r="BC9" s="1265">
        <v>0.04</v>
      </c>
      <c r="BD9" s="1267">
        <v>0.05</v>
      </c>
      <c r="BE9" s="210"/>
      <c r="BF9" s="1269"/>
      <c r="BG9" s="15"/>
      <c r="BI9" s="5"/>
      <c r="BJ9" s="130">
        <v>1</v>
      </c>
      <c r="BK9" s="130">
        <v>2</v>
      </c>
      <c r="BL9" s="1260"/>
      <c r="BM9" s="8"/>
      <c r="BN9" s="8"/>
      <c r="BO9" s="8"/>
      <c r="BP9" s="8"/>
      <c r="BQ9" s="8"/>
      <c r="BR9" s="8"/>
      <c r="BS9" s="8"/>
      <c r="BT9" s="8"/>
      <c r="BU9" s="8"/>
      <c r="BV9" s="8"/>
      <c r="BW9" s="8"/>
      <c r="BX9" s="8"/>
      <c r="BY9" s="8"/>
    </row>
    <row r="10" spans="1:77" s="9" customFormat="1" ht="13.5" customHeight="1">
      <c r="A10" s="1318"/>
      <c r="B10" s="1300"/>
      <c r="C10" s="1262"/>
      <c r="D10" s="232" t="s">
        <v>53</v>
      </c>
      <c r="E10" s="200"/>
      <c r="F10" s="233">
        <v>276750</v>
      </c>
      <c r="G10" s="234"/>
      <c r="H10" s="233">
        <v>250300</v>
      </c>
      <c r="I10" s="234"/>
      <c r="J10" s="170" t="s">
        <v>222</v>
      </c>
      <c r="K10" s="221">
        <v>2650</v>
      </c>
      <c r="L10" s="235"/>
      <c r="M10" s="236" t="s">
        <v>221</v>
      </c>
      <c r="N10" s="221">
        <v>2390</v>
      </c>
      <c r="O10" s="235"/>
      <c r="P10" s="236" t="s">
        <v>221</v>
      </c>
      <c r="Q10" s="228"/>
      <c r="R10" s="229"/>
      <c r="S10" s="237"/>
      <c r="T10" s="1304"/>
      <c r="U10" s="157"/>
      <c r="V10" s="223"/>
      <c r="W10" s="1286"/>
      <c r="X10" s="224"/>
      <c r="Y10" s="210"/>
      <c r="Z10" s="1320"/>
      <c r="AA10" s="224"/>
      <c r="AB10" s="1286"/>
      <c r="AC10" s="1311"/>
      <c r="AD10" s="238"/>
      <c r="AE10" s="1286"/>
      <c r="AF10" s="1289"/>
      <c r="AG10" s="1279"/>
      <c r="AH10" s="1307"/>
      <c r="AI10" s="1292"/>
      <c r="AJ10" s="1279"/>
      <c r="AK10" s="239" t="s">
        <v>232</v>
      </c>
      <c r="AL10" s="240">
        <v>6800</v>
      </c>
      <c r="AM10" s="241">
        <v>7500</v>
      </c>
      <c r="AN10" s="1286"/>
      <c r="AO10" s="1295"/>
      <c r="AP10" s="1286"/>
      <c r="AQ10" s="1298"/>
      <c r="AR10" s="210"/>
      <c r="AS10" s="193"/>
      <c r="AT10" s="1282"/>
      <c r="AU10" s="41"/>
      <c r="AV10" s="1282"/>
      <c r="AW10" s="1285"/>
      <c r="AX10" s="1286"/>
      <c r="AY10" s="1289"/>
      <c r="AZ10" s="1271"/>
      <c r="BA10" s="1264"/>
      <c r="BB10" s="1266"/>
      <c r="BC10" s="1266"/>
      <c r="BD10" s="1268"/>
      <c r="BE10" s="210"/>
      <c r="BF10" s="1269"/>
      <c r="BG10" s="15"/>
      <c r="BI10" s="5"/>
      <c r="BJ10" s="130">
        <v>1</v>
      </c>
      <c r="BK10" s="130">
        <v>2</v>
      </c>
      <c r="BL10" s="1260"/>
      <c r="BM10" s="8"/>
      <c r="BN10" s="8"/>
      <c r="BO10" s="8"/>
      <c r="BP10" s="8"/>
      <c r="BQ10" s="8"/>
      <c r="BR10" s="8"/>
      <c r="BS10" s="8"/>
      <c r="BT10" s="8"/>
      <c r="BU10" s="8"/>
      <c r="BV10" s="8"/>
      <c r="BW10" s="8"/>
      <c r="BX10" s="8"/>
      <c r="BY10" s="8"/>
    </row>
    <row r="11" spans="1:77" s="9" customFormat="1" ht="13.5" customHeight="1">
      <c r="A11" s="1318"/>
      <c r="B11" s="1299" t="s">
        <v>233</v>
      </c>
      <c r="C11" s="1301" t="s">
        <v>218</v>
      </c>
      <c r="D11" s="199" t="s">
        <v>219</v>
      </c>
      <c r="E11" s="200"/>
      <c r="F11" s="201">
        <v>91190</v>
      </c>
      <c r="G11" s="202">
        <v>99080</v>
      </c>
      <c r="H11" s="201">
        <v>73560</v>
      </c>
      <c r="I11" s="202">
        <v>81450</v>
      </c>
      <c r="J11" s="170" t="s">
        <v>222</v>
      </c>
      <c r="K11" s="203">
        <v>890</v>
      </c>
      <c r="L11" s="204">
        <v>960</v>
      </c>
      <c r="M11" s="205" t="s">
        <v>221</v>
      </c>
      <c r="N11" s="203">
        <v>710</v>
      </c>
      <c r="O11" s="204">
        <v>780</v>
      </c>
      <c r="P11" s="205" t="s">
        <v>221</v>
      </c>
      <c r="Q11" s="170" t="s">
        <v>222</v>
      </c>
      <c r="R11" s="206">
        <v>7890</v>
      </c>
      <c r="S11" s="207">
        <v>70</v>
      </c>
      <c r="T11" s="1303"/>
      <c r="U11" s="157"/>
      <c r="V11" s="223"/>
      <c r="W11" s="1286"/>
      <c r="X11" s="224"/>
      <c r="Y11" s="210"/>
      <c r="Z11" s="1320"/>
      <c r="AA11" s="224"/>
      <c r="AB11" s="1286" t="s">
        <v>222</v>
      </c>
      <c r="AC11" s="1312">
        <v>22860</v>
      </c>
      <c r="AD11" s="211"/>
      <c r="AE11" s="1286" t="s">
        <v>222</v>
      </c>
      <c r="AF11" s="1287">
        <v>150</v>
      </c>
      <c r="AG11" s="1279" t="s">
        <v>222</v>
      </c>
      <c r="AH11" s="1305">
        <v>5500</v>
      </c>
      <c r="AI11" s="1290">
        <v>6000</v>
      </c>
      <c r="AJ11" s="1279" t="s">
        <v>222</v>
      </c>
      <c r="AK11" s="212" t="s">
        <v>224</v>
      </c>
      <c r="AL11" s="213">
        <v>10900</v>
      </c>
      <c r="AM11" s="214">
        <v>12200</v>
      </c>
      <c r="AN11" s="1286" t="s">
        <v>222</v>
      </c>
      <c r="AO11" s="1293">
        <v>15780</v>
      </c>
      <c r="AP11" s="1286" t="s">
        <v>222</v>
      </c>
      <c r="AQ11" s="1296">
        <v>150</v>
      </c>
      <c r="AR11" s="1279" t="s">
        <v>222</v>
      </c>
      <c r="AS11" s="1280">
        <v>4700</v>
      </c>
      <c r="AT11" s="1282"/>
      <c r="AU11" s="41"/>
      <c r="AV11" s="1282" t="s">
        <v>492</v>
      </c>
      <c r="AW11" s="1283">
        <v>18270</v>
      </c>
      <c r="AX11" s="1286" t="s">
        <v>222</v>
      </c>
      <c r="AY11" s="1287">
        <v>180</v>
      </c>
      <c r="AZ11" s="1271" t="s">
        <v>492</v>
      </c>
      <c r="BA11" s="1272" t="s">
        <v>226</v>
      </c>
      <c r="BB11" s="1274" t="s">
        <v>226</v>
      </c>
      <c r="BC11" s="1274" t="s">
        <v>226</v>
      </c>
      <c r="BD11" s="1276" t="s">
        <v>226</v>
      </c>
      <c r="BE11" s="210"/>
      <c r="BF11" s="1278"/>
      <c r="BG11" s="15"/>
      <c r="BI11" s="5"/>
      <c r="BJ11" s="130">
        <v>3</v>
      </c>
      <c r="BK11" s="130">
        <v>4</v>
      </c>
      <c r="BL11" s="1260">
        <v>2</v>
      </c>
      <c r="BM11" s="8"/>
      <c r="BN11" s="8"/>
      <c r="BO11" s="8"/>
      <c r="BP11" s="8"/>
      <c r="BQ11" s="8"/>
      <c r="BR11" s="8"/>
      <c r="BS11" s="8"/>
      <c r="BT11" s="8"/>
      <c r="BU11" s="8"/>
      <c r="BV11" s="8"/>
      <c r="BW11" s="8"/>
      <c r="BX11" s="8"/>
      <c r="BY11" s="8"/>
    </row>
    <row r="12" spans="1:77" s="9" customFormat="1" ht="13.5" customHeight="1">
      <c r="A12" s="1318"/>
      <c r="B12" s="1300"/>
      <c r="C12" s="1302"/>
      <c r="D12" s="215" t="s">
        <v>227</v>
      </c>
      <c r="E12" s="200"/>
      <c r="F12" s="216">
        <v>99080</v>
      </c>
      <c r="G12" s="217">
        <v>162570</v>
      </c>
      <c r="H12" s="216">
        <v>81450</v>
      </c>
      <c r="I12" s="217">
        <v>144940</v>
      </c>
      <c r="J12" s="170" t="s">
        <v>222</v>
      </c>
      <c r="K12" s="218">
        <v>960</v>
      </c>
      <c r="L12" s="219">
        <v>1510</v>
      </c>
      <c r="M12" s="220" t="s">
        <v>221</v>
      </c>
      <c r="N12" s="218">
        <v>780</v>
      </c>
      <c r="O12" s="219">
        <v>1340</v>
      </c>
      <c r="P12" s="220" t="s">
        <v>221</v>
      </c>
      <c r="Q12" s="170" t="s">
        <v>222</v>
      </c>
      <c r="R12" s="221">
        <v>7890</v>
      </c>
      <c r="S12" s="222">
        <v>70</v>
      </c>
      <c r="T12" s="1303"/>
      <c r="U12" s="157"/>
      <c r="V12" s="223"/>
      <c r="W12" s="1286"/>
      <c r="X12" s="224"/>
      <c r="Y12" s="210"/>
      <c r="Z12" s="1320"/>
      <c r="AA12" s="224"/>
      <c r="AB12" s="1286"/>
      <c r="AC12" s="1313"/>
      <c r="AD12" s="225">
        <v>21090</v>
      </c>
      <c r="AE12" s="1286"/>
      <c r="AF12" s="1288"/>
      <c r="AG12" s="1279"/>
      <c r="AH12" s="1306"/>
      <c r="AI12" s="1291"/>
      <c r="AJ12" s="1279"/>
      <c r="AK12" s="165" t="s">
        <v>228</v>
      </c>
      <c r="AL12" s="226">
        <v>6000</v>
      </c>
      <c r="AM12" s="227">
        <v>6700</v>
      </c>
      <c r="AN12" s="1286"/>
      <c r="AO12" s="1294"/>
      <c r="AP12" s="1286"/>
      <c r="AQ12" s="1297"/>
      <c r="AR12" s="1279"/>
      <c r="AS12" s="1281"/>
      <c r="AT12" s="1282"/>
      <c r="AU12" s="41"/>
      <c r="AV12" s="1282"/>
      <c r="AW12" s="1284"/>
      <c r="AX12" s="1286"/>
      <c r="AY12" s="1288"/>
      <c r="AZ12" s="1271"/>
      <c r="BA12" s="1273"/>
      <c r="BB12" s="1275"/>
      <c r="BC12" s="1275"/>
      <c r="BD12" s="1277"/>
      <c r="BE12" s="210"/>
      <c r="BF12" s="1278"/>
      <c r="BG12" s="15"/>
      <c r="BI12" s="5"/>
      <c r="BJ12" s="130">
        <v>3</v>
      </c>
      <c r="BK12" s="130">
        <v>4</v>
      </c>
      <c r="BL12" s="1260"/>
      <c r="BM12" s="8"/>
      <c r="BN12" s="8"/>
      <c r="BO12" s="8"/>
      <c r="BP12" s="8"/>
      <c r="BQ12" s="8"/>
      <c r="BR12" s="8"/>
      <c r="BS12" s="8"/>
      <c r="BT12" s="8"/>
      <c r="BU12" s="8"/>
      <c r="BV12" s="8"/>
      <c r="BW12" s="8"/>
      <c r="BX12" s="8"/>
      <c r="BY12" s="8"/>
    </row>
    <row r="13" spans="1:77" s="9" customFormat="1" ht="13.5" customHeight="1">
      <c r="A13" s="1318"/>
      <c r="B13" s="1300"/>
      <c r="C13" s="1261" t="s">
        <v>229</v>
      </c>
      <c r="D13" s="215" t="s">
        <v>230</v>
      </c>
      <c r="E13" s="200"/>
      <c r="F13" s="216">
        <v>162570</v>
      </c>
      <c r="G13" s="217">
        <v>241480</v>
      </c>
      <c r="H13" s="216">
        <v>144940</v>
      </c>
      <c r="I13" s="217">
        <v>223850</v>
      </c>
      <c r="J13" s="170" t="s">
        <v>222</v>
      </c>
      <c r="K13" s="218">
        <v>1510</v>
      </c>
      <c r="L13" s="219">
        <v>2300</v>
      </c>
      <c r="M13" s="220" t="s">
        <v>221</v>
      </c>
      <c r="N13" s="218">
        <v>1340</v>
      </c>
      <c r="O13" s="219">
        <v>2130</v>
      </c>
      <c r="P13" s="220" t="s">
        <v>221</v>
      </c>
      <c r="Q13" s="228"/>
      <c r="R13" s="229"/>
      <c r="S13" s="230"/>
      <c r="T13" s="1304"/>
      <c r="U13" s="157"/>
      <c r="V13" s="242"/>
      <c r="W13" s="1286"/>
      <c r="X13" s="224"/>
      <c r="Y13" s="210"/>
      <c r="Z13" s="1320"/>
      <c r="AA13" s="224"/>
      <c r="AB13" s="1286" t="s">
        <v>222</v>
      </c>
      <c r="AC13" s="1310">
        <v>21090</v>
      </c>
      <c r="AD13" s="231"/>
      <c r="AE13" s="1286"/>
      <c r="AF13" s="1288">
        <v>0</v>
      </c>
      <c r="AG13" s="1279"/>
      <c r="AH13" s="1306"/>
      <c r="AI13" s="1291"/>
      <c r="AJ13" s="1279"/>
      <c r="AK13" s="165" t="s">
        <v>231</v>
      </c>
      <c r="AL13" s="226">
        <v>5200</v>
      </c>
      <c r="AM13" s="227">
        <v>5800</v>
      </c>
      <c r="AN13" s="1286"/>
      <c r="AO13" s="1294"/>
      <c r="AP13" s="1286"/>
      <c r="AQ13" s="1297"/>
      <c r="AR13" s="210"/>
      <c r="AS13" s="193"/>
      <c r="AT13" s="1282"/>
      <c r="AU13" s="41"/>
      <c r="AV13" s="1282"/>
      <c r="AW13" s="1284"/>
      <c r="AX13" s="1286"/>
      <c r="AY13" s="1288"/>
      <c r="AZ13" s="1271"/>
      <c r="BA13" s="1263">
        <v>0.01</v>
      </c>
      <c r="BB13" s="1265">
        <v>0.03</v>
      </c>
      <c r="BC13" s="1265">
        <v>0.04</v>
      </c>
      <c r="BD13" s="1267">
        <v>0.05</v>
      </c>
      <c r="BE13" s="210"/>
      <c r="BF13" s="1269"/>
      <c r="BG13" s="15"/>
      <c r="BI13" s="5"/>
      <c r="BJ13" s="130">
        <v>3</v>
      </c>
      <c r="BK13" s="130">
        <v>4</v>
      </c>
      <c r="BL13" s="1260"/>
      <c r="BM13" s="8"/>
      <c r="BN13" s="8"/>
      <c r="BO13" s="8"/>
      <c r="BP13" s="8"/>
      <c r="BQ13" s="8"/>
      <c r="BR13" s="8"/>
      <c r="BS13" s="8"/>
      <c r="BT13" s="8"/>
      <c r="BU13" s="8"/>
      <c r="BV13" s="8"/>
      <c r="BW13" s="8"/>
      <c r="BX13" s="8"/>
      <c r="BY13" s="8"/>
    </row>
    <row r="14" spans="1:77" s="9" customFormat="1" ht="13.5" customHeight="1">
      <c r="A14" s="1318"/>
      <c r="B14" s="1300"/>
      <c r="C14" s="1262"/>
      <c r="D14" s="232" t="s">
        <v>53</v>
      </c>
      <c r="E14" s="200"/>
      <c r="F14" s="233">
        <v>241480</v>
      </c>
      <c r="G14" s="234"/>
      <c r="H14" s="233">
        <v>223850</v>
      </c>
      <c r="I14" s="234"/>
      <c r="J14" s="170" t="s">
        <v>222</v>
      </c>
      <c r="K14" s="221">
        <v>2300</v>
      </c>
      <c r="L14" s="235"/>
      <c r="M14" s="236" t="s">
        <v>221</v>
      </c>
      <c r="N14" s="221">
        <v>2130</v>
      </c>
      <c r="O14" s="235"/>
      <c r="P14" s="236" t="s">
        <v>221</v>
      </c>
      <c r="Q14" s="228"/>
      <c r="R14" s="229"/>
      <c r="S14" s="237"/>
      <c r="T14" s="1304"/>
      <c r="U14" s="157"/>
      <c r="V14" s="242"/>
      <c r="W14" s="1286"/>
      <c r="X14" s="224"/>
      <c r="Y14" s="210"/>
      <c r="Z14" s="1320"/>
      <c r="AA14" s="224"/>
      <c r="AB14" s="1286"/>
      <c r="AC14" s="1311"/>
      <c r="AD14" s="238"/>
      <c r="AE14" s="1286"/>
      <c r="AF14" s="1289"/>
      <c r="AG14" s="1279"/>
      <c r="AH14" s="1307"/>
      <c r="AI14" s="1292"/>
      <c r="AJ14" s="1279"/>
      <c r="AK14" s="239" t="s">
        <v>232</v>
      </c>
      <c r="AL14" s="240">
        <v>4700</v>
      </c>
      <c r="AM14" s="241">
        <v>5200</v>
      </c>
      <c r="AN14" s="1286"/>
      <c r="AO14" s="1295"/>
      <c r="AP14" s="1286"/>
      <c r="AQ14" s="1298"/>
      <c r="AR14" s="210"/>
      <c r="AS14" s="193"/>
      <c r="AT14" s="1282"/>
      <c r="AU14" s="41"/>
      <c r="AV14" s="1282"/>
      <c r="AW14" s="1285"/>
      <c r="AX14" s="1286"/>
      <c r="AY14" s="1289"/>
      <c r="AZ14" s="1271"/>
      <c r="BA14" s="1264"/>
      <c r="BB14" s="1266"/>
      <c r="BC14" s="1266"/>
      <c r="BD14" s="1268"/>
      <c r="BE14" s="210"/>
      <c r="BF14" s="1269"/>
      <c r="BG14" s="15"/>
      <c r="BI14" s="5"/>
      <c r="BJ14" s="130">
        <v>3</v>
      </c>
      <c r="BK14" s="130">
        <v>4</v>
      </c>
      <c r="BL14" s="1260"/>
      <c r="BM14" s="8"/>
      <c r="BN14" s="8"/>
      <c r="BO14" s="8"/>
      <c r="BP14" s="8"/>
      <c r="BQ14" s="8"/>
      <c r="BR14" s="8"/>
      <c r="BS14" s="8"/>
      <c r="BT14" s="8"/>
      <c r="BU14" s="8"/>
      <c r="BV14" s="8"/>
      <c r="BW14" s="8"/>
      <c r="BX14" s="8"/>
      <c r="BY14" s="8"/>
    </row>
    <row r="15" spans="1:77" s="9" customFormat="1" ht="13.5" customHeight="1">
      <c r="A15" s="1318"/>
      <c r="B15" s="1299" t="s">
        <v>235</v>
      </c>
      <c r="C15" s="1301" t="s">
        <v>218</v>
      </c>
      <c r="D15" s="199" t="s">
        <v>219</v>
      </c>
      <c r="E15" s="200"/>
      <c r="F15" s="201">
        <v>73880</v>
      </c>
      <c r="G15" s="202">
        <v>81770</v>
      </c>
      <c r="H15" s="201">
        <v>60660</v>
      </c>
      <c r="I15" s="202">
        <v>68550</v>
      </c>
      <c r="J15" s="170" t="s">
        <v>222</v>
      </c>
      <c r="K15" s="203">
        <v>720</v>
      </c>
      <c r="L15" s="204">
        <v>790</v>
      </c>
      <c r="M15" s="205" t="s">
        <v>221</v>
      </c>
      <c r="N15" s="203">
        <v>580</v>
      </c>
      <c r="O15" s="204">
        <v>650</v>
      </c>
      <c r="P15" s="205" t="s">
        <v>221</v>
      </c>
      <c r="Q15" s="170" t="s">
        <v>222</v>
      </c>
      <c r="R15" s="206">
        <v>7890</v>
      </c>
      <c r="S15" s="207">
        <v>70</v>
      </c>
      <c r="T15" s="1303"/>
      <c r="U15" s="157"/>
      <c r="V15" s="242"/>
      <c r="W15" s="1286"/>
      <c r="X15" s="224"/>
      <c r="Y15" s="210"/>
      <c r="Z15" s="1320"/>
      <c r="AA15" s="224"/>
      <c r="AB15" s="1286" t="s">
        <v>222</v>
      </c>
      <c r="AC15" s="1312">
        <v>18910</v>
      </c>
      <c r="AD15" s="211"/>
      <c r="AE15" s="1286" t="s">
        <v>222</v>
      </c>
      <c r="AF15" s="1287">
        <v>110</v>
      </c>
      <c r="AG15" s="1279" t="s">
        <v>222</v>
      </c>
      <c r="AH15" s="1305">
        <v>4800</v>
      </c>
      <c r="AI15" s="1290">
        <v>5300</v>
      </c>
      <c r="AJ15" s="1279" t="s">
        <v>222</v>
      </c>
      <c r="AK15" s="212" t="s">
        <v>224</v>
      </c>
      <c r="AL15" s="213">
        <v>9800</v>
      </c>
      <c r="AM15" s="214">
        <v>10900</v>
      </c>
      <c r="AN15" s="1286" t="s">
        <v>222</v>
      </c>
      <c r="AO15" s="1293">
        <v>11830</v>
      </c>
      <c r="AP15" s="1286" t="s">
        <v>222</v>
      </c>
      <c r="AQ15" s="1296">
        <v>110</v>
      </c>
      <c r="AR15" s="1279" t="s">
        <v>222</v>
      </c>
      <c r="AS15" s="1280">
        <v>4700</v>
      </c>
      <c r="AT15" s="1282"/>
      <c r="AU15" s="41"/>
      <c r="AV15" s="1282" t="s">
        <v>492</v>
      </c>
      <c r="AW15" s="1283">
        <v>13700</v>
      </c>
      <c r="AX15" s="1286" t="s">
        <v>222</v>
      </c>
      <c r="AY15" s="1287">
        <v>130</v>
      </c>
      <c r="AZ15" s="1271" t="s">
        <v>492</v>
      </c>
      <c r="BA15" s="1272" t="s">
        <v>226</v>
      </c>
      <c r="BB15" s="1274" t="s">
        <v>226</v>
      </c>
      <c r="BC15" s="1274" t="s">
        <v>226</v>
      </c>
      <c r="BD15" s="1276" t="s">
        <v>226</v>
      </c>
      <c r="BE15" s="210"/>
      <c r="BF15" s="1278"/>
      <c r="BG15" s="15"/>
      <c r="BI15" s="5"/>
      <c r="BJ15" s="130">
        <v>5</v>
      </c>
      <c r="BK15" s="130">
        <v>6</v>
      </c>
      <c r="BL15" s="1260">
        <v>3</v>
      </c>
      <c r="BM15" s="8"/>
      <c r="BN15" s="8"/>
      <c r="BO15" s="8"/>
      <c r="BP15" s="8"/>
      <c r="BQ15" s="8"/>
      <c r="BR15" s="8"/>
      <c r="BS15" s="8"/>
      <c r="BT15" s="8"/>
      <c r="BU15" s="8"/>
      <c r="BV15" s="8"/>
      <c r="BW15" s="8"/>
      <c r="BX15" s="8"/>
      <c r="BY15" s="8"/>
    </row>
    <row r="16" spans="1:77" s="9" customFormat="1" ht="13.5" customHeight="1">
      <c r="A16" s="1318"/>
      <c r="B16" s="1300"/>
      <c r="C16" s="1302"/>
      <c r="D16" s="215" t="s">
        <v>227</v>
      </c>
      <c r="E16" s="200"/>
      <c r="F16" s="216">
        <v>81770</v>
      </c>
      <c r="G16" s="217">
        <v>145260</v>
      </c>
      <c r="H16" s="216">
        <v>68550</v>
      </c>
      <c r="I16" s="217">
        <v>132040</v>
      </c>
      <c r="J16" s="170" t="s">
        <v>222</v>
      </c>
      <c r="K16" s="218">
        <v>790</v>
      </c>
      <c r="L16" s="219">
        <v>1340</v>
      </c>
      <c r="M16" s="220" t="s">
        <v>221</v>
      </c>
      <c r="N16" s="218">
        <v>650</v>
      </c>
      <c r="O16" s="219">
        <v>1210</v>
      </c>
      <c r="P16" s="220" t="s">
        <v>221</v>
      </c>
      <c r="Q16" s="170" t="s">
        <v>222</v>
      </c>
      <c r="R16" s="221">
        <v>7890</v>
      </c>
      <c r="S16" s="222">
        <v>70</v>
      </c>
      <c r="T16" s="1303"/>
      <c r="U16" s="157"/>
      <c r="V16" s="242"/>
      <c r="W16" s="1286"/>
      <c r="X16" s="224"/>
      <c r="Y16" s="210"/>
      <c r="Z16" s="1320"/>
      <c r="AA16" s="224"/>
      <c r="AB16" s="1286"/>
      <c r="AC16" s="1313"/>
      <c r="AD16" s="225">
        <v>17140</v>
      </c>
      <c r="AE16" s="1286"/>
      <c r="AF16" s="1288"/>
      <c r="AG16" s="1279"/>
      <c r="AH16" s="1306"/>
      <c r="AI16" s="1291"/>
      <c r="AJ16" s="1279"/>
      <c r="AK16" s="165" t="s">
        <v>228</v>
      </c>
      <c r="AL16" s="226">
        <v>5400</v>
      </c>
      <c r="AM16" s="227">
        <v>6000</v>
      </c>
      <c r="AN16" s="1286"/>
      <c r="AO16" s="1294"/>
      <c r="AP16" s="1286"/>
      <c r="AQ16" s="1297"/>
      <c r="AR16" s="1279"/>
      <c r="AS16" s="1281"/>
      <c r="AT16" s="1282"/>
      <c r="AU16" s="41"/>
      <c r="AV16" s="1282"/>
      <c r="AW16" s="1284"/>
      <c r="AX16" s="1286"/>
      <c r="AY16" s="1288"/>
      <c r="AZ16" s="1271"/>
      <c r="BA16" s="1273"/>
      <c r="BB16" s="1275"/>
      <c r="BC16" s="1275"/>
      <c r="BD16" s="1277"/>
      <c r="BE16" s="210"/>
      <c r="BF16" s="1278"/>
      <c r="BG16" s="15"/>
      <c r="BI16" s="5"/>
      <c r="BJ16" s="130">
        <v>5</v>
      </c>
      <c r="BK16" s="130">
        <v>6</v>
      </c>
      <c r="BL16" s="1260"/>
      <c r="BM16" s="8"/>
      <c r="BN16" s="8"/>
      <c r="BO16" s="8"/>
      <c r="BP16" s="8"/>
      <c r="BQ16" s="8"/>
      <c r="BR16" s="8"/>
      <c r="BS16" s="8"/>
      <c r="BT16" s="8"/>
      <c r="BU16" s="8"/>
      <c r="BV16" s="8"/>
      <c r="BW16" s="8"/>
      <c r="BX16" s="8"/>
      <c r="BY16" s="8"/>
    </row>
    <row r="17" spans="1:77" s="9" customFormat="1" ht="13.5" customHeight="1">
      <c r="A17" s="1318"/>
      <c r="B17" s="1300"/>
      <c r="C17" s="1261" t="s">
        <v>229</v>
      </c>
      <c r="D17" s="215" t="s">
        <v>230</v>
      </c>
      <c r="E17" s="200"/>
      <c r="F17" s="216">
        <v>145260</v>
      </c>
      <c r="G17" s="217">
        <v>224170</v>
      </c>
      <c r="H17" s="216">
        <v>132040</v>
      </c>
      <c r="I17" s="217">
        <v>210950</v>
      </c>
      <c r="J17" s="170" t="s">
        <v>222</v>
      </c>
      <c r="K17" s="218">
        <v>1340</v>
      </c>
      <c r="L17" s="219">
        <v>2130</v>
      </c>
      <c r="M17" s="220" t="s">
        <v>221</v>
      </c>
      <c r="N17" s="218">
        <v>1210</v>
      </c>
      <c r="O17" s="219">
        <v>2000</v>
      </c>
      <c r="P17" s="220" t="s">
        <v>221</v>
      </c>
      <c r="Q17" s="228"/>
      <c r="R17" s="229"/>
      <c r="S17" s="230"/>
      <c r="T17" s="1304"/>
      <c r="U17" s="157"/>
      <c r="V17" s="242"/>
      <c r="W17" s="1286"/>
      <c r="X17" s="224"/>
      <c r="Y17" s="210"/>
      <c r="Z17" s="1320"/>
      <c r="AA17" s="224"/>
      <c r="AB17" s="1286" t="s">
        <v>222</v>
      </c>
      <c r="AC17" s="1310">
        <v>17140</v>
      </c>
      <c r="AD17" s="231"/>
      <c r="AE17" s="1286"/>
      <c r="AF17" s="1288">
        <v>0</v>
      </c>
      <c r="AG17" s="1279"/>
      <c r="AH17" s="1306"/>
      <c r="AI17" s="1291"/>
      <c r="AJ17" s="1279"/>
      <c r="AK17" s="165" t="s">
        <v>231</v>
      </c>
      <c r="AL17" s="226">
        <v>4700</v>
      </c>
      <c r="AM17" s="227">
        <v>5200</v>
      </c>
      <c r="AN17" s="1286"/>
      <c r="AO17" s="1294"/>
      <c r="AP17" s="1286"/>
      <c r="AQ17" s="1297"/>
      <c r="AR17" s="210"/>
      <c r="AS17" s="193"/>
      <c r="AT17" s="1282"/>
      <c r="AU17" s="41"/>
      <c r="AV17" s="1282"/>
      <c r="AW17" s="1284"/>
      <c r="AX17" s="1286"/>
      <c r="AY17" s="1288"/>
      <c r="AZ17" s="1271"/>
      <c r="BA17" s="1263">
        <v>0.01</v>
      </c>
      <c r="BB17" s="1265">
        <v>0.03</v>
      </c>
      <c r="BC17" s="1265">
        <v>0.04</v>
      </c>
      <c r="BD17" s="1267">
        <v>0.05</v>
      </c>
      <c r="BE17" s="210"/>
      <c r="BF17" s="1269"/>
      <c r="BG17" s="15"/>
      <c r="BI17" s="5"/>
      <c r="BJ17" s="130">
        <v>5</v>
      </c>
      <c r="BK17" s="130">
        <v>6</v>
      </c>
      <c r="BL17" s="1260"/>
      <c r="BM17" s="8"/>
      <c r="BN17" s="8"/>
      <c r="BO17" s="8"/>
      <c r="BP17" s="8"/>
      <c r="BQ17" s="8"/>
      <c r="BR17" s="8"/>
      <c r="BS17" s="8"/>
      <c r="BT17" s="8"/>
      <c r="BU17" s="8"/>
      <c r="BV17" s="8"/>
      <c r="BW17" s="8"/>
      <c r="BX17" s="8"/>
      <c r="BY17" s="8"/>
    </row>
    <row r="18" spans="1:77" s="9" customFormat="1" ht="13.5" customHeight="1">
      <c r="A18" s="1318"/>
      <c r="B18" s="1300"/>
      <c r="C18" s="1262"/>
      <c r="D18" s="232" t="s">
        <v>53</v>
      </c>
      <c r="E18" s="200"/>
      <c r="F18" s="233">
        <v>224170</v>
      </c>
      <c r="G18" s="234"/>
      <c r="H18" s="233">
        <v>210950</v>
      </c>
      <c r="I18" s="234"/>
      <c r="J18" s="170" t="s">
        <v>222</v>
      </c>
      <c r="K18" s="221">
        <v>2130</v>
      </c>
      <c r="L18" s="235"/>
      <c r="M18" s="236" t="s">
        <v>221</v>
      </c>
      <c r="N18" s="221">
        <v>2000</v>
      </c>
      <c r="O18" s="235"/>
      <c r="P18" s="236" t="s">
        <v>221</v>
      </c>
      <c r="Q18" s="228"/>
      <c r="R18" s="229"/>
      <c r="S18" s="237"/>
      <c r="T18" s="1304"/>
      <c r="U18" s="157"/>
      <c r="V18" s="242"/>
      <c r="W18" s="1286"/>
      <c r="X18" s="224"/>
      <c r="Y18" s="210"/>
      <c r="Z18" s="1320"/>
      <c r="AA18" s="224"/>
      <c r="AB18" s="1286"/>
      <c r="AC18" s="1311"/>
      <c r="AD18" s="238"/>
      <c r="AE18" s="1286"/>
      <c r="AF18" s="1289"/>
      <c r="AG18" s="1279"/>
      <c r="AH18" s="1307"/>
      <c r="AI18" s="1292"/>
      <c r="AJ18" s="1279"/>
      <c r="AK18" s="239" t="s">
        <v>232</v>
      </c>
      <c r="AL18" s="240">
        <v>4200</v>
      </c>
      <c r="AM18" s="241">
        <v>4600</v>
      </c>
      <c r="AN18" s="1286"/>
      <c r="AO18" s="1295"/>
      <c r="AP18" s="1286"/>
      <c r="AQ18" s="1298"/>
      <c r="AR18" s="210"/>
      <c r="AS18" s="193"/>
      <c r="AT18" s="1282"/>
      <c r="AU18" s="41"/>
      <c r="AV18" s="1282"/>
      <c r="AW18" s="1285"/>
      <c r="AX18" s="1286"/>
      <c r="AY18" s="1289"/>
      <c r="AZ18" s="1271"/>
      <c r="BA18" s="1264"/>
      <c r="BB18" s="1266"/>
      <c r="BC18" s="1266"/>
      <c r="BD18" s="1268"/>
      <c r="BE18" s="210"/>
      <c r="BF18" s="1269"/>
      <c r="BG18" s="15"/>
      <c r="BJ18" s="130">
        <v>5</v>
      </c>
      <c r="BK18" s="130">
        <v>6</v>
      </c>
      <c r="BL18" s="1260"/>
      <c r="BM18" s="8"/>
      <c r="BN18" s="8"/>
      <c r="BO18" s="8"/>
      <c r="BP18" s="8"/>
      <c r="BQ18" s="8"/>
      <c r="BR18" s="8"/>
      <c r="BS18" s="8"/>
      <c r="BT18" s="8"/>
      <c r="BU18" s="8"/>
      <c r="BV18" s="8"/>
      <c r="BW18" s="8"/>
      <c r="BX18" s="8"/>
      <c r="BY18" s="8"/>
    </row>
    <row r="19" spans="1:77" s="56" customFormat="1" ht="13.5" customHeight="1">
      <c r="A19" s="1318"/>
      <c r="B19" s="1308" t="s">
        <v>236</v>
      </c>
      <c r="C19" s="1301" t="s">
        <v>218</v>
      </c>
      <c r="D19" s="199" t="s">
        <v>219</v>
      </c>
      <c r="E19" s="200"/>
      <c r="F19" s="201">
        <v>69180</v>
      </c>
      <c r="G19" s="202">
        <v>77070</v>
      </c>
      <c r="H19" s="201">
        <v>58600</v>
      </c>
      <c r="I19" s="202">
        <v>66490</v>
      </c>
      <c r="J19" s="170" t="s">
        <v>222</v>
      </c>
      <c r="K19" s="203">
        <v>670</v>
      </c>
      <c r="L19" s="204">
        <v>740</v>
      </c>
      <c r="M19" s="205" t="s">
        <v>221</v>
      </c>
      <c r="N19" s="203">
        <v>560</v>
      </c>
      <c r="O19" s="204">
        <v>630</v>
      </c>
      <c r="P19" s="205" t="s">
        <v>221</v>
      </c>
      <c r="Q19" s="170" t="s">
        <v>222</v>
      </c>
      <c r="R19" s="206">
        <v>7890</v>
      </c>
      <c r="S19" s="207">
        <v>70</v>
      </c>
      <c r="T19" s="1303"/>
      <c r="U19" s="157"/>
      <c r="V19" s="1314" t="s">
        <v>237</v>
      </c>
      <c r="W19" s="1286"/>
      <c r="X19" s="1315" t="s">
        <v>237</v>
      </c>
      <c r="Y19" s="160"/>
      <c r="Z19" s="1320"/>
      <c r="AA19" s="164"/>
      <c r="AB19" s="1286" t="s">
        <v>222</v>
      </c>
      <c r="AC19" s="1312">
        <v>16540</v>
      </c>
      <c r="AD19" s="211"/>
      <c r="AE19" s="1286" t="s">
        <v>222</v>
      </c>
      <c r="AF19" s="1287">
        <v>90</v>
      </c>
      <c r="AG19" s="1279" t="s">
        <v>222</v>
      </c>
      <c r="AH19" s="1305">
        <v>4300</v>
      </c>
      <c r="AI19" s="1290">
        <v>4800</v>
      </c>
      <c r="AJ19" s="1279" t="s">
        <v>222</v>
      </c>
      <c r="AK19" s="212" t="s">
        <v>224</v>
      </c>
      <c r="AL19" s="213">
        <v>8800</v>
      </c>
      <c r="AM19" s="214">
        <v>9800</v>
      </c>
      <c r="AN19" s="1286" t="s">
        <v>222</v>
      </c>
      <c r="AO19" s="1293">
        <v>9460</v>
      </c>
      <c r="AP19" s="1286" t="s">
        <v>222</v>
      </c>
      <c r="AQ19" s="1296">
        <v>90</v>
      </c>
      <c r="AR19" s="1279" t="s">
        <v>222</v>
      </c>
      <c r="AS19" s="1280">
        <v>4700</v>
      </c>
      <c r="AT19" s="1282"/>
      <c r="AU19" s="41"/>
      <c r="AV19" s="1282" t="s">
        <v>492</v>
      </c>
      <c r="AW19" s="1283">
        <v>10960</v>
      </c>
      <c r="AX19" s="1286" t="s">
        <v>222</v>
      </c>
      <c r="AY19" s="1287">
        <v>100</v>
      </c>
      <c r="AZ19" s="1271" t="s">
        <v>492</v>
      </c>
      <c r="BA19" s="1272" t="s">
        <v>226</v>
      </c>
      <c r="BB19" s="1274" t="s">
        <v>226</v>
      </c>
      <c r="BC19" s="1274" t="s">
        <v>226</v>
      </c>
      <c r="BD19" s="1276" t="s">
        <v>226</v>
      </c>
      <c r="BE19" s="210"/>
      <c r="BF19" s="1278"/>
      <c r="BG19" s="15"/>
      <c r="BI19" s="133"/>
      <c r="BJ19" s="130">
        <v>7</v>
      </c>
      <c r="BK19" s="130">
        <v>8</v>
      </c>
      <c r="BL19" s="1260">
        <v>4</v>
      </c>
      <c r="BM19" s="8"/>
      <c r="BN19" s="8"/>
      <c r="BO19" s="57"/>
      <c r="BP19" s="5"/>
      <c r="BQ19" s="8"/>
      <c r="BR19" s="8"/>
      <c r="BS19" s="8"/>
      <c r="BT19" s="8"/>
      <c r="BU19" s="8"/>
      <c r="BV19" s="8"/>
      <c r="BW19" s="8"/>
      <c r="BX19" s="8"/>
      <c r="BY19" s="8"/>
    </row>
    <row r="20" spans="1:77" s="56" customFormat="1" ht="13.5" customHeight="1">
      <c r="A20" s="1318"/>
      <c r="B20" s="1300"/>
      <c r="C20" s="1302"/>
      <c r="D20" s="215" t="s">
        <v>227</v>
      </c>
      <c r="E20" s="200"/>
      <c r="F20" s="216">
        <v>77070</v>
      </c>
      <c r="G20" s="217">
        <v>140560</v>
      </c>
      <c r="H20" s="216">
        <v>66490</v>
      </c>
      <c r="I20" s="217">
        <v>129980</v>
      </c>
      <c r="J20" s="170" t="s">
        <v>222</v>
      </c>
      <c r="K20" s="218">
        <v>740</v>
      </c>
      <c r="L20" s="219">
        <v>1290</v>
      </c>
      <c r="M20" s="220" t="s">
        <v>221</v>
      </c>
      <c r="N20" s="218">
        <v>630</v>
      </c>
      <c r="O20" s="219">
        <v>1190</v>
      </c>
      <c r="P20" s="220" t="s">
        <v>221</v>
      </c>
      <c r="Q20" s="170" t="s">
        <v>222</v>
      </c>
      <c r="R20" s="221">
        <v>7890</v>
      </c>
      <c r="S20" s="222">
        <v>70</v>
      </c>
      <c r="T20" s="1303"/>
      <c r="U20" s="157"/>
      <c r="V20" s="1314"/>
      <c r="W20" s="1286"/>
      <c r="X20" s="1315"/>
      <c r="Y20" s="160"/>
      <c r="Z20" s="1320"/>
      <c r="AA20" s="164"/>
      <c r="AB20" s="1286"/>
      <c r="AC20" s="1313"/>
      <c r="AD20" s="225">
        <v>14770</v>
      </c>
      <c r="AE20" s="1286"/>
      <c r="AF20" s="1288"/>
      <c r="AG20" s="1279"/>
      <c r="AH20" s="1306"/>
      <c r="AI20" s="1291"/>
      <c r="AJ20" s="1279"/>
      <c r="AK20" s="165" t="s">
        <v>228</v>
      </c>
      <c r="AL20" s="226">
        <v>4800</v>
      </c>
      <c r="AM20" s="227">
        <v>5400</v>
      </c>
      <c r="AN20" s="1286"/>
      <c r="AO20" s="1294"/>
      <c r="AP20" s="1286"/>
      <c r="AQ20" s="1297"/>
      <c r="AR20" s="1279"/>
      <c r="AS20" s="1281"/>
      <c r="AT20" s="1282"/>
      <c r="AU20" s="41"/>
      <c r="AV20" s="1282"/>
      <c r="AW20" s="1284"/>
      <c r="AX20" s="1286"/>
      <c r="AY20" s="1288"/>
      <c r="AZ20" s="1271"/>
      <c r="BA20" s="1273"/>
      <c r="BB20" s="1275"/>
      <c r="BC20" s="1275"/>
      <c r="BD20" s="1277"/>
      <c r="BE20" s="210"/>
      <c r="BF20" s="1278"/>
      <c r="BG20" s="15"/>
      <c r="BI20" s="133"/>
      <c r="BJ20" s="130">
        <v>7</v>
      </c>
      <c r="BK20" s="130">
        <v>8</v>
      </c>
      <c r="BL20" s="1260"/>
      <c r="BM20" s="8"/>
      <c r="BN20" s="8"/>
      <c r="BO20" s="8"/>
      <c r="BP20" s="8"/>
      <c r="BQ20" s="8"/>
      <c r="BR20" s="8"/>
      <c r="BS20" s="8"/>
      <c r="BT20" s="8"/>
      <c r="BU20" s="8"/>
      <c r="BV20" s="8"/>
      <c r="BW20" s="8"/>
      <c r="BX20" s="8"/>
      <c r="BY20" s="8"/>
    </row>
    <row r="21" spans="1:77" s="56" customFormat="1" ht="13.5" customHeight="1">
      <c r="A21" s="1318"/>
      <c r="B21" s="1300"/>
      <c r="C21" s="1261" t="s">
        <v>229</v>
      </c>
      <c r="D21" s="215" t="s">
        <v>230</v>
      </c>
      <c r="E21" s="200"/>
      <c r="F21" s="216">
        <v>140560</v>
      </c>
      <c r="G21" s="217">
        <v>219470</v>
      </c>
      <c r="H21" s="216">
        <v>129980</v>
      </c>
      <c r="I21" s="217">
        <v>208890</v>
      </c>
      <c r="J21" s="170" t="s">
        <v>222</v>
      </c>
      <c r="K21" s="218">
        <v>1290</v>
      </c>
      <c r="L21" s="219">
        <v>2080</v>
      </c>
      <c r="M21" s="220" t="s">
        <v>221</v>
      </c>
      <c r="N21" s="218">
        <v>1190</v>
      </c>
      <c r="O21" s="219">
        <v>1980</v>
      </c>
      <c r="P21" s="220" t="s">
        <v>221</v>
      </c>
      <c r="Q21" s="228"/>
      <c r="R21" s="229"/>
      <c r="S21" s="230"/>
      <c r="T21" s="1304"/>
      <c r="U21" s="157"/>
      <c r="V21" s="1314"/>
      <c r="W21" s="1286"/>
      <c r="X21" s="1315"/>
      <c r="Y21" s="160"/>
      <c r="Z21" s="1320"/>
      <c r="AA21" s="164"/>
      <c r="AB21" s="1286" t="s">
        <v>222</v>
      </c>
      <c r="AC21" s="1310">
        <v>14770</v>
      </c>
      <c r="AD21" s="231"/>
      <c r="AE21" s="1286"/>
      <c r="AF21" s="1288">
        <v>0</v>
      </c>
      <c r="AG21" s="1279"/>
      <c r="AH21" s="1306"/>
      <c r="AI21" s="1291"/>
      <c r="AJ21" s="1279"/>
      <c r="AK21" s="165" t="s">
        <v>231</v>
      </c>
      <c r="AL21" s="226">
        <v>4200</v>
      </c>
      <c r="AM21" s="227">
        <v>4700</v>
      </c>
      <c r="AN21" s="1286"/>
      <c r="AO21" s="1294"/>
      <c r="AP21" s="1286"/>
      <c r="AQ21" s="1297"/>
      <c r="AR21" s="210"/>
      <c r="AS21" s="193"/>
      <c r="AT21" s="1282"/>
      <c r="AU21" s="41"/>
      <c r="AV21" s="1282"/>
      <c r="AW21" s="1284"/>
      <c r="AX21" s="1286"/>
      <c r="AY21" s="1288"/>
      <c r="AZ21" s="1271"/>
      <c r="BA21" s="1263">
        <v>0.01</v>
      </c>
      <c r="BB21" s="1265">
        <v>0.03</v>
      </c>
      <c r="BC21" s="1265">
        <v>0.04</v>
      </c>
      <c r="BD21" s="1267">
        <v>0.05</v>
      </c>
      <c r="BE21" s="210"/>
      <c r="BF21" s="1269"/>
      <c r="BG21" s="15"/>
      <c r="BI21" s="133"/>
      <c r="BJ21" s="130">
        <v>7</v>
      </c>
      <c r="BK21" s="130">
        <v>8</v>
      </c>
      <c r="BL21" s="1260"/>
      <c r="BM21" s="8"/>
      <c r="BN21" s="8"/>
      <c r="BO21" s="8"/>
      <c r="BP21" s="8"/>
      <c r="BQ21" s="8"/>
      <c r="BR21" s="8"/>
      <c r="BS21" s="8"/>
      <c r="BT21" s="8"/>
      <c r="BU21" s="8"/>
      <c r="BV21" s="8"/>
      <c r="BW21" s="8"/>
      <c r="BX21" s="8"/>
      <c r="BY21" s="8"/>
    </row>
    <row r="22" spans="1:77" s="56" customFormat="1" ht="13.5" customHeight="1">
      <c r="A22" s="1318"/>
      <c r="B22" s="1300"/>
      <c r="C22" s="1262"/>
      <c r="D22" s="232" t="s">
        <v>53</v>
      </c>
      <c r="E22" s="200"/>
      <c r="F22" s="233">
        <v>219470</v>
      </c>
      <c r="G22" s="234"/>
      <c r="H22" s="233">
        <v>208890</v>
      </c>
      <c r="I22" s="234"/>
      <c r="J22" s="170" t="s">
        <v>222</v>
      </c>
      <c r="K22" s="221">
        <v>2080</v>
      </c>
      <c r="L22" s="235"/>
      <c r="M22" s="236" t="s">
        <v>221</v>
      </c>
      <c r="N22" s="221">
        <v>1980</v>
      </c>
      <c r="O22" s="235"/>
      <c r="P22" s="236" t="s">
        <v>221</v>
      </c>
      <c r="Q22" s="228"/>
      <c r="R22" s="229"/>
      <c r="S22" s="237"/>
      <c r="T22" s="1304"/>
      <c r="U22" s="157"/>
      <c r="V22" s="223" t="s">
        <v>238</v>
      </c>
      <c r="W22" s="1286"/>
      <c r="X22" s="224" t="s">
        <v>238</v>
      </c>
      <c r="Y22" s="172"/>
      <c r="Z22" s="1320"/>
      <c r="AA22" s="223"/>
      <c r="AB22" s="1286"/>
      <c r="AC22" s="1311"/>
      <c r="AD22" s="238"/>
      <c r="AE22" s="1286"/>
      <c r="AF22" s="1289"/>
      <c r="AG22" s="1279"/>
      <c r="AH22" s="1307"/>
      <c r="AI22" s="1292"/>
      <c r="AJ22" s="1279"/>
      <c r="AK22" s="239" t="s">
        <v>232</v>
      </c>
      <c r="AL22" s="240">
        <v>3800</v>
      </c>
      <c r="AM22" s="241">
        <v>4200</v>
      </c>
      <c r="AN22" s="1286"/>
      <c r="AO22" s="1295"/>
      <c r="AP22" s="1286"/>
      <c r="AQ22" s="1298"/>
      <c r="AR22" s="210"/>
      <c r="AS22" s="193"/>
      <c r="AT22" s="1282"/>
      <c r="AU22" s="41"/>
      <c r="AV22" s="1282"/>
      <c r="AW22" s="1285"/>
      <c r="AX22" s="1286"/>
      <c r="AY22" s="1289"/>
      <c r="AZ22" s="1271"/>
      <c r="BA22" s="1264"/>
      <c r="BB22" s="1266"/>
      <c r="BC22" s="1266"/>
      <c r="BD22" s="1268"/>
      <c r="BE22" s="210"/>
      <c r="BF22" s="1269"/>
      <c r="BG22" s="15"/>
      <c r="BI22" s="133"/>
      <c r="BJ22" s="130">
        <v>7</v>
      </c>
      <c r="BK22" s="130">
        <v>8</v>
      </c>
      <c r="BL22" s="1260"/>
      <c r="BM22" s="8"/>
      <c r="BN22" s="8"/>
      <c r="BO22" s="8"/>
      <c r="BP22" s="8"/>
      <c r="BQ22" s="8"/>
      <c r="BR22" s="8"/>
      <c r="BS22" s="8"/>
      <c r="BT22" s="8"/>
      <c r="BU22" s="8"/>
      <c r="BV22" s="8"/>
      <c r="BW22" s="8"/>
      <c r="BX22" s="8"/>
      <c r="BY22" s="8"/>
    </row>
    <row r="23" spans="1:77" s="56" customFormat="1" ht="13.5" customHeight="1">
      <c r="A23" s="1318"/>
      <c r="B23" s="1321" t="s">
        <v>239</v>
      </c>
      <c r="C23" s="1301" t="s">
        <v>218</v>
      </c>
      <c r="D23" s="199" t="s">
        <v>219</v>
      </c>
      <c r="E23" s="200"/>
      <c r="F23" s="201">
        <v>60610</v>
      </c>
      <c r="G23" s="202">
        <v>68500</v>
      </c>
      <c r="H23" s="201">
        <v>51800</v>
      </c>
      <c r="I23" s="202">
        <v>59690</v>
      </c>
      <c r="J23" s="170" t="s">
        <v>222</v>
      </c>
      <c r="K23" s="203">
        <v>580</v>
      </c>
      <c r="L23" s="204">
        <v>650</v>
      </c>
      <c r="M23" s="205" t="s">
        <v>221</v>
      </c>
      <c r="N23" s="203">
        <v>490</v>
      </c>
      <c r="O23" s="204">
        <v>560</v>
      </c>
      <c r="P23" s="205" t="s">
        <v>221</v>
      </c>
      <c r="Q23" s="170" t="s">
        <v>222</v>
      </c>
      <c r="R23" s="206">
        <v>7890</v>
      </c>
      <c r="S23" s="207">
        <v>70</v>
      </c>
      <c r="T23" s="1303"/>
      <c r="U23" s="157"/>
      <c r="V23" s="223">
        <v>269600</v>
      </c>
      <c r="W23" s="1286"/>
      <c r="X23" s="224">
        <v>2690</v>
      </c>
      <c r="Y23" s="210"/>
      <c r="Z23" s="1320"/>
      <c r="AA23" s="224"/>
      <c r="AB23" s="1286" t="s">
        <v>222</v>
      </c>
      <c r="AC23" s="1312">
        <v>14960</v>
      </c>
      <c r="AD23" s="211"/>
      <c r="AE23" s="1286" t="s">
        <v>222</v>
      </c>
      <c r="AF23" s="1287">
        <v>70</v>
      </c>
      <c r="AG23" s="1279" t="s">
        <v>222</v>
      </c>
      <c r="AH23" s="1305">
        <v>3600</v>
      </c>
      <c r="AI23" s="1290">
        <v>4000</v>
      </c>
      <c r="AJ23" s="1279" t="s">
        <v>222</v>
      </c>
      <c r="AK23" s="212" t="s">
        <v>224</v>
      </c>
      <c r="AL23" s="213">
        <v>7200</v>
      </c>
      <c r="AM23" s="214">
        <v>8100</v>
      </c>
      <c r="AN23" s="1286" t="s">
        <v>222</v>
      </c>
      <c r="AO23" s="1293">
        <v>7890</v>
      </c>
      <c r="AP23" s="1286" t="s">
        <v>222</v>
      </c>
      <c r="AQ23" s="1296">
        <v>70</v>
      </c>
      <c r="AR23" s="1279" t="s">
        <v>222</v>
      </c>
      <c r="AS23" s="1280">
        <v>4700</v>
      </c>
      <c r="AT23" s="1282"/>
      <c r="AU23" s="41"/>
      <c r="AV23" s="1282" t="s">
        <v>492</v>
      </c>
      <c r="AW23" s="1283">
        <v>9130</v>
      </c>
      <c r="AX23" s="1286" t="s">
        <v>222</v>
      </c>
      <c r="AY23" s="1287">
        <v>90</v>
      </c>
      <c r="AZ23" s="1271" t="s">
        <v>492</v>
      </c>
      <c r="BA23" s="1272" t="s">
        <v>226</v>
      </c>
      <c r="BB23" s="1274" t="s">
        <v>226</v>
      </c>
      <c r="BC23" s="1274" t="s">
        <v>226</v>
      </c>
      <c r="BD23" s="1276" t="s">
        <v>226</v>
      </c>
      <c r="BE23" s="210"/>
      <c r="BF23" s="1278"/>
      <c r="BG23" s="15"/>
      <c r="BI23" s="133"/>
      <c r="BJ23" s="130">
        <v>9</v>
      </c>
      <c r="BK23" s="130">
        <v>10</v>
      </c>
      <c r="BL23" s="1260">
        <v>5</v>
      </c>
      <c r="BM23" s="8"/>
      <c r="BN23" s="8"/>
      <c r="BO23" s="8"/>
      <c r="BP23" s="8"/>
      <c r="BQ23" s="8"/>
      <c r="BR23" s="8"/>
      <c r="BS23" s="8"/>
      <c r="BT23" s="8"/>
      <c r="BU23" s="8"/>
      <c r="BV23" s="8"/>
      <c r="BW23" s="8"/>
      <c r="BX23" s="8"/>
      <c r="BY23" s="8"/>
    </row>
    <row r="24" spans="1:77" s="56" customFormat="1" ht="13.5" customHeight="1">
      <c r="A24" s="1318"/>
      <c r="B24" s="1323"/>
      <c r="C24" s="1302"/>
      <c r="D24" s="215" t="s">
        <v>227</v>
      </c>
      <c r="E24" s="200"/>
      <c r="F24" s="216">
        <v>68500</v>
      </c>
      <c r="G24" s="217">
        <v>131990</v>
      </c>
      <c r="H24" s="216">
        <v>59690</v>
      </c>
      <c r="I24" s="217">
        <v>123180</v>
      </c>
      <c r="J24" s="170" t="s">
        <v>222</v>
      </c>
      <c r="K24" s="218">
        <v>650</v>
      </c>
      <c r="L24" s="219">
        <v>1210</v>
      </c>
      <c r="M24" s="220" t="s">
        <v>221</v>
      </c>
      <c r="N24" s="218">
        <v>560</v>
      </c>
      <c r="O24" s="219">
        <v>1120</v>
      </c>
      <c r="P24" s="220" t="s">
        <v>221</v>
      </c>
      <c r="Q24" s="170" t="s">
        <v>222</v>
      </c>
      <c r="R24" s="221">
        <v>7890</v>
      </c>
      <c r="S24" s="222">
        <v>70</v>
      </c>
      <c r="T24" s="1303"/>
      <c r="U24" s="157"/>
      <c r="V24" s="243"/>
      <c r="W24" s="1286"/>
      <c r="X24" s="244"/>
      <c r="Y24" s="245"/>
      <c r="Z24" s="1320"/>
      <c r="AA24" s="243"/>
      <c r="AB24" s="1286"/>
      <c r="AC24" s="1313"/>
      <c r="AD24" s="225">
        <v>13190</v>
      </c>
      <c r="AE24" s="1286"/>
      <c r="AF24" s="1288"/>
      <c r="AG24" s="1279"/>
      <c r="AH24" s="1306"/>
      <c r="AI24" s="1291"/>
      <c r="AJ24" s="1279"/>
      <c r="AK24" s="165" t="s">
        <v>228</v>
      </c>
      <c r="AL24" s="226">
        <v>4000</v>
      </c>
      <c r="AM24" s="227">
        <v>4400</v>
      </c>
      <c r="AN24" s="1286"/>
      <c r="AO24" s="1294"/>
      <c r="AP24" s="1286"/>
      <c r="AQ24" s="1297"/>
      <c r="AR24" s="1279"/>
      <c r="AS24" s="1281"/>
      <c r="AT24" s="1282"/>
      <c r="AU24" s="41"/>
      <c r="AV24" s="1282"/>
      <c r="AW24" s="1284"/>
      <c r="AX24" s="1286"/>
      <c r="AY24" s="1288"/>
      <c r="AZ24" s="1271"/>
      <c r="BA24" s="1273"/>
      <c r="BB24" s="1275"/>
      <c r="BC24" s="1275"/>
      <c r="BD24" s="1277"/>
      <c r="BE24" s="210"/>
      <c r="BF24" s="1278"/>
      <c r="BG24" s="15"/>
      <c r="BI24" s="133"/>
      <c r="BJ24" s="130">
        <v>9</v>
      </c>
      <c r="BK24" s="130">
        <v>10</v>
      </c>
      <c r="BL24" s="1260"/>
      <c r="BM24" s="8"/>
      <c r="BN24" s="8"/>
      <c r="BO24" s="8"/>
      <c r="BP24" s="8"/>
      <c r="BQ24" s="8"/>
      <c r="BR24" s="8"/>
      <c r="BS24" s="8"/>
      <c r="BT24" s="8"/>
      <c r="BU24" s="8"/>
      <c r="BV24" s="8"/>
      <c r="BW24" s="8"/>
      <c r="BX24" s="8"/>
      <c r="BY24" s="8"/>
    </row>
    <row r="25" spans="1:77" s="56" customFormat="1" ht="13.5" customHeight="1">
      <c r="A25" s="1318"/>
      <c r="B25" s="1323"/>
      <c r="C25" s="1261" t="s">
        <v>229</v>
      </c>
      <c r="D25" s="215" t="s">
        <v>230</v>
      </c>
      <c r="E25" s="200"/>
      <c r="F25" s="216">
        <v>131990</v>
      </c>
      <c r="G25" s="217">
        <v>210900</v>
      </c>
      <c r="H25" s="216">
        <v>123180</v>
      </c>
      <c r="I25" s="217">
        <v>202090</v>
      </c>
      <c r="J25" s="170" t="s">
        <v>222</v>
      </c>
      <c r="K25" s="218">
        <v>1210</v>
      </c>
      <c r="L25" s="219">
        <v>2000</v>
      </c>
      <c r="M25" s="220" t="s">
        <v>221</v>
      </c>
      <c r="N25" s="218">
        <v>1120</v>
      </c>
      <c r="O25" s="219">
        <v>1910</v>
      </c>
      <c r="P25" s="220" t="s">
        <v>221</v>
      </c>
      <c r="Q25" s="228"/>
      <c r="R25" s="229"/>
      <c r="S25" s="230"/>
      <c r="T25" s="1304"/>
      <c r="U25" s="157"/>
      <c r="V25" s="223" t="s">
        <v>240</v>
      </c>
      <c r="W25" s="1286"/>
      <c r="X25" s="224" t="s">
        <v>240</v>
      </c>
      <c r="Y25" s="172"/>
      <c r="Z25" s="1320"/>
      <c r="AA25" s="223"/>
      <c r="AB25" s="1286" t="s">
        <v>222</v>
      </c>
      <c r="AC25" s="1310">
        <v>13190</v>
      </c>
      <c r="AD25" s="231"/>
      <c r="AE25" s="1286"/>
      <c r="AF25" s="1288">
        <v>0</v>
      </c>
      <c r="AG25" s="1279"/>
      <c r="AH25" s="1306"/>
      <c r="AI25" s="1291"/>
      <c r="AJ25" s="1279"/>
      <c r="AK25" s="165" t="s">
        <v>231</v>
      </c>
      <c r="AL25" s="226">
        <v>3500</v>
      </c>
      <c r="AM25" s="227">
        <v>3800</v>
      </c>
      <c r="AN25" s="1286"/>
      <c r="AO25" s="1294"/>
      <c r="AP25" s="1286"/>
      <c r="AQ25" s="1297"/>
      <c r="AR25" s="210"/>
      <c r="AS25" s="193"/>
      <c r="AT25" s="1282"/>
      <c r="AU25" s="41"/>
      <c r="AV25" s="1282"/>
      <c r="AW25" s="1284"/>
      <c r="AX25" s="1286"/>
      <c r="AY25" s="1288"/>
      <c r="AZ25" s="1271"/>
      <c r="BA25" s="1263">
        <v>0.01</v>
      </c>
      <c r="BB25" s="1265">
        <v>0.03</v>
      </c>
      <c r="BC25" s="1328">
        <v>0.04</v>
      </c>
      <c r="BD25" s="1267">
        <v>0.06</v>
      </c>
      <c r="BE25" s="210"/>
      <c r="BF25" s="1269"/>
      <c r="BG25" s="15"/>
      <c r="BI25" s="133"/>
      <c r="BJ25" s="130">
        <v>9</v>
      </c>
      <c r="BK25" s="130">
        <v>10</v>
      </c>
      <c r="BL25" s="1260"/>
      <c r="BM25" s="8"/>
      <c r="BN25" s="8"/>
      <c r="BO25" s="8"/>
      <c r="BP25" s="8"/>
      <c r="BQ25" s="8"/>
      <c r="BR25" s="8"/>
      <c r="BS25" s="8"/>
      <c r="BT25" s="8"/>
      <c r="BU25" s="8"/>
      <c r="BV25" s="8"/>
      <c r="BW25" s="8"/>
      <c r="BX25" s="8"/>
      <c r="BY25" s="8"/>
    </row>
    <row r="26" spans="1:77" s="56" customFormat="1" ht="13.5" customHeight="1">
      <c r="A26" s="1318"/>
      <c r="B26" s="1323"/>
      <c r="C26" s="1262"/>
      <c r="D26" s="232" t="s">
        <v>53</v>
      </c>
      <c r="E26" s="200"/>
      <c r="F26" s="233">
        <v>210900</v>
      </c>
      <c r="G26" s="234"/>
      <c r="H26" s="233">
        <v>202090</v>
      </c>
      <c r="I26" s="234"/>
      <c r="J26" s="170" t="s">
        <v>222</v>
      </c>
      <c r="K26" s="221">
        <v>2000</v>
      </c>
      <c r="L26" s="235"/>
      <c r="M26" s="236" t="s">
        <v>221</v>
      </c>
      <c r="N26" s="221">
        <v>1910</v>
      </c>
      <c r="O26" s="235"/>
      <c r="P26" s="236" t="s">
        <v>221</v>
      </c>
      <c r="Q26" s="228"/>
      <c r="R26" s="229"/>
      <c r="S26" s="237"/>
      <c r="T26" s="1304"/>
      <c r="U26" s="157"/>
      <c r="V26" s="223">
        <v>288800</v>
      </c>
      <c r="W26" s="1286"/>
      <c r="X26" s="224">
        <v>2880</v>
      </c>
      <c r="Y26" s="210"/>
      <c r="Z26" s="1320"/>
      <c r="AA26" s="224"/>
      <c r="AB26" s="1286"/>
      <c r="AC26" s="1311"/>
      <c r="AD26" s="238"/>
      <c r="AE26" s="1286"/>
      <c r="AF26" s="1289"/>
      <c r="AG26" s="1279"/>
      <c r="AH26" s="1307"/>
      <c r="AI26" s="1292"/>
      <c r="AJ26" s="1279"/>
      <c r="AK26" s="239" t="s">
        <v>232</v>
      </c>
      <c r="AL26" s="240">
        <v>3100</v>
      </c>
      <c r="AM26" s="241">
        <v>3400</v>
      </c>
      <c r="AN26" s="1286"/>
      <c r="AO26" s="1295"/>
      <c r="AP26" s="1286"/>
      <c r="AQ26" s="1298"/>
      <c r="AR26" s="210"/>
      <c r="AS26" s="193"/>
      <c r="AT26" s="1282"/>
      <c r="AU26" s="41"/>
      <c r="AV26" s="1282"/>
      <c r="AW26" s="1285"/>
      <c r="AX26" s="1286"/>
      <c r="AY26" s="1289"/>
      <c r="AZ26" s="1271"/>
      <c r="BA26" s="1264"/>
      <c r="BB26" s="1266"/>
      <c r="BC26" s="1329"/>
      <c r="BD26" s="1268"/>
      <c r="BE26" s="210"/>
      <c r="BF26" s="1269"/>
      <c r="BG26" s="15"/>
      <c r="BI26" s="133"/>
      <c r="BJ26" s="130">
        <v>9</v>
      </c>
      <c r="BK26" s="130">
        <v>10</v>
      </c>
      <c r="BL26" s="1260"/>
      <c r="BM26" s="8"/>
      <c r="BN26" s="8"/>
      <c r="BO26" s="8"/>
      <c r="BP26" s="8"/>
      <c r="BQ26" s="8"/>
      <c r="BR26" s="8"/>
      <c r="BS26" s="8"/>
      <c r="BT26" s="8"/>
      <c r="BU26" s="8"/>
      <c r="BV26" s="8"/>
      <c r="BW26" s="8"/>
      <c r="BX26" s="8"/>
      <c r="BY26" s="8"/>
    </row>
    <row r="27" spans="1:77" s="56" customFormat="1" ht="13.5" customHeight="1">
      <c r="A27" s="1318"/>
      <c r="B27" s="1308" t="s">
        <v>241</v>
      </c>
      <c r="C27" s="1301" t="s">
        <v>218</v>
      </c>
      <c r="D27" s="199" t="s">
        <v>219</v>
      </c>
      <c r="E27" s="200"/>
      <c r="F27" s="201">
        <v>54580</v>
      </c>
      <c r="G27" s="202">
        <v>62470</v>
      </c>
      <c r="H27" s="201">
        <v>47020</v>
      </c>
      <c r="I27" s="202">
        <v>54910</v>
      </c>
      <c r="J27" s="170" t="s">
        <v>222</v>
      </c>
      <c r="K27" s="203">
        <v>520</v>
      </c>
      <c r="L27" s="204">
        <v>590</v>
      </c>
      <c r="M27" s="205" t="s">
        <v>221</v>
      </c>
      <c r="N27" s="203">
        <v>450</v>
      </c>
      <c r="O27" s="204">
        <v>520</v>
      </c>
      <c r="P27" s="205" t="s">
        <v>221</v>
      </c>
      <c r="Q27" s="170" t="s">
        <v>222</v>
      </c>
      <c r="R27" s="206">
        <v>7890</v>
      </c>
      <c r="S27" s="207">
        <v>70</v>
      </c>
      <c r="T27" s="1303"/>
      <c r="U27" s="157"/>
      <c r="V27" s="243"/>
      <c r="W27" s="1286"/>
      <c r="X27" s="244"/>
      <c r="Y27" s="245"/>
      <c r="Z27" s="1320"/>
      <c r="AA27" s="243"/>
      <c r="AB27" s="1286" t="s">
        <v>222</v>
      </c>
      <c r="AC27" s="1312">
        <v>13830</v>
      </c>
      <c r="AD27" s="211"/>
      <c r="AE27" s="1286" t="s">
        <v>222</v>
      </c>
      <c r="AF27" s="1287">
        <v>60</v>
      </c>
      <c r="AG27" s="1279" t="s">
        <v>222</v>
      </c>
      <c r="AH27" s="1305">
        <v>3100</v>
      </c>
      <c r="AI27" s="1290">
        <v>3400</v>
      </c>
      <c r="AJ27" s="1279" t="s">
        <v>222</v>
      </c>
      <c r="AK27" s="212" t="s">
        <v>224</v>
      </c>
      <c r="AL27" s="213">
        <v>6300</v>
      </c>
      <c r="AM27" s="214">
        <v>7100</v>
      </c>
      <c r="AN27" s="1286" t="s">
        <v>222</v>
      </c>
      <c r="AO27" s="1293">
        <v>6760</v>
      </c>
      <c r="AP27" s="1286" t="s">
        <v>222</v>
      </c>
      <c r="AQ27" s="1296">
        <v>60</v>
      </c>
      <c r="AR27" s="1279" t="s">
        <v>222</v>
      </c>
      <c r="AS27" s="1280">
        <v>4700</v>
      </c>
      <c r="AT27" s="1282"/>
      <c r="AU27" s="41"/>
      <c r="AV27" s="1282" t="s">
        <v>492</v>
      </c>
      <c r="AW27" s="1283">
        <v>7830</v>
      </c>
      <c r="AX27" s="1286" t="s">
        <v>222</v>
      </c>
      <c r="AY27" s="1287">
        <v>70</v>
      </c>
      <c r="AZ27" s="1271" t="s">
        <v>492</v>
      </c>
      <c r="BA27" s="1272" t="s">
        <v>226</v>
      </c>
      <c r="BB27" s="1274" t="s">
        <v>226</v>
      </c>
      <c r="BC27" s="1274" t="s">
        <v>226</v>
      </c>
      <c r="BD27" s="1276" t="s">
        <v>226</v>
      </c>
      <c r="BE27" s="210"/>
      <c r="BF27" s="1278"/>
      <c r="BG27" s="15"/>
      <c r="BI27" s="133"/>
      <c r="BJ27" s="130">
        <v>11</v>
      </c>
      <c r="BK27" s="130">
        <v>12</v>
      </c>
      <c r="BL27" s="1260">
        <v>6</v>
      </c>
      <c r="BM27" s="8"/>
      <c r="BN27" s="8"/>
      <c r="BO27" s="8"/>
      <c r="BP27" s="8"/>
      <c r="BQ27" s="8"/>
      <c r="BR27" s="8"/>
      <c r="BS27" s="8"/>
      <c r="BT27" s="8"/>
      <c r="BU27" s="8"/>
      <c r="BV27" s="8"/>
      <c r="BW27" s="8"/>
      <c r="BX27" s="8"/>
      <c r="BY27" s="8"/>
    </row>
    <row r="28" spans="1:77" s="56" customFormat="1" ht="13.5" customHeight="1">
      <c r="A28" s="1318"/>
      <c r="B28" s="1300"/>
      <c r="C28" s="1302"/>
      <c r="D28" s="215" t="s">
        <v>227</v>
      </c>
      <c r="E28" s="200"/>
      <c r="F28" s="216">
        <v>62470</v>
      </c>
      <c r="G28" s="217">
        <v>125960</v>
      </c>
      <c r="H28" s="216">
        <v>54910</v>
      </c>
      <c r="I28" s="217">
        <v>118400</v>
      </c>
      <c r="J28" s="170" t="s">
        <v>222</v>
      </c>
      <c r="K28" s="218">
        <v>590</v>
      </c>
      <c r="L28" s="219">
        <v>1150</v>
      </c>
      <c r="M28" s="220" t="s">
        <v>221</v>
      </c>
      <c r="N28" s="218">
        <v>520</v>
      </c>
      <c r="O28" s="219">
        <v>1070</v>
      </c>
      <c r="P28" s="220" t="s">
        <v>221</v>
      </c>
      <c r="Q28" s="170" t="s">
        <v>222</v>
      </c>
      <c r="R28" s="221">
        <v>7890</v>
      </c>
      <c r="S28" s="222">
        <v>70</v>
      </c>
      <c r="T28" s="1303"/>
      <c r="U28" s="157"/>
      <c r="V28" s="223" t="s">
        <v>242</v>
      </c>
      <c r="W28" s="1286"/>
      <c r="X28" s="224" t="s">
        <v>242</v>
      </c>
      <c r="Y28" s="172"/>
      <c r="Z28" s="1320"/>
      <c r="AA28" s="223"/>
      <c r="AB28" s="1286"/>
      <c r="AC28" s="1313"/>
      <c r="AD28" s="225">
        <v>12060</v>
      </c>
      <c r="AE28" s="1286"/>
      <c r="AF28" s="1288"/>
      <c r="AG28" s="1279"/>
      <c r="AH28" s="1306"/>
      <c r="AI28" s="1291"/>
      <c r="AJ28" s="1279"/>
      <c r="AK28" s="165" t="s">
        <v>228</v>
      </c>
      <c r="AL28" s="226">
        <v>3500</v>
      </c>
      <c r="AM28" s="227">
        <v>3900</v>
      </c>
      <c r="AN28" s="1286"/>
      <c r="AO28" s="1294"/>
      <c r="AP28" s="1286"/>
      <c r="AQ28" s="1297"/>
      <c r="AR28" s="1279"/>
      <c r="AS28" s="1281"/>
      <c r="AT28" s="1282"/>
      <c r="AU28" s="41"/>
      <c r="AV28" s="1282"/>
      <c r="AW28" s="1284"/>
      <c r="AX28" s="1286"/>
      <c r="AY28" s="1288"/>
      <c r="AZ28" s="1271"/>
      <c r="BA28" s="1273"/>
      <c r="BB28" s="1275"/>
      <c r="BC28" s="1275"/>
      <c r="BD28" s="1277"/>
      <c r="BE28" s="210"/>
      <c r="BF28" s="1278"/>
      <c r="BG28" s="15"/>
      <c r="BI28" s="133"/>
      <c r="BJ28" s="130">
        <v>11</v>
      </c>
      <c r="BK28" s="130">
        <v>12</v>
      </c>
      <c r="BL28" s="1260"/>
      <c r="BM28" s="8"/>
      <c r="BN28" s="8"/>
      <c r="BO28" s="8"/>
      <c r="BP28" s="8"/>
      <c r="BQ28" s="8"/>
      <c r="BR28" s="8"/>
      <c r="BS28" s="8"/>
      <c r="BT28" s="8"/>
      <c r="BU28" s="8"/>
      <c r="BV28" s="8"/>
      <c r="BW28" s="8"/>
      <c r="BX28" s="8"/>
      <c r="BY28" s="8"/>
    </row>
    <row r="29" spans="1:77" s="56" customFormat="1" ht="13.5" customHeight="1">
      <c r="A29" s="1318"/>
      <c r="B29" s="1300"/>
      <c r="C29" s="1261" t="s">
        <v>229</v>
      </c>
      <c r="D29" s="215" t="s">
        <v>230</v>
      </c>
      <c r="E29" s="200"/>
      <c r="F29" s="216">
        <v>125960</v>
      </c>
      <c r="G29" s="217">
        <v>204870</v>
      </c>
      <c r="H29" s="216">
        <v>118400</v>
      </c>
      <c r="I29" s="217">
        <v>197310</v>
      </c>
      <c r="J29" s="170" t="s">
        <v>222</v>
      </c>
      <c r="K29" s="218">
        <v>1150</v>
      </c>
      <c r="L29" s="219">
        <v>1940</v>
      </c>
      <c r="M29" s="220" t="s">
        <v>221</v>
      </c>
      <c r="N29" s="218">
        <v>1070</v>
      </c>
      <c r="O29" s="219">
        <v>1860</v>
      </c>
      <c r="P29" s="220" t="s">
        <v>221</v>
      </c>
      <c r="Q29" s="228"/>
      <c r="R29" s="229"/>
      <c r="S29" s="230"/>
      <c r="T29" s="1304"/>
      <c r="U29" s="157"/>
      <c r="V29" s="223">
        <v>327300</v>
      </c>
      <c r="W29" s="1286"/>
      <c r="X29" s="224">
        <v>3270</v>
      </c>
      <c r="Y29" s="210"/>
      <c r="Z29" s="1320"/>
      <c r="AA29" s="224"/>
      <c r="AB29" s="1286" t="s">
        <v>222</v>
      </c>
      <c r="AC29" s="1310">
        <v>12060</v>
      </c>
      <c r="AD29" s="231"/>
      <c r="AE29" s="1286"/>
      <c r="AF29" s="1288">
        <v>0</v>
      </c>
      <c r="AG29" s="1279"/>
      <c r="AH29" s="1306"/>
      <c r="AI29" s="1291"/>
      <c r="AJ29" s="1279"/>
      <c r="AK29" s="165" t="s">
        <v>231</v>
      </c>
      <c r="AL29" s="226">
        <v>3000</v>
      </c>
      <c r="AM29" s="227">
        <v>3400</v>
      </c>
      <c r="AN29" s="1286"/>
      <c r="AO29" s="1294"/>
      <c r="AP29" s="1286"/>
      <c r="AQ29" s="1297"/>
      <c r="AR29" s="210"/>
      <c r="AS29" s="193"/>
      <c r="AT29" s="1282"/>
      <c r="AU29" s="41"/>
      <c r="AV29" s="1282"/>
      <c r="AW29" s="1284"/>
      <c r="AX29" s="1286"/>
      <c r="AY29" s="1288"/>
      <c r="AZ29" s="1271"/>
      <c r="BA29" s="1263">
        <v>0.01</v>
      </c>
      <c r="BB29" s="1265">
        <v>0.03</v>
      </c>
      <c r="BC29" s="1265">
        <v>0.04</v>
      </c>
      <c r="BD29" s="1267">
        <v>0.06</v>
      </c>
      <c r="BE29" s="210"/>
      <c r="BF29" s="1269"/>
      <c r="BG29" s="15"/>
      <c r="BI29" s="133"/>
      <c r="BJ29" s="130">
        <v>11</v>
      </c>
      <c r="BK29" s="130">
        <v>12</v>
      </c>
      <c r="BL29" s="1260"/>
      <c r="BM29" s="8"/>
      <c r="BN29" s="8"/>
      <c r="BO29" s="8"/>
      <c r="BP29" s="8"/>
      <c r="BQ29" s="8"/>
      <c r="BR29" s="8"/>
      <c r="BS29" s="8"/>
      <c r="BT29" s="8"/>
      <c r="BU29" s="8"/>
      <c r="BV29" s="8"/>
      <c r="BW29" s="8"/>
      <c r="BX29" s="8"/>
      <c r="BY29" s="8"/>
    </row>
    <row r="30" spans="1:77" s="56" customFormat="1" ht="13.5" customHeight="1">
      <c r="A30" s="1318"/>
      <c r="B30" s="1300"/>
      <c r="C30" s="1262"/>
      <c r="D30" s="232" t="s">
        <v>53</v>
      </c>
      <c r="E30" s="200"/>
      <c r="F30" s="233">
        <v>204870</v>
      </c>
      <c r="G30" s="234"/>
      <c r="H30" s="233">
        <v>197310</v>
      </c>
      <c r="I30" s="234"/>
      <c r="J30" s="170" t="s">
        <v>222</v>
      </c>
      <c r="K30" s="221">
        <v>1940</v>
      </c>
      <c r="L30" s="235"/>
      <c r="M30" s="236" t="s">
        <v>221</v>
      </c>
      <c r="N30" s="221">
        <v>1860</v>
      </c>
      <c r="O30" s="235"/>
      <c r="P30" s="236" t="s">
        <v>221</v>
      </c>
      <c r="Q30" s="228"/>
      <c r="R30" s="229"/>
      <c r="S30" s="237"/>
      <c r="T30" s="1304"/>
      <c r="U30" s="157"/>
      <c r="V30" s="243"/>
      <c r="W30" s="1286"/>
      <c r="X30" s="244"/>
      <c r="Y30" s="245"/>
      <c r="Z30" s="1320"/>
      <c r="AA30" s="243"/>
      <c r="AB30" s="1286"/>
      <c r="AC30" s="1311"/>
      <c r="AD30" s="238"/>
      <c r="AE30" s="1286"/>
      <c r="AF30" s="1289"/>
      <c r="AG30" s="1279"/>
      <c r="AH30" s="1307"/>
      <c r="AI30" s="1292"/>
      <c r="AJ30" s="1279"/>
      <c r="AK30" s="239" t="s">
        <v>232</v>
      </c>
      <c r="AL30" s="240">
        <v>2700</v>
      </c>
      <c r="AM30" s="241">
        <v>3000</v>
      </c>
      <c r="AN30" s="1286"/>
      <c r="AO30" s="1295"/>
      <c r="AP30" s="1286"/>
      <c r="AQ30" s="1298"/>
      <c r="AR30" s="210"/>
      <c r="AS30" s="193"/>
      <c r="AT30" s="1282"/>
      <c r="AU30" s="41"/>
      <c r="AV30" s="1282"/>
      <c r="AW30" s="1285"/>
      <c r="AX30" s="1286"/>
      <c r="AY30" s="1289"/>
      <c r="AZ30" s="1271"/>
      <c r="BA30" s="1264"/>
      <c r="BB30" s="1266"/>
      <c r="BC30" s="1266"/>
      <c r="BD30" s="1268"/>
      <c r="BE30" s="210"/>
      <c r="BF30" s="1269"/>
      <c r="BG30" s="15"/>
      <c r="BI30" s="133"/>
      <c r="BJ30" s="130">
        <v>11</v>
      </c>
      <c r="BK30" s="130">
        <v>12</v>
      </c>
      <c r="BL30" s="1260"/>
      <c r="BM30" s="8"/>
      <c r="BN30" s="8"/>
      <c r="BO30" s="8"/>
      <c r="BP30" s="8"/>
      <c r="BQ30" s="8"/>
      <c r="BR30" s="8"/>
      <c r="BS30" s="8"/>
      <c r="BT30" s="8"/>
      <c r="BU30" s="8"/>
      <c r="BV30" s="8"/>
      <c r="BW30" s="8"/>
      <c r="BX30" s="8"/>
      <c r="BY30" s="8"/>
    </row>
    <row r="31" spans="1:77" s="56" customFormat="1" ht="13.5" customHeight="1">
      <c r="A31" s="1318"/>
      <c r="B31" s="1321" t="s">
        <v>243</v>
      </c>
      <c r="C31" s="1301" t="s">
        <v>218</v>
      </c>
      <c r="D31" s="199" t="s">
        <v>219</v>
      </c>
      <c r="E31" s="200"/>
      <c r="F31" s="201">
        <v>50100</v>
      </c>
      <c r="G31" s="202">
        <v>57990</v>
      </c>
      <c r="H31" s="201">
        <v>43490</v>
      </c>
      <c r="I31" s="202">
        <v>51380</v>
      </c>
      <c r="J31" s="170" t="s">
        <v>222</v>
      </c>
      <c r="K31" s="203">
        <v>480</v>
      </c>
      <c r="L31" s="204">
        <v>550</v>
      </c>
      <c r="M31" s="205" t="s">
        <v>221</v>
      </c>
      <c r="N31" s="203">
        <v>410</v>
      </c>
      <c r="O31" s="204">
        <v>480</v>
      </c>
      <c r="P31" s="205" t="s">
        <v>221</v>
      </c>
      <c r="Q31" s="170" t="s">
        <v>222</v>
      </c>
      <c r="R31" s="206">
        <v>7890</v>
      </c>
      <c r="S31" s="207">
        <v>70</v>
      </c>
      <c r="T31" s="1303"/>
      <c r="U31" s="157"/>
      <c r="V31" s="223" t="s">
        <v>244</v>
      </c>
      <c r="W31" s="1286"/>
      <c r="X31" s="224" t="s">
        <v>244</v>
      </c>
      <c r="Y31" s="172"/>
      <c r="Z31" s="1320"/>
      <c r="AA31" s="223"/>
      <c r="AB31" s="1286" t="s">
        <v>222</v>
      </c>
      <c r="AC31" s="1312">
        <v>12990</v>
      </c>
      <c r="AD31" s="211"/>
      <c r="AE31" s="1286" t="s">
        <v>222</v>
      </c>
      <c r="AF31" s="1287">
        <v>50</v>
      </c>
      <c r="AG31" s="1279" t="s">
        <v>222</v>
      </c>
      <c r="AH31" s="1305">
        <v>3500</v>
      </c>
      <c r="AI31" s="1290">
        <v>3900</v>
      </c>
      <c r="AJ31" s="1279" t="s">
        <v>222</v>
      </c>
      <c r="AK31" s="212" t="s">
        <v>224</v>
      </c>
      <c r="AL31" s="213">
        <v>7100</v>
      </c>
      <c r="AM31" s="214">
        <v>7900</v>
      </c>
      <c r="AN31" s="1286" t="s">
        <v>222</v>
      </c>
      <c r="AO31" s="1293">
        <v>5910</v>
      </c>
      <c r="AP31" s="1286" t="s">
        <v>222</v>
      </c>
      <c r="AQ31" s="1296">
        <v>50</v>
      </c>
      <c r="AR31" s="1279" t="s">
        <v>222</v>
      </c>
      <c r="AS31" s="1280">
        <v>4700</v>
      </c>
      <c r="AT31" s="1282"/>
      <c r="AU31" s="41"/>
      <c r="AV31" s="1282" t="s">
        <v>492</v>
      </c>
      <c r="AW31" s="1283">
        <v>6850</v>
      </c>
      <c r="AX31" s="1286" t="s">
        <v>222</v>
      </c>
      <c r="AY31" s="1287">
        <v>60</v>
      </c>
      <c r="AZ31" s="1271" t="s">
        <v>492</v>
      </c>
      <c r="BA31" s="1272" t="s">
        <v>226</v>
      </c>
      <c r="BB31" s="1274" t="s">
        <v>226</v>
      </c>
      <c r="BC31" s="1274" t="s">
        <v>226</v>
      </c>
      <c r="BD31" s="1276" t="s">
        <v>226</v>
      </c>
      <c r="BE31" s="210"/>
      <c r="BF31" s="1278"/>
      <c r="BG31" s="15"/>
      <c r="BI31" s="133"/>
      <c r="BJ31" s="130">
        <v>13</v>
      </c>
      <c r="BK31" s="130">
        <v>14</v>
      </c>
      <c r="BL31" s="1260">
        <v>7</v>
      </c>
      <c r="BM31" s="8"/>
      <c r="BN31" s="8"/>
      <c r="BO31" s="8"/>
      <c r="BP31" s="8"/>
      <c r="BQ31" s="8"/>
      <c r="BR31" s="8"/>
      <c r="BS31" s="8"/>
      <c r="BT31" s="8"/>
      <c r="BU31" s="8"/>
      <c r="BV31" s="8"/>
      <c r="BW31" s="8"/>
      <c r="BX31" s="8"/>
      <c r="BY31" s="8"/>
    </row>
    <row r="32" spans="1:77" s="56" customFormat="1" ht="13.5" customHeight="1">
      <c r="A32" s="1318"/>
      <c r="B32" s="1322"/>
      <c r="C32" s="1302"/>
      <c r="D32" s="215" t="s">
        <v>227</v>
      </c>
      <c r="E32" s="200"/>
      <c r="F32" s="216">
        <v>57990</v>
      </c>
      <c r="G32" s="217">
        <v>121480</v>
      </c>
      <c r="H32" s="216">
        <v>51380</v>
      </c>
      <c r="I32" s="217">
        <v>114870</v>
      </c>
      <c r="J32" s="170" t="s">
        <v>222</v>
      </c>
      <c r="K32" s="218">
        <v>550</v>
      </c>
      <c r="L32" s="219">
        <v>1100</v>
      </c>
      <c r="M32" s="220" t="s">
        <v>221</v>
      </c>
      <c r="N32" s="218">
        <v>480</v>
      </c>
      <c r="O32" s="219">
        <v>1030</v>
      </c>
      <c r="P32" s="220" t="s">
        <v>221</v>
      </c>
      <c r="Q32" s="170" t="s">
        <v>222</v>
      </c>
      <c r="R32" s="221">
        <v>7890</v>
      </c>
      <c r="S32" s="222">
        <v>70</v>
      </c>
      <c r="T32" s="1303"/>
      <c r="U32" s="157"/>
      <c r="V32" s="223">
        <v>365800</v>
      </c>
      <c r="W32" s="1286"/>
      <c r="X32" s="224">
        <v>3650</v>
      </c>
      <c r="Y32" s="210"/>
      <c r="Z32" s="1320"/>
      <c r="AA32" s="224"/>
      <c r="AB32" s="1286"/>
      <c r="AC32" s="1313"/>
      <c r="AD32" s="225">
        <v>11220</v>
      </c>
      <c r="AE32" s="1286"/>
      <c r="AF32" s="1288"/>
      <c r="AG32" s="1279"/>
      <c r="AH32" s="1306"/>
      <c r="AI32" s="1291"/>
      <c r="AJ32" s="1279"/>
      <c r="AK32" s="165" t="s">
        <v>228</v>
      </c>
      <c r="AL32" s="226">
        <v>3900</v>
      </c>
      <c r="AM32" s="227">
        <v>4300</v>
      </c>
      <c r="AN32" s="1286"/>
      <c r="AO32" s="1294"/>
      <c r="AP32" s="1286"/>
      <c r="AQ32" s="1297"/>
      <c r="AR32" s="1279"/>
      <c r="AS32" s="1281"/>
      <c r="AT32" s="1282"/>
      <c r="AU32" s="41"/>
      <c r="AV32" s="1282"/>
      <c r="AW32" s="1284"/>
      <c r="AX32" s="1286"/>
      <c r="AY32" s="1288"/>
      <c r="AZ32" s="1271"/>
      <c r="BA32" s="1273"/>
      <c r="BB32" s="1275"/>
      <c r="BC32" s="1275"/>
      <c r="BD32" s="1277"/>
      <c r="BE32" s="210"/>
      <c r="BF32" s="1278"/>
      <c r="BG32" s="15"/>
      <c r="BI32" s="133"/>
      <c r="BJ32" s="130">
        <v>13</v>
      </c>
      <c r="BK32" s="130">
        <v>14</v>
      </c>
      <c r="BL32" s="1260"/>
      <c r="BM32" s="8"/>
      <c r="BN32" s="8"/>
      <c r="BO32" s="8"/>
      <c r="BP32" s="8"/>
      <c r="BQ32" s="8"/>
      <c r="BR32" s="8"/>
      <c r="BS32" s="8"/>
      <c r="BT32" s="8"/>
      <c r="BU32" s="8"/>
      <c r="BV32" s="8"/>
      <c r="BW32" s="8"/>
      <c r="BX32" s="8"/>
      <c r="BY32" s="8"/>
    </row>
    <row r="33" spans="1:77" s="56" customFormat="1" ht="13.5" customHeight="1">
      <c r="A33" s="1318"/>
      <c r="B33" s="1322"/>
      <c r="C33" s="1261" t="s">
        <v>229</v>
      </c>
      <c r="D33" s="215" t="s">
        <v>230</v>
      </c>
      <c r="E33" s="200"/>
      <c r="F33" s="216">
        <v>121480</v>
      </c>
      <c r="G33" s="217">
        <v>200390</v>
      </c>
      <c r="H33" s="216">
        <v>114870</v>
      </c>
      <c r="I33" s="217">
        <v>193780</v>
      </c>
      <c r="J33" s="170" t="s">
        <v>222</v>
      </c>
      <c r="K33" s="218">
        <v>1100</v>
      </c>
      <c r="L33" s="219">
        <v>1890</v>
      </c>
      <c r="M33" s="220" t="s">
        <v>221</v>
      </c>
      <c r="N33" s="218">
        <v>1030</v>
      </c>
      <c r="O33" s="219">
        <v>1820</v>
      </c>
      <c r="P33" s="220" t="s">
        <v>221</v>
      </c>
      <c r="Q33" s="228"/>
      <c r="R33" s="229"/>
      <c r="S33" s="230"/>
      <c r="T33" s="1304"/>
      <c r="U33" s="157"/>
      <c r="V33" s="243"/>
      <c r="W33" s="1286"/>
      <c r="X33" s="244"/>
      <c r="Y33" s="245"/>
      <c r="Z33" s="1320"/>
      <c r="AA33" s="243"/>
      <c r="AB33" s="1286" t="s">
        <v>222</v>
      </c>
      <c r="AC33" s="1310">
        <v>11220</v>
      </c>
      <c r="AD33" s="231"/>
      <c r="AE33" s="1286"/>
      <c r="AF33" s="1288">
        <v>0</v>
      </c>
      <c r="AG33" s="1279"/>
      <c r="AH33" s="1306"/>
      <c r="AI33" s="1291"/>
      <c r="AJ33" s="1279"/>
      <c r="AK33" s="165" t="s">
        <v>231</v>
      </c>
      <c r="AL33" s="226">
        <v>3400</v>
      </c>
      <c r="AM33" s="227">
        <v>3800</v>
      </c>
      <c r="AN33" s="1286"/>
      <c r="AO33" s="1294"/>
      <c r="AP33" s="1286"/>
      <c r="AQ33" s="1297"/>
      <c r="AR33" s="210"/>
      <c r="AS33" s="193"/>
      <c r="AT33" s="1282"/>
      <c r="AU33" s="61"/>
      <c r="AV33" s="1282"/>
      <c r="AW33" s="1284"/>
      <c r="AX33" s="1286"/>
      <c r="AY33" s="1288"/>
      <c r="AZ33" s="1271"/>
      <c r="BA33" s="1263">
        <v>0.01</v>
      </c>
      <c r="BB33" s="1265">
        <v>0.03</v>
      </c>
      <c r="BC33" s="1265">
        <v>0.04</v>
      </c>
      <c r="BD33" s="1267">
        <v>0.06</v>
      </c>
      <c r="BE33" s="210"/>
      <c r="BF33" s="1269"/>
      <c r="BG33" s="15"/>
      <c r="BI33" s="133"/>
      <c r="BJ33" s="130">
        <v>13</v>
      </c>
      <c r="BK33" s="130">
        <v>14</v>
      </c>
      <c r="BL33" s="1260"/>
      <c r="BM33" s="8"/>
      <c r="BN33" s="8"/>
      <c r="BO33" s="8"/>
      <c r="BP33" s="8"/>
      <c r="BQ33" s="8"/>
      <c r="BR33" s="8"/>
      <c r="BS33" s="8"/>
      <c r="BT33" s="8"/>
      <c r="BU33" s="8"/>
      <c r="BV33" s="8"/>
      <c r="BW33" s="8"/>
      <c r="BX33" s="8"/>
      <c r="BY33" s="8"/>
    </row>
    <row r="34" spans="1:77" s="56" customFormat="1" ht="13.5" customHeight="1">
      <c r="A34" s="1318"/>
      <c r="B34" s="1322"/>
      <c r="C34" s="1262"/>
      <c r="D34" s="232" t="s">
        <v>53</v>
      </c>
      <c r="E34" s="200"/>
      <c r="F34" s="233">
        <v>200390</v>
      </c>
      <c r="G34" s="234"/>
      <c r="H34" s="233">
        <v>193780</v>
      </c>
      <c r="I34" s="234"/>
      <c r="J34" s="170" t="s">
        <v>222</v>
      </c>
      <c r="K34" s="221">
        <v>1890</v>
      </c>
      <c r="L34" s="235"/>
      <c r="M34" s="236" t="s">
        <v>221</v>
      </c>
      <c r="N34" s="221">
        <v>1820</v>
      </c>
      <c r="O34" s="235"/>
      <c r="P34" s="236" t="s">
        <v>221</v>
      </c>
      <c r="Q34" s="228"/>
      <c r="R34" s="229"/>
      <c r="S34" s="237"/>
      <c r="T34" s="1304"/>
      <c r="U34" s="157"/>
      <c r="V34" s="223" t="s">
        <v>245</v>
      </c>
      <c r="W34" s="1286"/>
      <c r="X34" s="224" t="s">
        <v>245</v>
      </c>
      <c r="Y34" s="172"/>
      <c r="Z34" s="1320"/>
      <c r="AA34" s="223"/>
      <c r="AB34" s="1286"/>
      <c r="AC34" s="1311"/>
      <c r="AD34" s="238"/>
      <c r="AE34" s="1286"/>
      <c r="AF34" s="1289"/>
      <c r="AG34" s="1279"/>
      <c r="AH34" s="1307"/>
      <c r="AI34" s="1292"/>
      <c r="AJ34" s="1279"/>
      <c r="AK34" s="239" t="s">
        <v>232</v>
      </c>
      <c r="AL34" s="240">
        <v>3000</v>
      </c>
      <c r="AM34" s="241">
        <v>3400</v>
      </c>
      <c r="AN34" s="1286"/>
      <c r="AO34" s="1295"/>
      <c r="AP34" s="1286"/>
      <c r="AQ34" s="1298"/>
      <c r="AR34" s="210"/>
      <c r="AS34" s="193"/>
      <c r="AT34" s="1282"/>
      <c r="AU34" s="61"/>
      <c r="AV34" s="1282"/>
      <c r="AW34" s="1285"/>
      <c r="AX34" s="1286"/>
      <c r="AY34" s="1289"/>
      <c r="AZ34" s="1271"/>
      <c r="BA34" s="1264"/>
      <c r="BB34" s="1266"/>
      <c r="BC34" s="1266"/>
      <c r="BD34" s="1268"/>
      <c r="BE34" s="210"/>
      <c r="BF34" s="1269"/>
      <c r="BG34" s="15"/>
      <c r="BI34" s="133"/>
      <c r="BJ34" s="130">
        <v>13</v>
      </c>
      <c r="BK34" s="130">
        <v>14</v>
      </c>
      <c r="BL34" s="1260"/>
      <c r="BM34" s="8"/>
      <c r="BN34" s="8"/>
      <c r="BO34" s="8"/>
      <c r="BP34" s="8"/>
      <c r="BQ34" s="8"/>
      <c r="BR34" s="8"/>
      <c r="BS34" s="8"/>
      <c r="BT34" s="8"/>
      <c r="BU34" s="8"/>
      <c r="BV34" s="8"/>
      <c r="BW34" s="8"/>
      <c r="BX34" s="8"/>
      <c r="BY34" s="8"/>
    </row>
    <row r="35" spans="1:77" s="56" customFormat="1" ht="13.5" customHeight="1">
      <c r="A35" s="1318"/>
      <c r="B35" s="1321" t="s">
        <v>246</v>
      </c>
      <c r="C35" s="1301" t="s">
        <v>218</v>
      </c>
      <c r="D35" s="199" t="s">
        <v>219</v>
      </c>
      <c r="E35" s="200"/>
      <c r="F35" s="201">
        <v>46570</v>
      </c>
      <c r="G35" s="202">
        <v>54460</v>
      </c>
      <c r="H35" s="201">
        <v>40700</v>
      </c>
      <c r="I35" s="202">
        <v>48590</v>
      </c>
      <c r="J35" s="170" t="s">
        <v>222</v>
      </c>
      <c r="K35" s="203">
        <v>440</v>
      </c>
      <c r="L35" s="204">
        <v>510</v>
      </c>
      <c r="M35" s="205" t="s">
        <v>221</v>
      </c>
      <c r="N35" s="203">
        <v>380</v>
      </c>
      <c r="O35" s="204">
        <v>450</v>
      </c>
      <c r="P35" s="205" t="s">
        <v>221</v>
      </c>
      <c r="Q35" s="170" t="s">
        <v>222</v>
      </c>
      <c r="R35" s="206">
        <v>7890</v>
      </c>
      <c r="S35" s="207">
        <v>70</v>
      </c>
      <c r="T35" s="1303"/>
      <c r="U35" s="157"/>
      <c r="V35" s="223">
        <v>404300</v>
      </c>
      <c r="W35" s="1286"/>
      <c r="X35" s="224">
        <v>4040</v>
      </c>
      <c r="Y35" s="210"/>
      <c r="Z35" s="1320"/>
      <c r="AA35" s="224"/>
      <c r="AB35" s="1286" t="s">
        <v>222</v>
      </c>
      <c r="AC35" s="1312">
        <v>12330</v>
      </c>
      <c r="AD35" s="211"/>
      <c r="AE35" s="1286" t="s">
        <v>222</v>
      </c>
      <c r="AF35" s="1287">
        <v>50</v>
      </c>
      <c r="AG35" s="1279" t="s">
        <v>222</v>
      </c>
      <c r="AH35" s="1305">
        <v>3100</v>
      </c>
      <c r="AI35" s="1290">
        <v>3400</v>
      </c>
      <c r="AJ35" s="1279" t="s">
        <v>222</v>
      </c>
      <c r="AK35" s="212" t="s">
        <v>224</v>
      </c>
      <c r="AL35" s="213">
        <v>6300</v>
      </c>
      <c r="AM35" s="214">
        <v>7100</v>
      </c>
      <c r="AN35" s="1286" t="s">
        <v>222</v>
      </c>
      <c r="AO35" s="1293">
        <v>5260</v>
      </c>
      <c r="AP35" s="1286" t="s">
        <v>222</v>
      </c>
      <c r="AQ35" s="1296">
        <v>50</v>
      </c>
      <c r="AR35" s="1279" t="s">
        <v>222</v>
      </c>
      <c r="AS35" s="1280">
        <v>4700</v>
      </c>
      <c r="AT35" s="1282"/>
      <c r="AU35" s="61"/>
      <c r="AV35" s="1282" t="s">
        <v>492</v>
      </c>
      <c r="AW35" s="1283">
        <v>6090</v>
      </c>
      <c r="AX35" s="1286" t="s">
        <v>222</v>
      </c>
      <c r="AY35" s="1287">
        <v>60</v>
      </c>
      <c r="AZ35" s="1271" t="s">
        <v>492</v>
      </c>
      <c r="BA35" s="1272" t="s">
        <v>226</v>
      </c>
      <c r="BB35" s="1274" t="s">
        <v>226</v>
      </c>
      <c r="BC35" s="1274" t="s">
        <v>226</v>
      </c>
      <c r="BD35" s="1276" t="s">
        <v>226</v>
      </c>
      <c r="BE35" s="210"/>
      <c r="BF35" s="1278"/>
      <c r="BG35" s="15"/>
      <c r="BI35" s="133"/>
      <c r="BJ35" s="130">
        <v>15</v>
      </c>
      <c r="BK35" s="130">
        <v>16</v>
      </c>
      <c r="BL35" s="1260">
        <v>8</v>
      </c>
      <c r="BM35" s="8"/>
      <c r="BN35" s="8"/>
      <c r="BO35" s="8"/>
      <c r="BP35" s="8"/>
      <c r="BQ35" s="8"/>
      <c r="BR35" s="8"/>
      <c r="BS35" s="8"/>
      <c r="BT35" s="8"/>
      <c r="BU35" s="8"/>
      <c r="BV35" s="8"/>
      <c r="BW35" s="8"/>
      <c r="BX35" s="8"/>
      <c r="BY35" s="8"/>
    </row>
    <row r="36" spans="1:77" s="56" customFormat="1" ht="13.5" customHeight="1">
      <c r="A36" s="1318"/>
      <c r="B36" s="1322"/>
      <c r="C36" s="1302"/>
      <c r="D36" s="215" t="s">
        <v>227</v>
      </c>
      <c r="E36" s="200"/>
      <c r="F36" s="216">
        <v>54460</v>
      </c>
      <c r="G36" s="217">
        <v>117950</v>
      </c>
      <c r="H36" s="216">
        <v>48590</v>
      </c>
      <c r="I36" s="217">
        <v>112080</v>
      </c>
      <c r="J36" s="170" t="s">
        <v>222</v>
      </c>
      <c r="K36" s="218">
        <v>510</v>
      </c>
      <c r="L36" s="219">
        <v>1070</v>
      </c>
      <c r="M36" s="220" t="s">
        <v>221</v>
      </c>
      <c r="N36" s="218">
        <v>450</v>
      </c>
      <c r="O36" s="219">
        <v>1010</v>
      </c>
      <c r="P36" s="220" t="s">
        <v>221</v>
      </c>
      <c r="Q36" s="170" t="s">
        <v>222</v>
      </c>
      <c r="R36" s="221">
        <v>7890</v>
      </c>
      <c r="S36" s="222">
        <v>70</v>
      </c>
      <c r="T36" s="1303"/>
      <c r="U36" s="157"/>
      <c r="V36" s="243"/>
      <c r="W36" s="1286"/>
      <c r="X36" s="244"/>
      <c r="Y36" s="245"/>
      <c r="Z36" s="1320"/>
      <c r="AA36" s="243"/>
      <c r="AB36" s="1286"/>
      <c r="AC36" s="1313"/>
      <c r="AD36" s="225">
        <v>10560</v>
      </c>
      <c r="AE36" s="1286"/>
      <c r="AF36" s="1288"/>
      <c r="AG36" s="1279"/>
      <c r="AH36" s="1306"/>
      <c r="AI36" s="1291"/>
      <c r="AJ36" s="1279"/>
      <c r="AK36" s="165" t="s">
        <v>228</v>
      </c>
      <c r="AL36" s="226">
        <v>3500</v>
      </c>
      <c r="AM36" s="227">
        <v>3900</v>
      </c>
      <c r="AN36" s="1286"/>
      <c r="AO36" s="1294"/>
      <c r="AP36" s="1286"/>
      <c r="AQ36" s="1297"/>
      <c r="AR36" s="1279"/>
      <c r="AS36" s="1281"/>
      <c r="AT36" s="1282"/>
      <c r="AU36" s="61"/>
      <c r="AV36" s="1282"/>
      <c r="AW36" s="1284"/>
      <c r="AX36" s="1286"/>
      <c r="AY36" s="1288"/>
      <c r="AZ36" s="1271"/>
      <c r="BA36" s="1273"/>
      <c r="BB36" s="1275"/>
      <c r="BC36" s="1275"/>
      <c r="BD36" s="1277"/>
      <c r="BE36" s="210"/>
      <c r="BF36" s="1278"/>
      <c r="BG36" s="15"/>
      <c r="BI36" s="133"/>
      <c r="BJ36" s="130">
        <v>15</v>
      </c>
      <c r="BK36" s="130">
        <v>16</v>
      </c>
      <c r="BL36" s="1260"/>
      <c r="BM36" s="8"/>
      <c r="BN36" s="8"/>
      <c r="BO36" s="8"/>
      <c r="BP36" s="8"/>
      <c r="BQ36" s="8"/>
      <c r="BR36" s="8"/>
      <c r="BS36" s="8"/>
      <c r="BT36" s="8"/>
      <c r="BU36" s="8"/>
      <c r="BV36" s="8"/>
      <c r="BW36" s="8"/>
      <c r="BX36" s="8"/>
      <c r="BY36" s="8"/>
    </row>
    <row r="37" spans="1:77" s="56" customFormat="1" ht="13.5" customHeight="1">
      <c r="A37" s="1318"/>
      <c r="B37" s="1322"/>
      <c r="C37" s="1261" t="s">
        <v>229</v>
      </c>
      <c r="D37" s="215" t="s">
        <v>230</v>
      </c>
      <c r="E37" s="200"/>
      <c r="F37" s="216">
        <v>117950</v>
      </c>
      <c r="G37" s="217">
        <v>196860</v>
      </c>
      <c r="H37" s="216">
        <v>112080</v>
      </c>
      <c r="I37" s="217">
        <v>190990</v>
      </c>
      <c r="J37" s="170" t="s">
        <v>222</v>
      </c>
      <c r="K37" s="218">
        <v>1070</v>
      </c>
      <c r="L37" s="219">
        <v>1860</v>
      </c>
      <c r="M37" s="220" t="s">
        <v>221</v>
      </c>
      <c r="N37" s="218">
        <v>1010</v>
      </c>
      <c r="O37" s="219">
        <v>1800</v>
      </c>
      <c r="P37" s="220" t="s">
        <v>221</v>
      </c>
      <c r="Q37" s="228"/>
      <c r="R37" s="229"/>
      <c r="S37" s="230"/>
      <c r="T37" s="1304"/>
      <c r="U37" s="157"/>
      <c r="V37" s="223" t="s">
        <v>247</v>
      </c>
      <c r="W37" s="1286"/>
      <c r="X37" s="224" t="s">
        <v>247</v>
      </c>
      <c r="Y37" s="172"/>
      <c r="Z37" s="1320"/>
      <c r="AA37" s="223"/>
      <c r="AB37" s="1286" t="s">
        <v>222</v>
      </c>
      <c r="AC37" s="1310">
        <v>10560</v>
      </c>
      <c r="AD37" s="231"/>
      <c r="AE37" s="1286"/>
      <c r="AF37" s="1288">
        <v>0</v>
      </c>
      <c r="AG37" s="1279"/>
      <c r="AH37" s="1306"/>
      <c r="AI37" s="1291"/>
      <c r="AJ37" s="1279"/>
      <c r="AK37" s="165" t="s">
        <v>231</v>
      </c>
      <c r="AL37" s="226">
        <v>3000</v>
      </c>
      <c r="AM37" s="227">
        <v>3400</v>
      </c>
      <c r="AN37" s="1286"/>
      <c r="AO37" s="1294"/>
      <c r="AP37" s="1286"/>
      <c r="AQ37" s="1297"/>
      <c r="AR37" s="210"/>
      <c r="AS37" s="193"/>
      <c r="AT37" s="1282"/>
      <c r="AU37" s="62"/>
      <c r="AV37" s="1282"/>
      <c r="AW37" s="1284"/>
      <c r="AX37" s="1286"/>
      <c r="AY37" s="1288"/>
      <c r="AZ37" s="1271"/>
      <c r="BA37" s="1263">
        <v>0.01</v>
      </c>
      <c r="BB37" s="1265">
        <v>0.03</v>
      </c>
      <c r="BC37" s="1265">
        <v>0.04</v>
      </c>
      <c r="BD37" s="1267">
        <v>0.06</v>
      </c>
      <c r="BE37" s="210"/>
      <c r="BF37" s="1269"/>
      <c r="BG37" s="15"/>
      <c r="BI37" s="133"/>
      <c r="BJ37" s="130">
        <v>15</v>
      </c>
      <c r="BK37" s="130">
        <v>16</v>
      </c>
      <c r="BL37" s="1260"/>
      <c r="BM37" s="8"/>
      <c r="BN37" s="8"/>
      <c r="BO37" s="8"/>
      <c r="BP37" s="8"/>
      <c r="BQ37" s="8"/>
      <c r="BR37" s="8"/>
      <c r="BS37" s="8"/>
      <c r="BT37" s="8"/>
      <c r="BU37" s="8"/>
      <c r="BV37" s="8"/>
      <c r="BW37" s="8"/>
      <c r="BX37" s="8"/>
      <c r="BY37" s="8"/>
    </row>
    <row r="38" spans="1:77" s="56" customFormat="1" ht="13.5" customHeight="1">
      <c r="A38" s="1318"/>
      <c r="B38" s="1322"/>
      <c r="C38" s="1262"/>
      <c r="D38" s="232" t="s">
        <v>53</v>
      </c>
      <c r="E38" s="200"/>
      <c r="F38" s="233">
        <v>196860</v>
      </c>
      <c r="G38" s="234"/>
      <c r="H38" s="233">
        <v>190990</v>
      </c>
      <c r="I38" s="234"/>
      <c r="J38" s="170" t="s">
        <v>222</v>
      </c>
      <c r="K38" s="221">
        <v>1860</v>
      </c>
      <c r="L38" s="235"/>
      <c r="M38" s="236" t="s">
        <v>221</v>
      </c>
      <c r="N38" s="221">
        <v>1800</v>
      </c>
      <c r="O38" s="235"/>
      <c r="P38" s="236" t="s">
        <v>221</v>
      </c>
      <c r="Q38" s="228"/>
      <c r="R38" s="229"/>
      <c r="S38" s="237"/>
      <c r="T38" s="1304"/>
      <c r="U38" s="157"/>
      <c r="V38" s="223">
        <v>442800</v>
      </c>
      <c r="W38" s="1286"/>
      <c r="X38" s="224">
        <v>4420</v>
      </c>
      <c r="Y38" s="210"/>
      <c r="Z38" s="1320"/>
      <c r="AA38" s="224"/>
      <c r="AB38" s="1286"/>
      <c r="AC38" s="1311"/>
      <c r="AD38" s="238"/>
      <c r="AE38" s="1286"/>
      <c r="AF38" s="1289"/>
      <c r="AG38" s="1279"/>
      <c r="AH38" s="1307"/>
      <c r="AI38" s="1292"/>
      <c r="AJ38" s="1279"/>
      <c r="AK38" s="239" t="s">
        <v>232</v>
      </c>
      <c r="AL38" s="240">
        <v>2700</v>
      </c>
      <c r="AM38" s="241">
        <v>3000</v>
      </c>
      <c r="AN38" s="1286"/>
      <c r="AO38" s="1295"/>
      <c r="AP38" s="1286"/>
      <c r="AQ38" s="1298"/>
      <c r="AR38" s="210"/>
      <c r="AS38" s="193"/>
      <c r="AT38" s="1282"/>
      <c r="AU38" s="62"/>
      <c r="AV38" s="1282"/>
      <c r="AW38" s="1285"/>
      <c r="AX38" s="1286"/>
      <c r="AY38" s="1289"/>
      <c r="AZ38" s="1271"/>
      <c r="BA38" s="1264"/>
      <c r="BB38" s="1266"/>
      <c r="BC38" s="1266"/>
      <c r="BD38" s="1268"/>
      <c r="BE38" s="210"/>
      <c r="BF38" s="1269"/>
      <c r="BG38" s="15"/>
      <c r="BI38" s="133"/>
      <c r="BJ38" s="130">
        <v>15</v>
      </c>
      <c r="BK38" s="130">
        <v>16</v>
      </c>
      <c r="BL38" s="1260"/>
      <c r="BM38" s="8"/>
      <c r="BN38" s="8"/>
      <c r="BO38" s="8"/>
      <c r="BP38" s="8"/>
      <c r="BQ38" s="8"/>
      <c r="BR38" s="8"/>
      <c r="BS38" s="8"/>
      <c r="BT38" s="8"/>
      <c r="BU38" s="8"/>
      <c r="BV38" s="8"/>
      <c r="BW38" s="8"/>
      <c r="BX38" s="8"/>
      <c r="BY38" s="8"/>
    </row>
    <row r="39" spans="1:77" s="56" customFormat="1" ht="13.5" customHeight="1">
      <c r="A39" s="1318"/>
      <c r="B39" s="1321" t="s">
        <v>248</v>
      </c>
      <c r="C39" s="1301" t="s">
        <v>218</v>
      </c>
      <c r="D39" s="199" t="s">
        <v>219</v>
      </c>
      <c r="E39" s="200"/>
      <c r="F39" s="201">
        <v>40200</v>
      </c>
      <c r="G39" s="202">
        <v>48090</v>
      </c>
      <c r="H39" s="201">
        <v>34910</v>
      </c>
      <c r="I39" s="202">
        <v>42800</v>
      </c>
      <c r="J39" s="170" t="s">
        <v>222</v>
      </c>
      <c r="K39" s="203">
        <v>380</v>
      </c>
      <c r="L39" s="204">
        <v>450</v>
      </c>
      <c r="M39" s="205" t="s">
        <v>221</v>
      </c>
      <c r="N39" s="203">
        <v>330</v>
      </c>
      <c r="O39" s="204">
        <v>400</v>
      </c>
      <c r="P39" s="205" t="s">
        <v>221</v>
      </c>
      <c r="Q39" s="170" t="s">
        <v>222</v>
      </c>
      <c r="R39" s="206">
        <v>7890</v>
      </c>
      <c r="S39" s="207">
        <v>70</v>
      </c>
      <c r="T39" s="1303"/>
      <c r="U39" s="157"/>
      <c r="V39" s="243"/>
      <c r="W39" s="1286"/>
      <c r="X39" s="244"/>
      <c r="Y39" s="245"/>
      <c r="Z39" s="1320"/>
      <c r="AA39" s="243"/>
      <c r="AB39" s="1303"/>
      <c r="AC39" s="229"/>
      <c r="AD39" s="229"/>
      <c r="AE39" s="1304"/>
      <c r="AF39" s="246"/>
      <c r="AG39" s="1282" t="s">
        <v>222</v>
      </c>
      <c r="AH39" s="1305">
        <v>2800</v>
      </c>
      <c r="AI39" s="1290">
        <v>3100</v>
      </c>
      <c r="AJ39" s="1279" t="s">
        <v>222</v>
      </c>
      <c r="AK39" s="212" t="s">
        <v>224</v>
      </c>
      <c r="AL39" s="213">
        <v>5500</v>
      </c>
      <c r="AM39" s="214">
        <v>6200</v>
      </c>
      <c r="AN39" s="1286" t="s">
        <v>222</v>
      </c>
      <c r="AO39" s="1293">
        <v>4730</v>
      </c>
      <c r="AP39" s="1286" t="s">
        <v>222</v>
      </c>
      <c r="AQ39" s="1296">
        <v>40</v>
      </c>
      <c r="AR39" s="1279" t="s">
        <v>222</v>
      </c>
      <c r="AS39" s="1280">
        <v>4700</v>
      </c>
      <c r="AT39" s="1282"/>
      <c r="AU39" s="1251" t="s">
        <v>267</v>
      </c>
      <c r="AV39" s="1282" t="s">
        <v>492</v>
      </c>
      <c r="AW39" s="1283">
        <v>5480</v>
      </c>
      <c r="AX39" s="1286" t="s">
        <v>222</v>
      </c>
      <c r="AY39" s="1287">
        <v>50</v>
      </c>
      <c r="AZ39" s="1271" t="s">
        <v>492</v>
      </c>
      <c r="BA39" s="1272" t="s">
        <v>226</v>
      </c>
      <c r="BB39" s="1274" t="s">
        <v>226</v>
      </c>
      <c r="BC39" s="1274" t="s">
        <v>226</v>
      </c>
      <c r="BD39" s="1276" t="s">
        <v>226</v>
      </c>
      <c r="BE39" s="210"/>
      <c r="BF39" s="1251" t="s">
        <v>234</v>
      </c>
      <c r="BG39" s="15"/>
      <c r="BI39" s="133"/>
      <c r="BJ39" s="130">
        <v>17</v>
      </c>
      <c r="BK39" s="130">
        <v>18</v>
      </c>
      <c r="BL39" s="1260">
        <v>9</v>
      </c>
      <c r="BM39" s="8"/>
      <c r="BN39" s="8"/>
      <c r="BO39" s="8"/>
      <c r="BP39" s="8"/>
      <c r="BQ39" s="8"/>
      <c r="BR39" s="8"/>
      <c r="BS39" s="8"/>
      <c r="BT39" s="8"/>
      <c r="BU39" s="8"/>
      <c r="BV39" s="8"/>
      <c r="BW39" s="8"/>
      <c r="BX39" s="8"/>
      <c r="BY39" s="8"/>
    </row>
    <row r="40" spans="1:77" s="56" customFormat="1" ht="13.5" customHeight="1">
      <c r="A40" s="1318"/>
      <c r="B40" s="1322"/>
      <c r="C40" s="1302"/>
      <c r="D40" s="215" t="s">
        <v>227</v>
      </c>
      <c r="E40" s="200"/>
      <c r="F40" s="216">
        <v>48090</v>
      </c>
      <c r="G40" s="217">
        <v>111580</v>
      </c>
      <c r="H40" s="216">
        <v>42800</v>
      </c>
      <c r="I40" s="217">
        <v>106290</v>
      </c>
      <c r="J40" s="170" t="s">
        <v>222</v>
      </c>
      <c r="K40" s="218">
        <v>450</v>
      </c>
      <c r="L40" s="219">
        <v>1000</v>
      </c>
      <c r="M40" s="220" t="s">
        <v>221</v>
      </c>
      <c r="N40" s="218">
        <v>400</v>
      </c>
      <c r="O40" s="219">
        <v>950</v>
      </c>
      <c r="P40" s="220" t="s">
        <v>221</v>
      </c>
      <c r="Q40" s="170" t="s">
        <v>222</v>
      </c>
      <c r="R40" s="221">
        <v>7890</v>
      </c>
      <c r="S40" s="222">
        <v>70</v>
      </c>
      <c r="T40" s="1303"/>
      <c r="U40" s="157"/>
      <c r="V40" s="223" t="s">
        <v>249</v>
      </c>
      <c r="W40" s="1286"/>
      <c r="X40" s="224" t="s">
        <v>249</v>
      </c>
      <c r="Y40" s="172"/>
      <c r="Z40" s="1320"/>
      <c r="AA40" s="223" t="s">
        <v>250</v>
      </c>
      <c r="AB40" s="1303"/>
      <c r="AC40" s="229"/>
      <c r="AD40" s="229"/>
      <c r="AE40" s="1304"/>
      <c r="AF40" s="247"/>
      <c r="AG40" s="1282"/>
      <c r="AH40" s="1306"/>
      <c r="AI40" s="1291"/>
      <c r="AJ40" s="1279"/>
      <c r="AK40" s="165" t="s">
        <v>228</v>
      </c>
      <c r="AL40" s="226">
        <v>3000</v>
      </c>
      <c r="AM40" s="227">
        <v>3400</v>
      </c>
      <c r="AN40" s="1286"/>
      <c r="AO40" s="1294"/>
      <c r="AP40" s="1286"/>
      <c r="AQ40" s="1297"/>
      <c r="AR40" s="1279"/>
      <c r="AS40" s="1281"/>
      <c r="AT40" s="1282"/>
      <c r="AU40" s="1251"/>
      <c r="AV40" s="1282"/>
      <c r="AW40" s="1284"/>
      <c r="AX40" s="1286"/>
      <c r="AY40" s="1288"/>
      <c r="AZ40" s="1271"/>
      <c r="BA40" s="1273"/>
      <c r="BB40" s="1275"/>
      <c r="BC40" s="1275"/>
      <c r="BD40" s="1277"/>
      <c r="BE40" s="210"/>
      <c r="BF40" s="1251"/>
      <c r="BG40" s="15"/>
      <c r="BI40" s="133"/>
      <c r="BJ40" s="130">
        <v>17</v>
      </c>
      <c r="BK40" s="130">
        <v>18</v>
      </c>
      <c r="BL40" s="1260"/>
      <c r="BM40" s="8"/>
      <c r="BN40" s="8"/>
      <c r="BO40" s="8"/>
      <c r="BP40" s="8"/>
      <c r="BQ40" s="8"/>
      <c r="BR40" s="8"/>
      <c r="BS40" s="8"/>
      <c r="BT40" s="8"/>
      <c r="BU40" s="8"/>
      <c r="BV40" s="8"/>
      <c r="BW40" s="8"/>
      <c r="BX40" s="8"/>
      <c r="BY40" s="8"/>
    </row>
    <row r="41" spans="1:77" s="56" customFormat="1" ht="13.5" customHeight="1">
      <c r="A41" s="1318"/>
      <c r="B41" s="1322"/>
      <c r="C41" s="1261" t="s">
        <v>229</v>
      </c>
      <c r="D41" s="215" t="s">
        <v>230</v>
      </c>
      <c r="E41" s="200"/>
      <c r="F41" s="216">
        <v>111580</v>
      </c>
      <c r="G41" s="217">
        <v>190490</v>
      </c>
      <c r="H41" s="216">
        <v>106290</v>
      </c>
      <c r="I41" s="217">
        <v>185200</v>
      </c>
      <c r="J41" s="170" t="s">
        <v>222</v>
      </c>
      <c r="K41" s="218">
        <v>1000</v>
      </c>
      <c r="L41" s="219">
        <v>1790</v>
      </c>
      <c r="M41" s="220" t="s">
        <v>221</v>
      </c>
      <c r="N41" s="218">
        <v>950</v>
      </c>
      <c r="O41" s="219">
        <v>1740</v>
      </c>
      <c r="P41" s="220" t="s">
        <v>221</v>
      </c>
      <c r="Q41" s="228"/>
      <c r="R41" s="229"/>
      <c r="S41" s="230"/>
      <c r="T41" s="1304"/>
      <c r="U41" s="157"/>
      <c r="V41" s="223">
        <v>481300</v>
      </c>
      <c r="W41" s="1286"/>
      <c r="X41" s="224">
        <v>4810</v>
      </c>
      <c r="Y41" s="210"/>
      <c r="Z41" s="1320"/>
      <c r="AA41" s="248" t="s">
        <v>251</v>
      </c>
      <c r="AB41" s="1303"/>
      <c r="AC41" s="229"/>
      <c r="AD41" s="229"/>
      <c r="AE41" s="1304"/>
      <c r="AF41" s="247"/>
      <c r="AG41" s="1282"/>
      <c r="AH41" s="1306"/>
      <c r="AI41" s="1291"/>
      <c r="AJ41" s="1279"/>
      <c r="AK41" s="165" t="s">
        <v>231</v>
      </c>
      <c r="AL41" s="226">
        <v>2600</v>
      </c>
      <c r="AM41" s="227">
        <v>2900</v>
      </c>
      <c r="AN41" s="1286"/>
      <c r="AO41" s="1294"/>
      <c r="AP41" s="1286"/>
      <c r="AQ41" s="1297"/>
      <c r="AR41" s="210"/>
      <c r="AS41" s="193"/>
      <c r="AT41" s="1282"/>
      <c r="AU41" s="1249">
        <v>0.1</v>
      </c>
      <c r="AV41" s="1282"/>
      <c r="AW41" s="1284"/>
      <c r="AX41" s="1286"/>
      <c r="AY41" s="1288"/>
      <c r="AZ41" s="1271"/>
      <c r="BA41" s="1263">
        <v>0.01</v>
      </c>
      <c r="BB41" s="1265">
        <v>0.03</v>
      </c>
      <c r="BC41" s="1265">
        <v>0.04</v>
      </c>
      <c r="BD41" s="1267">
        <v>0.06</v>
      </c>
      <c r="BE41" s="210"/>
      <c r="BF41" s="1309" t="s">
        <v>493</v>
      </c>
      <c r="BG41" s="15"/>
      <c r="BI41" s="133"/>
      <c r="BJ41" s="130">
        <v>17</v>
      </c>
      <c r="BK41" s="130">
        <v>18</v>
      </c>
      <c r="BL41" s="1260"/>
      <c r="BM41" s="8"/>
      <c r="BN41" s="8"/>
      <c r="BO41" s="8"/>
      <c r="BP41" s="8"/>
      <c r="BQ41" s="8"/>
      <c r="BR41" s="8"/>
      <c r="BS41" s="8"/>
      <c r="BT41" s="8"/>
      <c r="BU41" s="8"/>
      <c r="BV41" s="8"/>
      <c r="BW41" s="8"/>
      <c r="BX41" s="8"/>
      <c r="BY41" s="8"/>
    </row>
    <row r="42" spans="1:77" s="56" customFormat="1" ht="13.5" customHeight="1">
      <c r="A42" s="1318"/>
      <c r="B42" s="1322"/>
      <c r="C42" s="1262"/>
      <c r="D42" s="232" t="s">
        <v>53</v>
      </c>
      <c r="E42" s="200"/>
      <c r="F42" s="233">
        <v>190490</v>
      </c>
      <c r="G42" s="234"/>
      <c r="H42" s="233">
        <v>185200</v>
      </c>
      <c r="I42" s="234"/>
      <c r="J42" s="170" t="s">
        <v>222</v>
      </c>
      <c r="K42" s="221">
        <v>1790</v>
      </c>
      <c r="L42" s="235"/>
      <c r="M42" s="236" t="s">
        <v>221</v>
      </c>
      <c r="N42" s="221">
        <v>1740</v>
      </c>
      <c r="O42" s="235"/>
      <c r="P42" s="236" t="s">
        <v>221</v>
      </c>
      <c r="Q42" s="228"/>
      <c r="R42" s="229"/>
      <c r="S42" s="237"/>
      <c r="T42" s="1304"/>
      <c r="U42" s="157"/>
      <c r="V42" s="243"/>
      <c r="W42" s="1286"/>
      <c r="X42" s="244"/>
      <c r="Y42" s="245"/>
      <c r="Z42" s="1320"/>
      <c r="AA42" s="243"/>
      <c r="AB42" s="1303"/>
      <c r="AC42" s="229"/>
      <c r="AD42" s="229"/>
      <c r="AE42" s="1304"/>
      <c r="AF42" s="247"/>
      <c r="AG42" s="1282"/>
      <c r="AH42" s="1307"/>
      <c r="AI42" s="1292"/>
      <c r="AJ42" s="1279"/>
      <c r="AK42" s="239" t="s">
        <v>232</v>
      </c>
      <c r="AL42" s="240">
        <v>2400</v>
      </c>
      <c r="AM42" s="241">
        <v>2600</v>
      </c>
      <c r="AN42" s="1286"/>
      <c r="AO42" s="1295"/>
      <c r="AP42" s="1286"/>
      <c r="AQ42" s="1298"/>
      <c r="AR42" s="210"/>
      <c r="AS42" s="193"/>
      <c r="AT42" s="1282"/>
      <c r="AU42" s="1249"/>
      <c r="AV42" s="1282"/>
      <c r="AW42" s="1285"/>
      <c r="AX42" s="1286"/>
      <c r="AY42" s="1289"/>
      <c r="AZ42" s="1271"/>
      <c r="BA42" s="1264"/>
      <c r="BB42" s="1266"/>
      <c r="BC42" s="1266"/>
      <c r="BD42" s="1268"/>
      <c r="BE42" s="210"/>
      <c r="BF42" s="1309"/>
      <c r="BG42" s="15"/>
      <c r="BI42" s="133"/>
      <c r="BJ42" s="130">
        <v>17</v>
      </c>
      <c r="BK42" s="130">
        <v>18</v>
      </c>
      <c r="BL42" s="1260"/>
      <c r="BM42" s="8"/>
      <c r="BN42" s="8"/>
      <c r="BO42" s="8"/>
      <c r="BP42" s="8"/>
      <c r="BQ42" s="8"/>
      <c r="BR42" s="8"/>
      <c r="BS42" s="8"/>
      <c r="BT42" s="8"/>
      <c r="BU42" s="8"/>
      <c r="BV42" s="8"/>
      <c r="BW42" s="8"/>
      <c r="BX42" s="8"/>
      <c r="BY42" s="8"/>
    </row>
    <row r="43" spans="1:77" s="56" customFormat="1" ht="13.5" customHeight="1">
      <c r="A43" s="1318"/>
      <c r="B43" s="1321" t="s">
        <v>252</v>
      </c>
      <c r="C43" s="1301" t="s">
        <v>218</v>
      </c>
      <c r="D43" s="199" t="s">
        <v>219</v>
      </c>
      <c r="E43" s="200"/>
      <c r="F43" s="201">
        <v>38250</v>
      </c>
      <c r="G43" s="202">
        <v>46140</v>
      </c>
      <c r="H43" s="201">
        <v>33440</v>
      </c>
      <c r="I43" s="202">
        <v>41330</v>
      </c>
      <c r="J43" s="170" t="s">
        <v>222</v>
      </c>
      <c r="K43" s="203">
        <v>360</v>
      </c>
      <c r="L43" s="204">
        <v>430</v>
      </c>
      <c r="M43" s="205" t="s">
        <v>221</v>
      </c>
      <c r="N43" s="203">
        <v>310</v>
      </c>
      <c r="O43" s="204">
        <v>380</v>
      </c>
      <c r="P43" s="205" t="s">
        <v>221</v>
      </c>
      <c r="Q43" s="170" t="s">
        <v>222</v>
      </c>
      <c r="R43" s="206">
        <v>7890</v>
      </c>
      <c r="S43" s="207">
        <v>70</v>
      </c>
      <c r="T43" s="1303"/>
      <c r="U43" s="157"/>
      <c r="V43" s="223" t="s">
        <v>253</v>
      </c>
      <c r="W43" s="1286"/>
      <c r="X43" s="224" t="s">
        <v>253</v>
      </c>
      <c r="Y43" s="172"/>
      <c r="Z43" s="1320"/>
      <c r="AA43" s="223"/>
      <c r="AB43" s="1303"/>
      <c r="AC43" s="229"/>
      <c r="AD43" s="229"/>
      <c r="AE43" s="1304"/>
      <c r="AF43" s="247"/>
      <c r="AG43" s="1282" t="s">
        <v>222</v>
      </c>
      <c r="AH43" s="1305">
        <v>3100</v>
      </c>
      <c r="AI43" s="1290">
        <v>3400</v>
      </c>
      <c r="AJ43" s="1279" t="s">
        <v>222</v>
      </c>
      <c r="AK43" s="212" t="s">
        <v>224</v>
      </c>
      <c r="AL43" s="213">
        <v>6100</v>
      </c>
      <c r="AM43" s="214">
        <v>6800</v>
      </c>
      <c r="AN43" s="1286" t="s">
        <v>222</v>
      </c>
      <c r="AO43" s="1293">
        <v>4300</v>
      </c>
      <c r="AP43" s="1286" t="s">
        <v>222</v>
      </c>
      <c r="AQ43" s="1296">
        <v>40</v>
      </c>
      <c r="AR43" s="1279" t="s">
        <v>222</v>
      </c>
      <c r="AS43" s="1280">
        <v>4700</v>
      </c>
      <c r="AT43" s="1282"/>
      <c r="AU43" s="62"/>
      <c r="AV43" s="1282" t="s">
        <v>492</v>
      </c>
      <c r="AW43" s="1283">
        <v>4980</v>
      </c>
      <c r="AX43" s="1286" t="s">
        <v>222</v>
      </c>
      <c r="AY43" s="1287">
        <v>40</v>
      </c>
      <c r="AZ43" s="1271" t="s">
        <v>492</v>
      </c>
      <c r="BA43" s="1272" t="s">
        <v>226</v>
      </c>
      <c r="BB43" s="1274" t="s">
        <v>226</v>
      </c>
      <c r="BC43" s="1274" t="s">
        <v>226</v>
      </c>
      <c r="BD43" s="1276" t="s">
        <v>226</v>
      </c>
      <c r="BE43" s="210"/>
      <c r="BF43" s="1278"/>
      <c r="BG43" s="15"/>
      <c r="BI43" s="133"/>
      <c r="BJ43" s="130">
        <v>19</v>
      </c>
      <c r="BK43" s="130">
        <v>20</v>
      </c>
      <c r="BL43" s="1260">
        <v>10</v>
      </c>
      <c r="BM43" s="8"/>
      <c r="BN43" s="8"/>
      <c r="BO43" s="8"/>
      <c r="BP43" s="8"/>
      <c r="BQ43" s="8"/>
      <c r="BR43" s="8"/>
      <c r="BS43" s="8"/>
      <c r="BT43" s="8"/>
      <c r="BU43" s="8"/>
      <c r="BV43" s="8"/>
      <c r="BW43" s="8"/>
      <c r="BX43" s="8"/>
      <c r="BY43" s="8"/>
    </row>
    <row r="44" spans="1:77" s="56" customFormat="1" ht="13.5" customHeight="1">
      <c r="A44" s="1318"/>
      <c r="B44" s="1322"/>
      <c r="C44" s="1302"/>
      <c r="D44" s="215" t="s">
        <v>227</v>
      </c>
      <c r="E44" s="200"/>
      <c r="F44" s="216">
        <v>46140</v>
      </c>
      <c r="G44" s="217">
        <v>109630</v>
      </c>
      <c r="H44" s="216">
        <v>41330</v>
      </c>
      <c r="I44" s="217">
        <v>104820</v>
      </c>
      <c r="J44" s="170" t="s">
        <v>222</v>
      </c>
      <c r="K44" s="218">
        <v>430</v>
      </c>
      <c r="L44" s="219">
        <v>980</v>
      </c>
      <c r="M44" s="220" t="s">
        <v>221</v>
      </c>
      <c r="N44" s="218">
        <v>380</v>
      </c>
      <c r="O44" s="219">
        <v>930</v>
      </c>
      <c r="P44" s="220" t="s">
        <v>221</v>
      </c>
      <c r="Q44" s="170" t="s">
        <v>222</v>
      </c>
      <c r="R44" s="221">
        <v>7890</v>
      </c>
      <c r="S44" s="222">
        <v>70</v>
      </c>
      <c r="T44" s="1303"/>
      <c r="U44" s="157"/>
      <c r="V44" s="223">
        <v>519800</v>
      </c>
      <c r="W44" s="1286"/>
      <c r="X44" s="224">
        <v>5190</v>
      </c>
      <c r="Y44" s="210"/>
      <c r="Z44" s="1320"/>
      <c r="AA44" s="224"/>
      <c r="AB44" s="1303"/>
      <c r="AC44" s="229"/>
      <c r="AD44" s="229"/>
      <c r="AE44" s="1304"/>
      <c r="AF44" s="247"/>
      <c r="AG44" s="1282"/>
      <c r="AH44" s="1306"/>
      <c r="AI44" s="1291"/>
      <c r="AJ44" s="1279"/>
      <c r="AK44" s="165" t="s">
        <v>228</v>
      </c>
      <c r="AL44" s="226">
        <v>3300</v>
      </c>
      <c r="AM44" s="227">
        <v>3700</v>
      </c>
      <c r="AN44" s="1286"/>
      <c r="AO44" s="1294"/>
      <c r="AP44" s="1286"/>
      <c r="AQ44" s="1297"/>
      <c r="AR44" s="1279"/>
      <c r="AS44" s="1281"/>
      <c r="AT44" s="1282"/>
      <c r="AU44" s="62"/>
      <c r="AV44" s="1282"/>
      <c r="AW44" s="1284"/>
      <c r="AX44" s="1286"/>
      <c r="AY44" s="1288"/>
      <c r="AZ44" s="1271"/>
      <c r="BA44" s="1273"/>
      <c r="BB44" s="1275"/>
      <c r="BC44" s="1275"/>
      <c r="BD44" s="1277"/>
      <c r="BE44" s="210"/>
      <c r="BF44" s="1278"/>
      <c r="BG44" s="15"/>
      <c r="BI44" s="133"/>
      <c r="BJ44" s="130">
        <v>19</v>
      </c>
      <c r="BK44" s="130">
        <v>20</v>
      </c>
      <c r="BL44" s="1260"/>
      <c r="BM44" s="8"/>
      <c r="BN44" s="8"/>
      <c r="BO44" s="8"/>
      <c r="BP44" s="8"/>
      <c r="BQ44" s="8"/>
      <c r="BR44" s="8"/>
      <c r="BS44" s="8"/>
      <c r="BT44" s="8"/>
      <c r="BU44" s="8"/>
      <c r="BV44" s="8"/>
      <c r="BW44" s="8"/>
      <c r="BX44" s="8"/>
      <c r="BY44" s="8"/>
    </row>
    <row r="45" spans="1:77" s="56" customFormat="1" ht="13.5" customHeight="1">
      <c r="A45" s="1318"/>
      <c r="B45" s="1322"/>
      <c r="C45" s="1261" t="s">
        <v>229</v>
      </c>
      <c r="D45" s="215" t="s">
        <v>230</v>
      </c>
      <c r="E45" s="200"/>
      <c r="F45" s="216">
        <v>109630</v>
      </c>
      <c r="G45" s="217">
        <v>188540</v>
      </c>
      <c r="H45" s="216">
        <v>104820</v>
      </c>
      <c r="I45" s="217">
        <v>183730</v>
      </c>
      <c r="J45" s="170" t="s">
        <v>222</v>
      </c>
      <c r="K45" s="218">
        <v>980</v>
      </c>
      <c r="L45" s="219">
        <v>1770</v>
      </c>
      <c r="M45" s="220" t="s">
        <v>221</v>
      </c>
      <c r="N45" s="218">
        <v>930</v>
      </c>
      <c r="O45" s="219">
        <v>1720</v>
      </c>
      <c r="P45" s="220" t="s">
        <v>221</v>
      </c>
      <c r="Q45" s="228"/>
      <c r="R45" s="229"/>
      <c r="S45" s="230"/>
      <c r="T45" s="1304"/>
      <c r="U45" s="157"/>
      <c r="V45" s="243"/>
      <c r="W45" s="1286"/>
      <c r="X45" s="244"/>
      <c r="Y45" s="245"/>
      <c r="Z45" s="1320"/>
      <c r="AA45" s="243"/>
      <c r="AB45" s="1303"/>
      <c r="AC45" s="229"/>
      <c r="AD45" s="229"/>
      <c r="AE45" s="1304"/>
      <c r="AF45" s="247"/>
      <c r="AG45" s="1282"/>
      <c r="AH45" s="1306"/>
      <c r="AI45" s="1291"/>
      <c r="AJ45" s="1279"/>
      <c r="AK45" s="165" t="s">
        <v>231</v>
      </c>
      <c r="AL45" s="226">
        <v>2900</v>
      </c>
      <c r="AM45" s="227">
        <v>3200</v>
      </c>
      <c r="AN45" s="1286"/>
      <c r="AO45" s="1294"/>
      <c r="AP45" s="1286"/>
      <c r="AQ45" s="1297"/>
      <c r="AR45" s="210"/>
      <c r="AS45" s="193"/>
      <c r="AT45" s="1282"/>
      <c r="AU45" s="62"/>
      <c r="AV45" s="1282"/>
      <c r="AW45" s="1284"/>
      <c r="AX45" s="1286"/>
      <c r="AY45" s="1288"/>
      <c r="AZ45" s="1271"/>
      <c r="BA45" s="1263">
        <v>0.01</v>
      </c>
      <c r="BB45" s="1265">
        <v>0.03</v>
      </c>
      <c r="BC45" s="1265">
        <v>0.04</v>
      </c>
      <c r="BD45" s="1267">
        <v>0.06</v>
      </c>
      <c r="BE45" s="210"/>
      <c r="BF45" s="1269"/>
      <c r="BG45" s="15"/>
      <c r="BI45" s="133"/>
      <c r="BJ45" s="130">
        <v>19</v>
      </c>
      <c r="BK45" s="130">
        <v>20</v>
      </c>
      <c r="BL45" s="1260"/>
      <c r="BM45" s="8"/>
      <c r="BN45" s="8"/>
      <c r="BO45" s="8"/>
      <c r="BP45" s="8"/>
      <c r="BQ45" s="8"/>
      <c r="BR45" s="8"/>
      <c r="BS45" s="8"/>
      <c r="BT45" s="8"/>
      <c r="BU45" s="8"/>
      <c r="BV45" s="8"/>
      <c r="BW45" s="8"/>
      <c r="BX45" s="8"/>
      <c r="BY45" s="8"/>
    </row>
    <row r="46" spans="1:77" s="56" customFormat="1" ht="13.5" customHeight="1">
      <c r="A46" s="1318"/>
      <c r="B46" s="1322"/>
      <c r="C46" s="1262"/>
      <c r="D46" s="232" t="s">
        <v>53</v>
      </c>
      <c r="E46" s="200"/>
      <c r="F46" s="233">
        <v>188540</v>
      </c>
      <c r="G46" s="234"/>
      <c r="H46" s="233">
        <v>183730</v>
      </c>
      <c r="I46" s="234"/>
      <c r="J46" s="170" t="s">
        <v>222</v>
      </c>
      <c r="K46" s="221">
        <v>1770</v>
      </c>
      <c r="L46" s="235"/>
      <c r="M46" s="236" t="s">
        <v>221</v>
      </c>
      <c r="N46" s="221">
        <v>1720</v>
      </c>
      <c r="O46" s="235"/>
      <c r="P46" s="236" t="s">
        <v>221</v>
      </c>
      <c r="Q46" s="228"/>
      <c r="R46" s="229"/>
      <c r="S46" s="237"/>
      <c r="T46" s="1304"/>
      <c r="U46" s="157"/>
      <c r="V46" s="223" t="s">
        <v>254</v>
      </c>
      <c r="W46" s="1286"/>
      <c r="X46" s="224" t="s">
        <v>254</v>
      </c>
      <c r="Y46" s="172"/>
      <c r="Z46" s="1320"/>
      <c r="AA46" s="223"/>
      <c r="AB46" s="1303"/>
      <c r="AC46" s="229"/>
      <c r="AD46" s="229"/>
      <c r="AE46" s="1304"/>
      <c r="AF46" s="247"/>
      <c r="AG46" s="1282"/>
      <c r="AH46" s="1307"/>
      <c r="AI46" s="1292"/>
      <c r="AJ46" s="1279"/>
      <c r="AK46" s="239" t="s">
        <v>232</v>
      </c>
      <c r="AL46" s="240">
        <v>2600</v>
      </c>
      <c r="AM46" s="241">
        <v>2900</v>
      </c>
      <c r="AN46" s="1286"/>
      <c r="AO46" s="1295"/>
      <c r="AP46" s="1286"/>
      <c r="AQ46" s="1298"/>
      <c r="AR46" s="210"/>
      <c r="AS46" s="193"/>
      <c r="AT46" s="1282"/>
      <c r="AU46" s="62"/>
      <c r="AV46" s="1282"/>
      <c r="AW46" s="1285"/>
      <c r="AX46" s="1286"/>
      <c r="AY46" s="1289"/>
      <c r="AZ46" s="1271"/>
      <c r="BA46" s="1264"/>
      <c r="BB46" s="1266"/>
      <c r="BC46" s="1266"/>
      <c r="BD46" s="1268"/>
      <c r="BE46" s="210"/>
      <c r="BF46" s="1269"/>
      <c r="BG46" s="15"/>
      <c r="BI46" s="133"/>
      <c r="BJ46" s="130">
        <v>19</v>
      </c>
      <c r="BK46" s="130">
        <v>20</v>
      </c>
      <c r="BL46" s="1260"/>
      <c r="BM46" s="8"/>
      <c r="BN46" s="8"/>
      <c r="BO46" s="8"/>
      <c r="BP46" s="8"/>
      <c r="BQ46" s="8"/>
      <c r="BR46" s="8"/>
      <c r="BS46" s="8"/>
      <c r="BT46" s="8"/>
      <c r="BU46" s="8"/>
      <c r="BV46" s="8"/>
      <c r="BW46" s="8"/>
      <c r="BX46" s="8"/>
      <c r="BY46" s="8"/>
    </row>
    <row r="47" spans="1:77" s="56" customFormat="1" ht="13.5" customHeight="1">
      <c r="A47" s="1318"/>
      <c r="B47" s="1325" t="s">
        <v>255</v>
      </c>
      <c r="C47" s="1301" t="s">
        <v>218</v>
      </c>
      <c r="D47" s="199" t="s">
        <v>219</v>
      </c>
      <c r="E47" s="200"/>
      <c r="F47" s="201">
        <v>36590</v>
      </c>
      <c r="G47" s="202">
        <v>44480</v>
      </c>
      <c r="H47" s="201">
        <v>32180</v>
      </c>
      <c r="I47" s="202">
        <v>40070</v>
      </c>
      <c r="J47" s="170" t="s">
        <v>222</v>
      </c>
      <c r="K47" s="203">
        <v>340</v>
      </c>
      <c r="L47" s="204">
        <v>410</v>
      </c>
      <c r="M47" s="205" t="s">
        <v>221</v>
      </c>
      <c r="N47" s="203">
        <v>300</v>
      </c>
      <c r="O47" s="204">
        <v>370</v>
      </c>
      <c r="P47" s="205" t="s">
        <v>221</v>
      </c>
      <c r="Q47" s="170" t="s">
        <v>222</v>
      </c>
      <c r="R47" s="206">
        <v>7890</v>
      </c>
      <c r="S47" s="207">
        <v>70</v>
      </c>
      <c r="T47" s="1303"/>
      <c r="U47" s="157"/>
      <c r="V47" s="223">
        <v>558300</v>
      </c>
      <c r="W47" s="1286"/>
      <c r="X47" s="224">
        <v>5580</v>
      </c>
      <c r="Y47" s="210"/>
      <c r="Z47" s="1320"/>
      <c r="AA47" s="224"/>
      <c r="AB47" s="1303"/>
      <c r="AC47" s="229"/>
      <c r="AD47" s="229"/>
      <c r="AE47" s="1304"/>
      <c r="AF47" s="247"/>
      <c r="AG47" s="1282" t="s">
        <v>222</v>
      </c>
      <c r="AH47" s="1305">
        <v>2800</v>
      </c>
      <c r="AI47" s="1290">
        <v>3100</v>
      </c>
      <c r="AJ47" s="1279" t="s">
        <v>222</v>
      </c>
      <c r="AK47" s="212" t="s">
        <v>224</v>
      </c>
      <c r="AL47" s="213">
        <v>5500</v>
      </c>
      <c r="AM47" s="214">
        <v>6200</v>
      </c>
      <c r="AN47" s="1286" t="s">
        <v>222</v>
      </c>
      <c r="AO47" s="1293">
        <v>3940</v>
      </c>
      <c r="AP47" s="1286" t="s">
        <v>222</v>
      </c>
      <c r="AQ47" s="1296">
        <v>30</v>
      </c>
      <c r="AR47" s="1279" t="s">
        <v>222</v>
      </c>
      <c r="AS47" s="1280">
        <v>4700</v>
      </c>
      <c r="AT47" s="1282"/>
      <c r="AU47" s="62"/>
      <c r="AV47" s="1282" t="s">
        <v>492</v>
      </c>
      <c r="AW47" s="1283">
        <v>4560</v>
      </c>
      <c r="AX47" s="1286" t="s">
        <v>222</v>
      </c>
      <c r="AY47" s="1287">
        <v>40</v>
      </c>
      <c r="AZ47" s="1271" t="s">
        <v>492</v>
      </c>
      <c r="BA47" s="1272" t="s">
        <v>226</v>
      </c>
      <c r="BB47" s="1274" t="s">
        <v>226</v>
      </c>
      <c r="BC47" s="1274" t="s">
        <v>226</v>
      </c>
      <c r="BD47" s="1276" t="s">
        <v>226</v>
      </c>
      <c r="BE47" s="210"/>
      <c r="BF47" s="1278"/>
      <c r="BG47" s="15"/>
      <c r="BI47" s="133"/>
      <c r="BJ47" s="130">
        <v>21</v>
      </c>
      <c r="BK47" s="130">
        <v>22</v>
      </c>
      <c r="BL47" s="1260">
        <v>11</v>
      </c>
      <c r="BM47" s="8"/>
      <c r="BN47" s="8"/>
      <c r="BO47" s="8"/>
      <c r="BP47" s="8"/>
      <c r="BQ47" s="8"/>
      <c r="BR47" s="8"/>
      <c r="BS47" s="8"/>
      <c r="BT47" s="8"/>
      <c r="BU47" s="8"/>
      <c r="BV47" s="8"/>
      <c r="BW47" s="8"/>
      <c r="BX47" s="8"/>
      <c r="BY47" s="8"/>
    </row>
    <row r="48" spans="1:77" s="56" customFormat="1" ht="13.5" customHeight="1">
      <c r="A48" s="1318"/>
      <c r="B48" s="1326"/>
      <c r="C48" s="1302"/>
      <c r="D48" s="215" t="s">
        <v>227</v>
      </c>
      <c r="E48" s="200"/>
      <c r="F48" s="216">
        <v>44480</v>
      </c>
      <c r="G48" s="217">
        <v>107970</v>
      </c>
      <c r="H48" s="216">
        <v>40070</v>
      </c>
      <c r="I48" s="217">
        <v>103560</v>
      </c>
      <c r="J48" s="170" t="s">
        <v>222</v>
      </c>
      <c r="K48" s="218">
        <v>410</v>
      </c>
      <c r="L48" s="219">
        <v>970</v>
      </c>
      <c r="M48" s="220" t="s">
        <v>221</v>
      </c>
      <c r="N48" s="218">
        <v>370</v>
      </c>
      <c r="O48" s="219">
        <v>920</v>
      </c>
      <c r="P48" s="220" t="s">
        <v>221</v>
      </c>
      <c r="Q48" s="170" t="s">
        <v>222</v>
      </c>
      <c r="R48" s="221">
        <v>7890</v>
      </c>
      <c r="S48" s="222">
        <v>70</v>
      </c>
      <c r="T48" s="1303"/>
      <c r="U48" s="157"/>
      <c r="V48" s="243"/>
      <c r="W48" s="1286"/>
      <c r="X48" s="244"/>
      <c r="Y48" s="245"/>
      <c r="Z48" s="1320"/>
      <c r="AA48" s="243"/>
      <c r="AB48" s="1303"/>
      <c r="AC48" s="229"/>
      <c r="AD48" s="229"/>
      <c r="AE48" s="1304"/>
      <c r="AF48" s="247"/>
      <c r="AG48" s="1282"/>
      <c r="AH48" s="1306"/>
      <c r="AI48" s="1291"/>
      <c r="AJ48" s="1279"/>
      <c r="AK48" s="165" t="s">
        <v>228</v>
      </c>
      <c r="AL48" s="226">
        <v>3000</v>
      </c>
      <c r="AM48" s="227">
        <v>3400</v>
      </c>
      <c r="AN48" s="1286"/>
      <c r="AO48" s="1294"/>
      <c r="AP48" s="1286"/>
      <c r="AQ48" s="1297"/>
      <c r="AR48" s="1279"/>
      <c r="AS48" s="1281"/>
      <c r="AT48" s="1282"/>
      <c r="AU48" s="62"/>
      <c r="AV48" s="1282"/>
      <c r="AW48" s="1284"/>
      <c r="AX48" s="1286"/>
      <c r="AY48" s="1288"/>
      <c r="AZ48" s="1271"/>
      <c r="BA48" s="1273"/>
      <c r="BB48" s="1275"/>
      <c r="BC48" s="1275"/>
      <c r="BD48" s="1277"/>
      <c r="BE48" s="210"/>
      <c r="BF48" s="1278"/>
      <c r="BG48" s="15"/>
      <c r="BI48" s="133"/>
      <c r="BJ48" s="130">
        <v>21</v>
      </c>
      <c r="BK48" s="130">
        <v>22</v>
      </c>
      <c r="BL48" s="1260"/>
      <c r="BM48" s="8"/>
      <c r="BN48" s="8"/>
      <c r="BO48" s="8"/>
      <c r="BP48" s="8"/>
      <c r="BQ48" s="8"/>
      <c r="BR48" s="8"/>
      <c r="BS48" s="8"/>
      <c r="BT48" s="8"/>
      <c r="BU48" s="8"/>
      <c r="BV48" s="8"/>
      <c r="BW48" s="8"/>
      <c r="BX48" s="8"/>
      <c r="BY48" s="8"/>
    </row>
    <row r="49" spans="1:77" s="56" customFormat="1" ht="13.5" customHeight="1">
      <c r="A49" s="1318"/>
      <c r="B49" s="1326"/>
      <c r="C49" s="1261" t="s">
        <v>229</v>
      </c>
      <c r="D49" s="215" t="s">
        <v>230</v>
      </c>
      <c r="E49" s="200"/>
      <c r="F49" s="216">
        <v>107970</v>
      </c>
      <c r="G49" s="217">
        <v>186880</v>
      </c>
      <c r="H49" s="216">
        <v>103560</v>
      </c>
      <c r="I49" s="217">
        <v>182470</v>
      </c>
      <c r="J49" s="170" t="s">
        <v>222</v>
      </c>
      <c r="K49" s="218">
        <v>970</v>
      </c>
      <c r="L49" s="219">
        <v>1760</v>
      </c>
      <c r="M49" s="220" t="s">
        <v>221</v>
      </c>
      <c r="N49" s="218">
        <v>920</v>
      </c>
      <c r="O49" s="219">
        <v>1710</v>
      </c>
      <c r="P49" s="220" t="s">
        <v>221</v>
      </c>
      <c r="Q49" s="228"/>
      <c r="R49" s="229"/>
      <c r="S49" s="230"/>
      <c r="T49" s="1304"/>
      <c r="U49" s="157"/>
      <c r="V49" s="223" t="s">
        <v>256</v>
      </c>
      <c r="W49" s="1286"/>
      <c r="X49" s="224" t="s">
        <v>256</v>
      </c>
      <c r="Y49" s="172"/>
      <c r="Z49" s="1320"/>
      <c r="AA49" s="223"/>
      <c r="AB49" s="1303"/>
      <c r="AC49" s="229"/>
      <c r="AD49" s="229"/>
      <c r="AE49" s="1304"/>
      <c r="AF49" s="247"/>
      <c r="AG49" s="1282"/>
      <c r="AH49" s="1306"/>
      <c r="AI49" s="1291"/>
      <c r="AJ49" s="1279"/>
      <c r="AK49" s="165" t="s">
        <v>231</v>
      </c>
      <c r="AL49" s="226">
        <v>2600</v>
      </c>
      <c r="AM49" s="227">
        <v>2900</v>
      </c>
      <c r="AN49" s="1286"/>
      <c r="AO49" s="1294"/>
      <c r="AP49" s="1286"/>
      <c r="AQ49" s="1297"/>
      <c r="AR49" s="210"/>
      <c r="AS49" s="193"/>
      <c r="AT49" s="1282"/>
      <c r="AU49" s="62"/>
      <c r="AV49" s="1282"/>
      <c r="AW49" s="1284"/>
      <c r="AX49" s="1286"/>
      <c r="AY49" s="1288"/>
      <c r="AZ49" s="1271"/>
      <c r="BA49" s="1263">
        <v>0.01</v>
      </c>
      <c r="BB49" s="1265">
        <v>0.03</v>
      </c>
      <c r="BC49" s="1265">
        <v>0.04</v>
      </c>
      <c r="BD49" s="1267">
        <v>0.06</v>
      </c>
      <c r="BE49" s="210"/>
      <c r="BF49" s="1269"/>
      <c r="BG49" s="15"/>
      <c r="BI49" s="133"/>
      <c r="BJ49" s="130">
        <v>21</v>
      </c>
      <c r="BK49" s="130">
        <v>22</v>
      </c>
      <c r="BL49" s="1260"/>
      <c r="BM49" s="8"/>
      <c r="BN49" s="8"/>
      <c r="BO49" s="8"/>
      <c r="BP49" s="8"/>
      <c r="BQ49" s="8"/>
      <c r="BR49" s="8"/>
      <c r="BS49" s="8"/>
      <c r="BT49" s="8"/>
      <c r="BU49" s="8"/>
      <c r="BV49" s="8"/>
      <c r="BW49" s="8"/>
      <c r="BX49" s="8"/>
      <c r="BY49" s="8"/>
    </row>
    <row r="50" spans="1:77" s="56" customFormat="1" ht="13.5" customHeight="1">
      <c r="A50" s="1318"/>
      <c r="B50" s="1327"/>
      <c r="C50" s="1262"/>
      <c r="D50" s="232" t="s">
        <v>53</v>
      </c>
      <c r="E50" s="200"/>
      <c r="F50" s="233">
        <v>186880</v>
      </c>
      <c r="G50" s="234"/>
      <c r="H50" s="233">
        <v>182470</v>
      </c>
      <c r="I50" s="234"/>
      <c r="J50" s="170" t="s">
        <v>222</v>
      </c>
      <c r="K50" s="221">
        <v>1760</v>
      </c>
      <c r="L50" s="235"/>
      <c r="M50" s="236" t="s">
        <v>221</v>
      </c>
      <c r="N50" s="221">
        <v>1710</v>
      </c>
      <c r="O50" s="235"/>
      <c r="P50" s="236" t="s">
        <v>221</v>
      </c>
      <c r="Q50" s="228"/>
      <c r="R50" s="229"/>
      <c r="S50" s="237"/>
      <c r="T50" s="1304"/>
      <c r="U50" s="157"/>
      <c r="V50" s="223">
        <v>596800</v>
      </c>
      <c r="W50" s="1286"/>
      <c r="X50" s="224">
        <v>5960</v>
      </c>
      <c r="Y50" s="210"/>
      <c r="Z50" s="1320"/>
      <c r="AA50" s="224"/>
      <c r="AB50" s="1303"/>
      <c r="AC50" s="229"/>
      <c r="AD50" s="229"/>
      <c r="AE50" s="1304"/>
      <c r="AF50" s="247"/>
      <c r="AG50" s="1282"/>
      <c r="AH50" s="1307"/>
      <c r="AI50" s="1292"/>
      <c r="AJ50" s="1279"/>
      <c r="AK50" s="239" t="s">
        <v>232</v>
      </c>
      <c r="AL50" s="240">
        <v>2400</v>
      </c>
      <c r="AM50" s="241">
        <v>2600</v>
      </c>
      <c r="AN50" s="1286"/>
      <c r="AO50" s="1295"/>
      <c r="AP50" s="1286"/>
      <c r="AQ50" s="1298"/>
      <c r="AR50" s="210"/>
      <c r="AS50" s="193"/>
      <c r="AT50" s="1282"/>
      <c r="AU50" s="62"/>
      <c r="AV50" s="1282"/>
      <c r="AW50" s="1285"/>
      <c r="AX50" s="1286"/>
      <c r="AY50" s="1289"/>
      <c r="AZ50" s="1271"/>
      <c r="BA50" s="1264"/>
      <c r="BB50" s="1266"/>
      <c r="BC50" s="1266"/>
      <c r="BD50" s="1268"/>
      <c r="BE50" s="210"/>
      <c r="BF50" s="1269"/>
      <c r="BG50" s="15"/>
      <c r="BI50" s="133"/>
      <c r="BJ50" s="130">
        <v>21</v>
      </c>
      <c r="BK50" s="130">
        <v>22</v>
      </c>
      <c r="BL50" s="1260"/>
      <c r="BM50" s="8"/>
      <c r="BN50" s="8"/>
      <c r="BO50" s="8"/>
      <c r="BP50" s="8"/>
      <c r="BQ50" s="8"/>
      <c r="BR50" s="8"/>
      <c r="BS50" s="8"/>
      <c r="BT50" s="8"/>
      <c r="BU50" s="8"/>
      <c r="BV50" s="8"/>
      <c r="BW50" s="8"/>
      <c r="BX50" s="8"/>
      <c r="BY50" s="8"/>
    </row>
    <row r="51" spans="1:77" s="56" customFormat="1" ht="13.5" customHeight="1">
      <c r="A51" s="1318"/>
      <c r="B51" s="1323" t="s">
        <v>257</v>
      </c>
      <c r="C51" s="1301" t="s">
        <v>218</v>
      </c>
      <c r="D51" s="199" t="s">
        <v>219</v>
      </c>
      <c r="E51" s="200"/>
      <c r="F51" s="201">
        <v>35190</v>
      </c>
      <c r="G51" s="202">
        <v>43080</v>
      </c>
      <c r="H51" s="201">
        <v>31120</v>
      </c>
      <c r="I51" s="202">
        <v>39010</v>
      </c>
      <c r="J51" s="170" t="s">
        <v>222</v>
      </c>
      <c r="K51" s="203">
        <v>330</v>
      </c>
      <c r="L51" s="204">
        <v>400</v>
      </c>
      <c r="M51" s="205" t="s">
        <v>221</v>
      </c>
      <c r="N51" s="203">
        <v>290</v>
      </c>
      <c r="O51" s="204">
        <v>360</v>
      </c>
      <c r="P51" s="205" t="s">
        <v>221</v>
      </c>
      <c r="Q51" s="170" t="s">
        <v>222</v>
      </c>
      <c r="R51" s="206">
        <v>7890</v>
      </c>
      <c r="S51" s="207">
        <v>70</v>
      </c>
      <c r="T51" s="1303"/>
      <c r="U51" s="157"/>
      <c r="V51" s="243"/>
      <c r="W51" s="1286"/>
      <c r="X51" s="244"/>
      <c r="Y51" s="245"/>
      <c r="Z51" s="1320"/>
      <c r="AA51" s="243"/>
      <c r="AB51" s="1303"/>
      <c r="AC51" s="229"/>
      <c r="AD51" s="229"/>
      <c r="AE51" s="1304"/>
      <c r="AF51" s="247"/>
      <c r="AG51" s="1282" t="s">
        <v>222</v>
      </c>
      <c r="AH51" s="1305">
        <v>2600</v>
      </c>
      <c r="AI51" s="1290">
        <v>2900</v>
      </c>
      <c r="AJ51" s="1279" t="s">
        <v>222</v>
      </c>
      <c r="AK51" s="212" t="s">
        <v>224</v>
      </c>
      <c r="AL51" s="213">
        <v>5100</v>
      </c>
      <c r="AM51" s="214">
        <v>5700</v>
      </c>
      <c r="AN51" s="1286" t="s">
        <v>222</v>
      </c>
      <c r="AO51" s="1293">
        <v>3640</v>
      </c>
      <c r="AP51" s="1286" t="s">
        <v>222</v>
      </c>
      <c r="AQ51" s="1296">
        <v>30</v>
      </c>
      <c r="AR51" s="1279" t="s">
        <v>222</v>
      </c>
      <c r="AS51" s="1280">
        <v>4700</v>
      </c>
      <c r="AT51" s="1282"/>
      <c r="AU51" s="62"/>
      <c r="AV51" s="1282" t="s">
        <v>492</v>
      </c>
      <c r="AW51" s="1283">
        <v>4210</v>
      </c>
      <c r="AX51" s="1286" t="s">
        <v>222</v>
      </c>
      <c r="AY51" s="1287">
        <v>40</v>
      </c>
      <c r="AZ51" s="1271" t="s">
        <v>492</v>
      </c>
      <c r="BA51" s="1272" t="s">
        <v>226</v>
      </c>
      <c r="BB51" s="1274" t="s">
        <v>226</v>
      </c>
      <c r="BC51" s="1274" t="s">
        <v>226</v>
      </c>
      <c r="BD51" s="1276" t="s">
        <v>226</v>
      </c>
      <c r="BE51" s="210"/>
      <c r="BF51" s="1278"/>
      <c r="BG51" s="15"/>
      <c r="BI51" s="133"/>
      <c r="BJ51" s="130">
        <v>23</v>
      </c>
      <c r="BK51" s="130">
        <v>24</v>
      </c>
      <c r="BL51" s="1260">
        <v>12</v>
      </c>
      <c r="BM51" s="8"/>
      <c r="BN51" s="8"/>
      <c r="BO51" s="8"/>
      <c r="BP51" s="8"/>
      <c r="BQ51" s="8"/>
      <c r="BR51" s="8"/>
      <c r="BS51" s="8"/>
      <c r="BT51" s="8"/>
      <c r="BU51" s="8"/>
      <c r="BV51" s="8"/>
      <c r="BW51" s="8"/>
      <c r="BX51" s="8"/>
      <c r="BY51" s="8"/>
    </row>
    <row r="52" spans="1:77" s="56" customFormat="1" ht="13.5" customHeight="1">
      <c r="A52" s="1318"/>
      <c r="B52" s="1322"/>
      <c r="C52" s="1302"/>
      <c r="D52" s="215" t="s">
        <v>227</v>
      </c>
      <c r="E52" s="200"/>
      <c r="F52" s="216">
        <v>43080</v>
      </c>
      <c r="G52" s="217">
        <v>106570</v>
      </c>
      <c r="H52" s="216">
        <v>39010</v>
      </c>
      <c r="I52" s="217">
        <v>102500</v>
      </c>
      <c r="J52" s="170" t="s">
        <v>222</v>
      </c>
      <c r="K52" s="218">
        <v>400</v>
      </c>
      <c r="L52" s="219">
        <v>950</v>
      </c>
      <c r="M52" s="220" t="s">
        <v>221</v>
      </c>
      <c r="N52" s="218">
        <v>360</v>
      </c>
      <c r="O52" s="219">
        <v>910</v>
      </c>
      <c r="P52" s="220" t="s">
        <v>221</v>
      </c>
      <c r="Q52" s="170" t="s">
        <v>222</v>
      </c>
      <c r="R52" s="221">
        <v>7890</v>
      </c>
      <c r="S52" s="222">
        <v>70</v>
      </c>
      <c r="T52" s="1303"/>
      <c r="U52" s="157"/>
      <c r="V52" s="223" t="s">
        <v>258</v>
      </c>
      <c r="W52" s="1286"/>
      <c r="X52" s="224" t="s">
        <v>258</v>
      </c>
      <c r="Y52" s="172"/>
      <c r="Z52" s="1320"/>
      <c r="AA52" s="223"/>
      <c r="AB52" s="1303"/>
      <c r="AC52" s="229"/>
      <c r="AD52" s="229"/>
      <c r="AE52" s="1304"/>
      <c r="AF52" s="247"/>
      <c r="AG52" s="1282"/>
      <c r="AH52" s="1306"/>
      <c r="AI52" s="1291"/>
      <c r="AJ52" s="1279"/>
      <c r="AK52" s="165" t="s">
        <v>228</v>
      </c>
      <c r="AL52" s="226">
        <v>2800</v>
      </c>
      <c r="AM52" s="227">
        <v>3100</v>
      </c>
      <c r="AN52" s="1286"/>
      <c r="AO52" s="1294"/>
      <c r="AP52" s="1286"/>
      <c r="AQ52" s="1297"/>
      <c r="AR52" s="1279"/>
      <c r="AS52" s="1281"/>
      <c r="AT52" s="1282"/>
      <c r="AU52" s="62"/>
      <c r="AV52" s="1282"/>
      <c r="AW52" s="1284"/>
      <c r="AX52" s="1286"/>
      <c r="AY52" s="1288"/>
      <c r="AZ52" s="1271"/>
      <c r="BA52" s="1273"/>
      <c r="BB52" s="1275"/>
      <c r="BC52" s="1275"/>
      <c r="BD52" s="1277"/>
      <c r="BE52" s="210"/>
      <c r="BF52" s="1278"/>
      <c r="BG52" s="15"/>
      <c r="BI52" s="133"/>
      <c r="BJ52" s="130">
        <v>23</v>
      </c>
      <c r="BK52" s="130">
        <v>24</v>
      </c>
      <c r="BL52" s="1260"/>
      <c r="BM52" s="8"/>
      <c r="BN52" s="8"/>
      <c r="BO52" s="8"/>
      <c r="BP52" s="8"/>
      <c r="BQ52" s="8"/>
      <c r="BR52" s="8"/>
      <c r="BS52" s="8"/>
      <c r="BT52" s="8"/>
      <c r="BU52" s="8"/>
      <c r="BV52" s="8"/>
      <c r="BW52" s="8"/>
      <c r="BX52" s="8"/>
      <c r="BY52" s="8"/>
    </row>
    <row r="53" spans="1:77" s="56" customFormat="1" ht="13.5" customHeight="1">
      <c r="A53" s="1318"/>
      <c r="B53" s="1322"/>
      <c r="C53" s="1261" t="s">
        <v>229</v>
      </c>
      <c r="D53" s="215" t="s">
        <v>230</v>
      </c>
      <c r="E53" s="200"/>
      <c r="F53" s="216">
        <v>106570</v>
      </c>
      <c r="G53" s="217">
        <v>185480</v>
      </c>
      <c r="H53" s="216">
        <v>102500</v>
      </c>
      <c r="I53" s="217">
        <v>181410</v>
      </c>
      <c r="J53" s="170" t="s">
        <v>222</v>
      </c>
      <c r="K53" s="218">
        <v>950</v>
      </c>
      <c r="L53" s="219">
        <v>1740</v>
      </c>
      <c r="M53" s="220" t="s">
        <v>221</v>
      </c>
      <c r="N53" s="218">
        <v>910</v>
      </c>
      <c r="O53" s="219">
        <v>1700</v>
      </c>
      <c r="P53" s="220" t="s">
        <v>221</v>
      </c>
      <c r="Q53" s="228"/>
      <c r="R53" s="229"/>
      <c r="S53" s="230"/>
      <c r="T53" s="1304"/>
      <c r="U53" s="157"/>
      <c r="V53" s="223">
        <v>635300</v>
      </c>
      <c r="W53" s="1286"/>
      <c r="X53" s="224">
        <v>6350</v>
      </c>
      <c r="Y53" s="210"/>
      <c r="Z53" s="1320"/>
      <c r="AA53" s="224"/>
      <c r="AB53" s="1303"/>
      <c r="AC53" s="229"/>
      <c r="AD53" s="229"/>
      <c r="AE53" s="1304"/>
      <c r="AF53" s="247"/>
      <c r="AG53" s="1282"/>
      <c r="AH53" s="1306"/>
      <c r="AI53" s="1291"/>
      <c r="AJ53" s="1279"/>
      <c r="AK53" s="165" t="s">
        <v>231</v>
      </c>
      <c r="AL53" s="226">
        <v>2400</v>
      </c>
      <c r="AM53" s="227">
        <v>2700</v>
      </c>
      <c r="AN53" s="1286"/>
      <c r="AO53" s="1294"/>
      <c r="AP53" s="1286"/>
      <c r="AQ53" s="1297"/>
      <c r="AR53" s="210"/>
      <c r="AS53" s="193"/>
      <c r="AT53" s="1282"/>
      <c r="AU53" s="62"/>
      <c r="AV53" s="1282"/>
      <c r="AW53" s="1284"/>
      <c r="AX53" s="1286"/>
      <c r="AY53" s="1288"/>
      <c r="AZ53" s="1271"/>
      <c r="BA53" s="1263">
        <v>0.01</v>
      </c>
      <c r="BB53" s="1265">
        <v>0.03</v>
      </c>
      <c r="BC53" s="1265">
        <v>0.04</v>
      </c>
      <c r="BD53" s="1267">
        <v>0.06</v>
      </c>
      <c r="BE53" s="210"/>
      <c r="BF53" s="1269"/>
      <c r="BG53" s="15"/>
      <c r="BI53" s="133"/>
      <c r="BJ53" s="130">
        <v>23</v>
      </c>
      <c r="BK53" s="130">
        <v>24</v>
      </c>
      <c r="BL53" s="1260"/>
      <c r="BM53" s="8"/>
      <c r="BN53" s="8"/>
      <c r="BO53" s="8"/>
      <c r="BP53" s="8"/>
      <c r="BQ53" s="8"/>
      <c r="BR53" s="8"/>
      <c r="BS53" s="8"/>
      <c r="BT53" s="8"/>
      <c r="BU53" s="8"/>
      <c r="BV53" s="8"/>
      <c r="BW53" s="8"/>
      <c r="BX53" s="8"/>
      <c r="BY53" s="8"/>
    </row>
    <row r="54" spans="1:77" s="56" customFormat="1" ht="13.5" customHeight="1">
      <c r="A54" s="1318"/>
      <c r="B54" s="1322"/>
      <c r="C54" s="1262"/>
      <c r="D54" s="232" t="s">
        <v>53</v>
      </c>
      <c r="E54" s="200"/>
      <c r="F54" s="233">
        <v>185480</v>
      </c>
      <c r="G54" s="234"/>
      <c r="H54" s="233">
        <v>181410</v>
      </c>
      <c r="I54" s="234"/>
      <c r="J54" s="170" t="s">
        <v>222</v>
      </c>
      <c r="K54" s="221">
        <v>1740</v>
      </c>
      <c r="L54" s="235"/>
      <c r="M54" s="236" t="s">
        <v>221</v>
      </c>
      <c r="N54" s="221">
        <v>1700</v>
      </c>
      <c r="O54" s="235"/>
      <c r="P54" s="236" t="s">
        <v>221</v>
      </c>
      <c r="Q54" s="228"/>
      <c r="R54" s="229"/>
      <c r="S54" s="237"/>
      <c r="T54" s="1304"/>
      <c r="U54" s="157"/>
      <c r="V54" s="243"/>
      <c r="W54" s="1286"/>
      <c r="X54" s="244"/>
      <c r="Y54" s="245"/>
      <c r="Z54" s="1320"/>
      <c r="AA54" s="243"/>
      <c r="AB54" s="1303"/>
      <c r="AC54" s="229"/>
      <c r="AD54" s="229"/>
      <c r="AE54" s="1304"/>
      <c r="AF54" s="247"/>
      <c r="AG54" s="1282"/>
      <c r="AH54" s="1307"/>
      <c r="AI54" s="1292"/>
      <c r="AJ54" s="1279"/>
      <c r="AK54" s="239" t="s">
        <v>232</v>
      </c>
      <c r="AL54" s="240">
        <v>2200</v>
      </c>
      <c r="AM54" s="241">
        <v>2400</v>
      </c>
      <c r="AN54" s="1286"/>
      <c r="AO54" s="1295"/>
      <c r="AP54" s="1286"/>
      <c r="AQ54" s="1298"/>
      <c r="AR54" s="210"/>
      <c r="AS54" s="193"/>
      <c r="AT54" s="1282"/>
      <c r="AU54" s="62"/>
      <c r="AV54" s="1282"/>
      <c r="AW54" s="1285"/>
      <c r="AX54" s="1286"/>
      <c r="AY54" s="1289"/>
      <c r="AZ54" s="1271"/>
      <c r="BA54" s="1264"/>
      <c r="BB54" s="1266"/>
      <c r="BC54" s="1266"/>
      <c r="BD54" s="1268"/>
      <c r="BE54" s="210"/>
      <c r="BF54" s="1269"/>
      <c r="BG54" s="15"/>
      <c r="BI54" s="133"/>
      <c r="BJ54" s="130">
        <v>23</v>
      </c>
      <c r="BK54" s="130">
        <v>24</v>
      </c>
      <c r="BL54" s="1260"/>
      <c r="BM54" s="8"/>
      <c r="BN54" s="8"/>
      <c r="BO54" s="8"/>
      <c r="BP54" s="8"/>
      <c r="BQ54" s="8"/>
      <c r="BR54" s="8"/>
      <c r="BS54" s="8"/>
      <c r="BT54" s="8"/>
      <c r="BU54" s="8"/>
      <c r="BV54" s="8"/>
      <c r="BW54" s="8"/>
      <c r="BX54" s="8"/>
      <c r="BY54" s="8"/>
    </row>
    <row r="55" spans="1:77" s="56" customFormat="1" ht="13.5" customHeight="1">
      <c r="A55" s="1318"/>
      <c r="B55" s="1321" t="s">
        <v>259</v>
      </c>
      <c r="C55" s="1301" t="s">
        <v>218</v>
      </c>
      <c r="D55" s="199" t="s">
        <v>219</v>
      </c>
      <c r="E55" s="200"/>
      <c r="F55" s="201">
        <v>34020</v>
      </c>
      <c r="G55" s="202">
        <v>41910</v>
      </c>
      <c r="H55" s="201">
        <v>30240</v>
      </c>
      <c r="I55" s="202">
        <v>38130</v>
      </c>
      <c r="J55" s="170" t="s">
        <v>222</v>
      </c>
      <c r="K55" s="203">
        <v>320</v>
      </c>
      <c r="L55" s="204">
        <v>390</v>
      </c>
      <c r="M55" s="205" t="s">
        <v>221</v>
      </c>
      <c r="N55" s="203">
        <v>280</v>
      </c>
      <c r="O55" s="204">
        <v>350</v>
      </c>
      <c r="P55" s="205" t="s">
        <v>221</v>
      </c>
      <c r="Q55" s="170" t="s">
        <v>222</v>
      </c>
      <c r="R55" s="206">
        <v>7890</v>
      </c>
      <c r="S55" s="207">
        <v>70</v>
      </c>
      <c r="T55" s="1303"/>
      <c r="U55" s="157"/>
      <c r="V55" s="223" t="s">
        <v>260</v>
      </c>
      <c r="W55" s="1286"/>
      <c r="X55" s="224" t="s">
        <v>260</v>
      </c>
      <c r="Y55" s="172"/>
      <c r="Z55" s="1320"/>
      <c r="AA55" s="223"/>
      <c r="AB55" s="1303"/>
      <c r="AC55" s="229"/>
      <c r="AD55" s="229"/>
      <c r="AE55" s="1304"/>
      <c r="AF55" s="247"/>
      <c r="AG55" s="1282" t="s">
        <v>222</v>
      </c>
      <c r="AH55" s="1305">
        <v>2800</v>
      </c>
      <c r="AI55" s="1290">
        <v>3100</v>
      </c>
      <c r="AJ55" s="1279" t="s">
        <v>222</v>
      </c>
      <c r="AK55" s="212" t="s">
        <v>224</v>
      </c>
      <c r="AL55" s="213">
        <v>5500</v>
      </c>
      <c r="AM55" s="214">
        <v>6200</v>
      </c>
      <c r="AN55" s="1286" t="s">
        <v>222</v>
      </c>
      <c r="AO55" s="1293">
        <v>3380</v>
      </c>
      <c r="AP55" s="1286" t="s">
        <v>222</v>
      </c>
      <c r="AQ55" s="1296">
        <v>30</v>
      </c>
      <c r="AR55" s="1279" t="s">
        <v>222</v>
      </c>
      <c r="AS55" s="1280">
        <v>4700</v>
      </c>
      <c r="AT55" s="1282"/>
      <c r="AU55" s="62"/>
      <c r="AV55" s="1282" t="s">
        <v>492</v>
      </c>
      <c r="AW55" s="1283">
        <v>3910</v>
      </c>
      <c r="AX55" s="1286" t="s">
        <v>222</v>
      </c>
      <c r="AY55" s="1287">
        <v>30</v>
      </c>
      <c r="AZ55" s="1271" t="s">
        <v>492</v>
      </c>
      <c r="BA55" s="1272" t="s">
        <v>226</v>
      </c>
      <c r="BB55" s="1274" t="s">
        <v>226</v>
      </c>
      <c r="BC55" s="1274" t="s">
        <v>226</v>
      </c>
      <c r="BD55" s="1276" t="s">
        <v>226</v>
      </c>
      <c r="BE55" s="210"/>
      <c r="BF55" s="1278"/>
      <c r="BG55" s="15"/>
      <c r="BI55" s="133"/>
      <c r="BJ55" s="130">
        <v>25</v>
      </c>
      <c r="BK55" s="130">
        <v>26</v>
      </c>
      <c r="BL55" s="1260">
        <v>13</v>
      </c>
      <c r="BM55" s="8"/>
      <c r="BN55" s="8"/>
      <c r="BO55" s="8"/>
      <c r="BP55" s="8"/>
      <c r="BQ55" s="8"/>
      <c r="BR55" s="8"/>
      <c r="BS55" s="8"/>
      <c r="BT55" s="8"/>
      <c r="BU55" s="8"/>
      <c r="BV55" s="8"/>
      <c r="BW55" s="8"/>
      <c r="BX55" s="8"/>
      <c r="BY55" s="8"/>
    </row>
    <row r="56" spans="1:77" s="56" customFormat="1" ht="13.5" customHeight="1">
      <c r="A56" s="1318"/>
      <c r="B56" s="1322"/>
      <c r="C56" s="1302"/>
      <c r="D56" s="215" t="s">
        <v>227</v>
      </c>
      <c r="E56" s="200"/>
      <c r="F56" s="216">
        <v>41910</v>
      </c>
      <c r="G56" s="217">
        <v>105400</v>
      </c>
      <c r="H56" s="216">
        <v>38130</v>
      </c>
      <c r="I56" s="217">
        <v>101620</v>
      </c>
      <c r="J56" s="170" t="s">
        <v>222</v>
      </c>
      <c r="K56" s="218">
        <v>390</v>
      </c>
      <c r="L56" s="219">
        <v>940</v>
      </c>
      <c r="M56" s="220" t="s">
        <v>221</v>
      </c>
      <c r="N56" s="218">
        <v>350</v>
      </c>
      <c r="O56" s="219">
        <v>900</v>
      </c>
      <c r="P56" s="220" t="s">
        <v>221</v>
      </c>
      <c r="Q56" s="170" t="s">
        <v>222</v>
      </c>
      <c r="R56" s="221">
        <v>7890</v>
      </c>
      <c r="S56" s="222">
        <v>70</v>
      </c>
      <c r="T56" s="1304"/>
      <c r="U56" s="157"/>
      <c r="V56" s="223">
        <v>673800</v>
      </c>
      <c r="W56" s="1286"/>
      <c r="X56" s="224">
        <v>6730</v>
      </c>
      <c r="Y56" s="210"/>
      <c r="Z56" s="1320"/>
      <c r="AA56" s="224"/>
      <c r="AB56" s="1303"/>
      <c r="AC56" s="229"/>
      <c r="AD56" s="229"/>
      <c r="AE56" s="1304"/>
      <c r="AF56" s="247"/>
      <c r="AG56" s="1282"/>
      <c r="AH56" s="1306"/>
      <c r="AI56" s="1291"/>
      <c r="AJ56" s="1279"/>
      <c r="AK56" s="165" t="s">
        <v>228</v>
      </c>
      <c r="AL56" s="226">
        <v>3000</v>
      </c>
      <c r="AM56" s="227">
        <v>3400</v>
      </c>
      <c r="AN56" s="1286"/>
      <c r="AO56" s="1294"/>
      <c r="AP56" s="1286"/>
      <c r="AQ56" s="1297"/>
      <c r="AR56" s="1279"/>
      <c r="AS56" s="1281"/>
      <c r="AT56" s="1282"/>
      <c r="AU56" s="62"/>
      <c r="AV56" s="1282"/>
      <c r="AW56" s="1284"/>
      <c r="AX56" s="1286"/>
      <c r="AY56" s="1288"/>
      <c r="AZ56" s="1271"/>
      <c r="BA56" s="1273"/>
      <c r="BB56" s="1275"/>
      <c r="BC56" s="1275"/>
      <c r="BD56" s="1277"/>
      <c r="BE56" s="210"/>
      <c r="BF56" s="1278"/>
      <c r="BG56" s="15"/>
      <c r="BI56" s="133"/>
      <c r="BJ56" s="130">
        <v>25</v>
      </c>
      <c r="BK56" s="130">
        <v>26</v>
      </c>
      <c r="BL56" s="1260"/>
      <c r="BM56" s="8"/>
      <c r="BN56" s="8"/>
      <c r="BO56" s="8"/>
      <c r="BP56" s="8"/>
      <c r="BQ56" s="8"/>
      <c r="BR56" s="8"/>
      <c r="BS56" s="8"/>
      <c r="BT56" s="8"/>
      <c r="BU56" s="8"/>
      <c r="BV56" s="8"/>
      <c r="BW56" s="8"/>
      <c r="BX56" s="8"/>
      <c r="BY56" s="8"/>
    </row>
    <row r="57" spans="1:77" s="56" customFormat="1" ht="13.5" customHeight="1">
      <c r="A57" s="1318"/>
      <c r="B57" s="1322"/>
      <c r="C57" s="1261" t="s">
        <v>229</v>
      </c>
      <c r="D57" s="215" t="s">
        <v>230</v>
      </c>
      <c r="E57" s="200"/>
      <c r="F57" s="216">
        <v>105400</v>
      </c>
      <c r="G57" s="217">
        <v>184310</v>
      </c>
      <c r="H57" s="216">
        <v>101620</v>
      </c>
      <c r="I57" s="217">
        <v>180530</v>
      </c>
      <c r="J57" s="170" t="s">
        <v>222</v>
      </c>
      <c r="K57" s="218">
        <v>940</v>
      </c>
      <c r="L57" s="219">
        <v>1730</v>
      </c>
      <c r="M57" s="220" t="s">
        <v>221</v>
      </c>
      <c r="N57" s="218">
        <v>900</v>
      </c>
      <c r="O57" s="219">
        <v>1690</v>
      </c>
      <c r="P57" s="220" t="s">
        <v>221</v>
      </c>
      <c r="Q57" s="228"/>
      <c r="R57" s="229"/>
      <c r="S57" s="230"/>
      <c r="T57" s="1304"/>
      <c r="U57" s="157"/>
      <c r="V57" s="243"/>
      <c r="W57" s="1286"/>
      <c r="X57" s="244"/>
      <c r="Y57" s="245"/>
      <c r="Z57" s="1320"/>
      <c r="AA57" s="243"/>
      <c r="AB57" s="1303"/>
      <c r="AC57" s="229"/>
      <c r="AD57" s="229"/>
      <c r="AE57" s="1304"/>
      <c r="AF57" s="247"/>
      <c r="AG57" s="1282"/>
      <c r="AH57" s="1306"/>
      <c r="AI57" s="1291"/>
      <c r="AJ57" s="1279"/>
      <c r="AK57" s="165" t="s">
        <v>231</v>
      </c>
      <c r="AL57" s="226">
        <v>2600</v>
      </c>
      <c r="AM57" s="227">
        <v>2900</v>
      </c>
      <c r="AN57" s="1286"/>
      <c r="AO57" s="1294"/>
      <c r="AP57" s="1286"/>
      <c r="AQ57" s="1297"/>
      <c r="AR57" s="210"/>
      <c r="AS57" s="193"/>
      <c r="AT57" s="1282"/>
      <c r="AU57" s="62"/>
      <c r="AV57" s="1282"/>
      <c r="AW57" s="1284"/>
      <c r="AX57" s="1286"/>
      <c r="AY57" s="1288"/>
      <c r="AZ57" s="1271"/>
      <c r="BA57" s="1263">
        <v>0.01</v>
      </c>
      <c r="BB57" s="1265">
        <v>0.03</v>
      </c>
      <c r="BC57" s="1265">
        <v>0.04</v>
      </c>
      <c r="BD57" s="1267">
        <v>0.06</v>
      </c>
      <c r="BE57" s="210"/>
      <c r="BF57" s="1269"/>
      <c r="BG57" s="15"/>
      <c r="BI57" s="133"/>
      <c r="BJ57" s="130">
        <v>25</v>
      </c>
      <c r="BK57" s="130">
        <v>26</v>
      </c>
      <c r="BL57" s="1260"/>
      <c r="BM57" s="8"/>
      <c r="BN57" s="8"/>
      <c r="BO57" s="8"/>
      <c r="BP57" s="8"/>
      <c r="BQ57" s="8"/>
      <c r="BR57" s="8"/>
      <c r="BS57" s="8"/>
      <c r="BT57" s="8"/>
      <c r="BU57" s="8"/>
      <c r="BV57" s="8"/>
      <c r="BW57" s="8"/>
      <c r="BX57" s="8"/>
      <c r="BY57" s="8"/>
    </row>
    <row r="58" spans="1:77" s="56" customFormat="1" ht="13.5" customHeight="1">
      <c r="A58" s="1318"/>
      <c r="B58" s="1322"/>
      <c r="C58" s="1262"/>
      <c r="D58" s="232" t="s">
        <v>53</v>
      </c>
      <c r="E58" s="200"/>
      <c r="F58" s="233">
        <v>184310</v>
      </c>
      <c r="G58" s="234"/>
      <c r="H58" s="233">
        <v>180530</v>
      </c>
      <c r="I58" s="234"/>
      <c r="J58" s="170" t="s">
        <v>222</v>
      </c>
      <c r="K58" s="221">
        <v>1730</v>
      </c>
      <c r="L58" s="235"/>
      <c r="M58" s="236" t="s">
        <v>221</v>
      </c>
      <c r="N58" s="221">
        <v>1690</v>
      </c>
      <c r="O58" s="235"/>
      <c r="P58" s="236" t="s">
        <v>221</v>
      </c>
      <c r="Q58" s="228"/>
      <c r="R58" s="229"/>
      <c r="S58" s="237"/>
      <c r="T58" s="1304"/>
      <c r="U58" s="157"/>
      <c r="V58" s="223" t="s">
        <v>261</v>
      </c>
      <c r="W58" s="1286"/>
      <c r="X58" s="224" t="s">
        <v>261</v>
      </c>
      <c r="Y58" s="172"/>
      <c r="Z58" s="1320"/>
      <c r="AA58" s="223"/>
      <c r="AB58" s="1303"/>
      <c r="AC58" s="229"/>
      <c r="AD58" s="229"/>
      <c r="AE58" s="1304"/>
      <c r="AF58" s="247"/>
      <c r="AG58" s="1282"/>
      <c r="AH58" s="1307"/>
      <c r="AI58" s="1292"/>
      <c r="AJ58" s="1279"/>
      <c r="AK58" s="239" t="s">
        <v>232</v>
      </c>
      <c r="AL58" s="240">
        <v>2400</v>
      </c>
      <c r="AM58" s="241">
        <v>2600</v>
      </c>
      <c r="AN58" s="1286"/>
      <c r="AO58" s="1295"/>
      <c r="AP58" s="1286"/>
      <c r="AQ58" s="1298"/>
      <c r="AR58" s="210"/>
      <c r="AS58" s="193"/>
      <c r="AT58" s="1282"/>
      <c r="AU58" s="62"/>
      <c r="AV58" s="1282"/>
      <c r="AW58" s="1285"/>
      <c r="AX58" s="1286"/>
      <c r="AY58" s="1289"/>
      <c r="AZ58" s="1271"/>
      <c r="BA58" s="1264"/>
      <c r="BB58" s="1266"/>
      <c r="BC58" s="1266"/>
      <c r="BD58" s="1268"/>
      <c r="BE58" s="210"/>
      <c r="BF58" s="1269"/>
      <c r="BG58" s="15"/>
      <c r="BI58" s="133"/>
      <c r="BJ58" s="130">
        <v>25</v>
      </c>
      <c r="BK58" s="130">
        <v>26</v>
      </c>
      <c r="BL58" s="1260"/>
      <c r="BM58" s="8"/>
      <c r="BN58" s="8"/>
      <c r="BO58" s="8"/>
      <c r="BP58" s="8"/>
      <c r="BQ58" s="8"/>
      <c r="BR58" s="8"/>
      <c r="BS58" s="8"/>
      <c r="BT58" s="8"/>
      <c r="BU58" s="8"/>
      <c r="BV58" s="8"/>
      <c r="BW58" s="8"/>
      <c r="BX58" s="8"/>
      <c r="BY58" s="8"/>
    </row>
    <row r="59" spans="1:77" s="56" customFormat="1" ht="13.5" customHeight="1">
      <c r="A59" s="1318"/>
      <c r="B59" s="1321" t="s">
        <v>262</v>
      </c>
      <c r="C59" s="1301" t="s">
        <v>218</v>
      </c>
      <c r="D59" s="199" t="s">
        <v>219</v>
      </c>
      <c r="E59" s="200"/>
      <c r="F59" s="201">
        <v>32980</v>
      </c>
      <c r="G59" s="202">
        <v>40870</v>
      </c>
      <c r="H59" s="201">
        <v>29450</v>
      </c>
      <c r="I59" s="202">
        <v>37340</v>
      </c>
      <c r="J59" s="170" t="s">
        <v>222</v>
      </c>
      <c r="K59" s="203">
        <v>310</v>
      </c>
      <c r="L59" s="204">
        <v>380</v>
      </c>
      <c r="M59" s="205" t="s">
        <v>221</v>
      </c>
      <c r="N59" s="203">
        <v>270</v>
      </c>
      <c r="O59" s="204">
        <v>340</v>
      </c>
      <c r="P59" s="205" t="s">
        <v>221</v>
      </c>
      <c r="Q59" s="170" t="s">
        <v>222</v>
      </c>
      <c r="R59" s="206">
        <v>7890</v>
      </c>
      <c r="S59" s="207">
        <v>70</v>
      </c>
      <c r="T59" s="1303"/>
      <c r="U59" s="157"/>
      <c r="V59" s="223">
        <v>712300</v>
      </c>
      <c r="W59" s="1286"/>
      <c r="X59" s="224">
        <v>7120</v>
      </c>
      <c r="Y59" s="210"/>
      <c r="Z59" s="1320"/>
      <c r="AA59" s="224"/>
      <c r="AB59" s="1303"/>
      <c r="AC59" s="229"/>
      <c r="AD59" s="229"/>
      <c r="AE59" s="1304"/>
      <c r="AF59" s="247"/>
      <c r="AG59" s="1282" t="s">
        <v>222</v>
      </c>
      <c r="AH59" s="1305">
        <v>2600</v>
      </c>
      <c r="AI59" s="1290">
        <v>2900</v>
      </c>
      <c r="AJ59" s="1279" t="s">
        <v>222</v>
      </c>
      <c r="AK59" s="212" t="s">
        <v>224</v>
      </c>
      <c r="AL59" s="213">
        <v>5400</v>
      </c>
      <c r="AM59" s="214">
        <v>6000</v>
      </c>
      <c r="AN59" s="1286" t="s">
        <v>222</v>
      </c>
      <c r="AO59" s="1293">
        <v>3150</v>
      </c>
      <c r="AP59" s="1286" t="s">
        <v>222</v>
      </c>
      <c r="AQ59" s="1296">
        <v>30</v>
      </c>
      <c r="AR59" s="1279" t="s">
        <v>222</v>
      </c>
      <c r="AS59" s="1280">
        <v>4700</v>
      </c>
      <c r="AT59" s="1282"/>
      <c r="AU59" s="62"/>
      <c r="AV59" s="1282" t="s">
        <v>492</v>
      </c>
      <c r="AW59" s="1283">
        <v>3650</v>
      </c>
      <c r="AX59" s="1286" t="s">
        <v>222</v>
      </c>
      <c r="AY59" s="1287">
        <v>30</v>
      </c>
      <c r="AZ59" s="1271" t="s">
        <v>492</v>
      </c>
      <c r="BA59" s="1272" t="s">
        <v>226</v>
      </c>
      <c r="BB59" s="1274" t="s">
        <v>226</v>
      </c>
      <c r="BC59" s="1274" t="s">
        <v>226</v>
      </c>
      <c r="BD59" s="1276" t="s">
        <v>226</v>
      </c>
      <c r="BE59" s="210"/>
      <c r="BF59" s="1278"/>
      <c r="BG59" s="15"/>
      <c r="BI59" s="133"/>
      <c r="BJ59" s="130">
        <v>27</v>
      </c>
      <c r="BK59" s="130">
        <v>28</v>
      </c>
      <c r="BL59" s="1260">
        <v>14</v>
      </c>
      <c r="BM59" s="8"/>
      <c r="BN59" s="8"/>
      <c r="BO59" s="8"/>
      <c r="BP59" s="8"/>
      <c r="BQ59" s="8"/>
      <c r="BR59" s="8"/>
      <c r="BS59" s="8"/>
      <c r="BT59" s="8"/>
      <c r="BU59" s="8"/>
      <c r="BV59" s="8"/>
      <c r="BW59" s="8"/>
      <c r="BX59" s="8"/>
      <c r="BY59" s="8"/>
    </row>
    <row r="60" spans="1:77" s="56" customFormat="1" ht="13.5" customHeight="1">
      <c r="A60" s="1318"/>
      <c r="B60" s="1322"/>
      <c r="C60" s="1302"/>
      <c r="D60" s="215" t="s">
        <v>227</v>
      </c>
      <c r="E60" s="200"/>
      <c r="F60" s="216">
        <v>40870</v>
      </c>
      <c r="G60" s="217">
        <v>104360</v>
      </c>
      <c r="H60" s="216">
        <v>37340</v>
      </c>
      <c r="I60" s="217">
        <v>100830</v>
      </c>
      <c r="J60" s="170" t="s">
        <v>222</v>
      </c>
      <c r="K60" s="218">
        <v>380</v>
      </c>
      <c r="L60" s="219">
        <v>930</v>
      </c>
      <c r="M60" s="220" t="s">
        <v>221</v>
      </c>
      <c r="N60" s="218">
        <v>340</v>
      </c>
      <c r="O60" s="219">
        <v>890</v>
      </c>
      <c r="P60" s="220" t="s">
        <v>221</v>
      </c>
      <c r="Q60" s="170" t="s">
        <v>222</v>
      </c>
      <c r="R60" s="221">
        <v>7890</v>
      </c>
      <c r="S60" s="222">
        <v>70</v>
      </c>
      <c r="T60" s="1303"/>
      <c r="U60" s="157"/>
      <c r="V60" s="243"/>
      <c r="W60" s="1286"/>
      <c r="X60" s="244"/>
      <c r="Y60" s="245"/>
      <c r="Z60" s="1320"/>
      <c r="AA60" s="243"/>
      <c r="AB60" s="1303"/>
      <c r="AC60" s="229"/>
      <c r="AD60" s="229"/>
      <c r="AE60" s="1304"/>
      <c r="AF60" s="247"/>
      <c r="AG60" s="1282"/>
      <c r="AH60" s="1306"/>
      <c r="AI60" s="1291"/>
      <c r="AJ60" s="1279"/>
      <c r="AK60" s="165" t="s">
        <v>228</v>
      </c>
      <c r="AL60" s="226">
        <v>2900</v>
      </c>
      <c r="AM60" s="227">
        <v>3300</v>
      </c>
      <c r="AN60" s="1286"/>
      <c r="AO60" s="1294"/>
      <c r="AP60" s="1286"/>
      <c r="AQ60" s="1297"/>
      <c r="AR60" s="1279"/>
      <c r="AS60" s="1281"/>
      <c r="AT60" s="1282"/>
      <c r="AU60" s="62"/>
      <c r="AV60" s="1282"/>
      <c r="AW60" s="1284"/>
      <c r="AX60" s="1286"/>
      <c r="AY60" s="1288"/>
      <c r="AZ60" s="1271"/>
      <c r="BA60" s="1273"/>
      <c r="BB60" s="1275"/>
      <c r="BC60" s="1275"/>
      <c r="BD60" s="1277"/>
      <c r="BE60" s="210"/>
      <c r="BF60" s="1278"/>
      <c r="BG60" s="15"/>
      <c r="BI60" s="133"/>
      <c r="BJ60" s="130">
        <v>27</v>
      </c>
      <c r="BK60" s="130">
        <v>28</v>
      </c>
      <c r="BL60" s="1260"/>
      <c r="BM60" s="8"/>
      <c r="BN60" s="8"/>
      <c r="BO60" s="8"/>
      <c r="BP60" s="8"/>
      <c r="BQ60" s="8"/>
      <c r="BR60" s="8"/>
      <c r="BS60" s="8"/>
      <c r="BT60" s="8"/>
      <c r="BU60" s="8"/>
      <c r="BV60" s="8"/>
      <c r="BW60" s="8"/>
      <c r="BX60" s="8"/>
      <c r="BY60" s="8"/>
    </row>
    <row r="61" spans="1:77" s="56" customFormat="1" ht="13.5" customHeight="1">
      <c r="A61" s="1318"/>
      <c r="B61" s="1322"/>
      <c r="C61" s="1261" t="s">
        <v>229</v>
      </c>
      <c r="D61" s="215" t="s">
        <v>230</v>
      </c>
      <c r="E61" s="200"/>
      <c r="F61" s="216">
        <v>104360</v>
      </c>
      <c r="G61" s="217">
        <v>183270</v>
      </c>
      <c r="H61" s="216">
        <v>100830</v>
      </c>
      <c r="I61" s="217">
        <v>179740</v>
      </c>
      <c r="J61" s="170" t="s">
        <v>222</v>
      </c>
      <c r="K61" s="218">
        <v>930</v>
      </c>
      <c r="L61" s="219">
        <v>1720</v>
      </c>
      <c r="M61" s="220" t="s">
        <v>221</v>
      </c>
      <c r="N61" s="218">
        <v>890</v>
      </c>
      <c r="O61" s="219">
        <v>1680</v>
      </c>
      <c r="P61" s="220" t="s">
        <v>221</v>
      </c>
      <c r="Q61" s="228"/>
      <c r="R61" s="229"/>
      <c r="S61" s="230"/>
      <c r="T61" s="1304"/>
      <c r="U61" s="157"/>
      <c r="V61" s="223" t="s">
        <v>263</v>
      </c>
      <c r="W61" s="1286"/>
      <c r="X61" s="224" t="s">
        <v>263</v>
      </c>
      <c r="Y61" s="172"/>
      <c r="Z61" s="1320"/>
      <c r="AA61" s="223"/>
      <c r="AB61" s="1303"/>
      <c r="AC61" s="229"/>
      <c r="AD61" s="229"/>
      <c r="AE61" s="1304"/>
      <c r="AF61" s="247"/>
      <c r="AG61" s="1282"/>
      <c r="AH61" s="1306"/>
      <c r="AI61" s="1291"/>
      <c r="AJ61" s="1279"/>
      <c r="AK61" s="165" t="s">
        <v>231</v>
      </c>
      <c r="AL61" s="226">
        <v>2500</v>
      </c>
      <c r="AM61" s="227">
        <v>2800</v>
      </c>
      <c r="AN61" s="1286"/>
      <c r="AO61" s="1294"/>
      <c r="AP61" s="1286"/>
      <c r="AQ61" s="1297"/>
      <c r="AR61" s="210"/>
      <c r="AS61" s="193"/>
      <c r="AT61" s="1282"/>
      <c r="AU61" s="62"/>
      <c r="AV61" s="1282"/>
      <c r="AW61" s="1284"/>
      <c r="AX61" s="1286"/>
      <c r="AY61" s="1288"/>
      <c r="AZ61" s="1271"/>
      <c r="BA61" s="1263">
        <v>0.01</v>
      </c>
      <c r="BB61" s="1265">
        <v>0.03</v>
      </c>
      <c r="BC61" s="1265">
        <v>0.04</v>
      </c>
      <c r="BD61" s="1267">
        <v>0.06</v>
      </c>
      <c r="BE61" s="210"/>
      <c r="BF61" s="1269"/>
      <c r="BG61" s="15"/>
      <c r="BI61" s="133"/>
      <c r="BJ61" s="130">
        <v>27</v>
      </c>
      <c r="BK61" s="130">
        <v>28</v>
      </c>
      <c r="BL61" s="1260"/>
      <c r="BM61" s="8"/>
      <c r="BN61" s="8"/>
      <c r="BO61" s="8"/>
      <c r="BP61" s="8"/>
      <c r="BQ61" s="8"/>
      <c r="BR61" s="8"/>
      <c r="BS61" s="8"/>
      <c r="BT61" s="8"/>
      <c r="BU61" s="8"/>
      <c r="BV61" s="8"/>
      <c r="BW61" s="8"/>
      <c r="BX61" s="8"/>
      <c r="BY61" s="8"/>
    </row>
    <row r="62" spans="1:77" s="56" customFormat="1" ht="13.5" customHeight="1">
      <c r="A62" s="1318"/>
      <c r="B62" s="1322"/>
      <c r="C62" s="1262"/>
      <c r="D62" s="232" t="s">
        <v>53</v>
      </c>
      <c r="E62" s="200"/>
      <c r="F62" s="233">
        <v>183270</v>
      </c>
      <c r="G62" s="234"/>
      <c r="H62" s="233">
        <v>179740</v>
      </c>
      <c r="I62" s="234"/>
      <c r="J62" s="170" t="s">
        <v>222</v>
      </c>
      <c r="K62" s="221">
        <v>1720</v>
      </c>
      <c r="L62" s="235"/>
      <c r="M62" s="236" t="s">
        <v>221</v>
      </c>
      <c r="N62" s="221">
        <v>1680</v>
      </c>
      <c r="O62" s="235"/>
      <c r="P62" s="236" t="s">
        <v>221</v>
      </c>
      <c r="Q62" s="228"/>
      <c r="R62" s="229"/>
      <c r="S62" s="237"/>
      <c r="T62" s="1304"/>
      <c r="U62" s="157"/>
      <c r="V62" s="223">
        <v>750800</v>
      </c>
      <c r="W62" s="1286"/>
      <c r="X62" s="224">
        <v>7500</v>
      </c>
      <c r="Y62" s="210"/>
      <c r="Z62" s="1320"/>
      <c r="AA62" s="224"/>
      <c r="AB62" s="1303"/>
      <c r="AC62" s="229"/>
      <c r="AD62" s="229"/>
      <c r="AE62" s="1304"/>
      <c r="AF62" s="247"/>
      <c r="AG62" s="1282"/>
      <c r="AH62" s="1307"/>
      <c r="AI62" s="1292"/>
      <c r="AJ62" s="1279"/>
      <c r="AK62" s="239" t="s">
        <v>232</v>
      </c>
      <c r="AL62" s="240">
        <v>2300</v>
      </c>
      <c r="AM62" s="241">
        <v>2500</v>
      </c>
      <c r="AN62" s="1286"/>
      <c r="AO62" s="1295"/>
      <c r="AP62" s="1286"/>
      <c r="AQ62" s="1298"/>
      <c r="AR62" s="210"/>
      <c r="AS62" s="193"/>
      <c r="AT62" s="1282"/>
      <c r="AU62" s="62"/>
      <c r="AV62" s="1282"/>
      <c r="AW62" s="1285"/>
      <c r="AX62" s="1286"/>
      <c r="AY62" s="1289"/>
      <c r="AZ62" s="1271"/>
      <c r="BA62" s="1264"/>
      <c r="BB62" s="1266"/>
      <c r="BC62" s="1266"/>
      <c r="BD62" s="1268"/>
      <c r="BE62" s="210"/>
      <c r="BF62" s="1269"/>
      <c r="BG62" s="15"/>
      <c r="BI62" s="133"/>
      <c r="BJ62" s="130">
        <v>27</v>
      </c>
      <c r="BK62" s="130">
        <v>28</v>
      </c>
      <c r="BL62" s="1260"/>
      <c r="BM62" s="8"/>
      <c r="BN62" s="8"/>
      <c r="BO62" s="8"/>
      <c r="BP62" s="8"/>
      <c r="BQ62" s="8"/>
      <c r="BR62" s="8"/>
      <c r="BS62" s="8"/>
      <c r="BT62" s="8"/>
      <c r="BU62" s="8"/>
      <c r="BV62" s="8"/>
      <c r="BW62" s="8"/>
      <c r="BX62" s="8"/>
      <c r="BY62" s="8"/>
    </row>
    <row r="63" spans="1:77" s="56" customFormat="1" ht="13.5" customHeight="1">
      <c r="A63" s="1318"/>
      <c r="B63" s="1321" t="s">
        <v>264</v>
      </c>
      <c r="C63" s="1301" t="s">
        <v>218</v>
      </c>
      <c r="D63" s="199" t="s">
        <v>219</v>
      </c>
      <c r="E63" s="200"/>
      <c r="F63" s="201">
        <v>32930</v>
      </c>
      <c r="G63" s="202">
        <v>40820</v>
      </c>
      <c r="H63" s="201">
        <v>29630</v>
      </c>
      <c r="I63" s="202">
        <v>37520</v>
      </c>
      <c r="J63" s="170" t="s">
        <v>222</v>
      </c>
      <c r="K63" s="203">
        <v>310</v>
      </c>
      <c r="L63" s="204">
        <v>380</v>
      </c>
      <c r="M63" s="205" t="s">
        <v>221</v>
      </c>
      <c r="N63" s="203">
        <v>270</v>
      </c>
      <c r="O63" s="204">
        <v>340</v>
      </c>
      <c r="P63" s="205" t="s">
        <v>221</v>
      </c>
      <c r="Q63" s="170" t="s">
        <v>222</v>
      </c>
      <c r="R63" s="206">
        <v>7890</v>
      </c>
      <c r="S63" s="207">
        <v>70</v>
      </c>
      <c r="T63" s="1303"/>
      <c r="U63" s="157"/>
      <c r="V63" s="243"/>
      <c r="W63" s="1286"/>
      <c r="X63" s="224"/>
      <c r="Y63" s="210"/>
      <c r="Z63" s="1320"/>
      <c r="AA63" s="224"/>
      <c r="AB63" s="1303"/>
      <c r="AC63" s="229"/>
      <c r="AD63" s="229"/>
      <c r="AE63" s="1304"/>
      <c r="AF63" s="247"/>
      <c r="AG63" s="1282" t="s">
        <v>222</v>
      </c>
      <c r="AH63" s="1305">
        <v>2400</v>
      </c>
      <c r="AI63" s="1290">
        <v>2700</v>
      </c>
      <c r="AJ63" s="1279" t="s">
        <v>222</v>
      </c>
      <c r="AK63" s="212" t="s">
        <v>224</v>
      </c>
      <c r="AL63" s="213">
        <v>4800</v>
      </c>
      <c r="AM63" s="214">
        <v>5400</v>
      </c>
      <c r="AN63" s="1286" t="s">
        <v>222</v>
      </c>
      <c r="AO63" s="1293">
        <v>2950</v>
      </c>
      <c r="AP63" s="1286" t="s">
        <v>222</v>
      </c>
      <c r="AQ63" s="1296">
        <v>20</v>
      </c>
      <c r="AR63" s="1279" t="s">
        <v>222</v>
      </c>
      <c r="AS63" s="1280">
        <v>4700</v>
      </c>
      <c r="AT63" s="1282"/>
      <c r="AU63" s="62"/>
      <c r="AV63" s="1282" t="s">
        <v>492</v>
      </c>
      <c r="AW63" s="1283">
        <v>3420</v>
      </c>
      <c r="AX63" s="1286" t="s">
        <v>222</v>
      </c>
      <c r="AY63" s="1287">
        <v>30</v>
      </c>
      <c r="AZ63" s="1271" t="s">
        <v>492</v>
      </c>
      <c r="BA63" s="1272" t="s">
        <v>226</v>
      </c>
      <c r="BB63" s="1274" t="s">
        <v>226</v>
      </c>
      <c r="BC63" s="1274" t="s">
        <v>226</v>
      </c>
      <c r="BD63" s="1276" t="s">
        <v>226</v>
      </c>
      <c r="BE63" s="210"/>
      <c r="BF63" s="1278"/>
      <c r="BG63" s="15"/>
      <c r="BI63" s="133"/>
      <c r="BJ63" s="130">
        <v>29</v>
      </c>
      <c r="BK63" s="130">
        <v>30</v>
      </c>
      <c r="BL63" s="1260">
        <v>15</v>
      </c>
      <c r="BM63" s="8"/>
      <c r="BN63" s="8"/>
      <c r="BO63" s="8"/>
      <c r="BP63" s="8"/>
      <c r="BQ63" s="8"/>
      <c r="BR63" s="8"/>
      <c r="BS63" s="8"/>
      <c r="BT63" s="8"/>
      <c r="BU63" s="8"/>
      <c r="BV63" s="8"/>
      <c r="BW63" s="8"/>
      <c r="BX63" s="8"/>
      <c r="BY63" s="8"/>
    </row>
    <row r="64" spans="1:77" s="56" customFormat="1" ht="13.5" customHeight="1">
      <c r="A64" s="1318"/>
      <c r="B64" s="1322"/>
      <c r="C64" s="1302"/>
      <c r="D64" s="215" t="s">
        <v>227</v>
      </c>
      <c r="E64" s="200"/>
      <c r="F64" s="216">
        <v>40820</v>
      </c>
      <c r="G64" s="217">
        <v>104310</v>
      </c>
      <c r="H64" s="216">
        <v>37520</v>
      </c>
      <c r="I64" s="217">
        <v>101010</v>
      </c>
      <c r="J64" s="170" t="s">
        <v>222</v>
      </c>
      <c r="K64" s="218">
        <v>380</v>
      </c>
      <c r="L64" s="219">
        <v>930</v>
      </c>
      <c r="M64" s="220" t="s">
        <v>221</v>
      </c>
      <c r="N64" s="218">
        <v>340</v>
      </c>
      <c r="O64" s="219">
        <v>900</v>
      </c>
      <c r="P64" s="220" t="s">
        <v>221</v>
      </c>
      <c r="Q64" s="170" t="s">
        <v>222</v>
      </c>
      <c r="R64" s="221">
        <v>7890</v>
      </c>
      <c r="S64" s="222">
        <v>70</v>
      </c>
      <c r="T64" s="1303"/>
      <c r="U64" s="157"/>
      <c r="V64" s="243"/>
      <c r="W64" s="1286"/>
      <c r="X64" s="224"/>
      <c r="Y64" s="210"/>
      <c r="Z64" s="1320"/>
      <c r="AA64" s="224"/>
      <c r="AB64" s="1303"/>
      <c r="AC64" s="229"/>
      <c r="AD64" s="229"/>
      <c r="AE64" s="1304"/>
      <c r="AF64" s="247"/>
      <c r="AG64" s="1282"/>
      <c r="AH64" s="1306"/>
      <c r="AI64" s="1291"/>
      <c r="AJ64" s="1279"/>
      <c r="AK64" s="165" t="s">
        <v>228</v>
      </c>
      <c r="AL64" s="226">
        <v>2600</v>
      </c>
      <c r="AM64" s="227">
        <v>2900</v>
      </c>
      <c r="AN64" s="1286"/>
      <c r="AO64" s="1294"/>
      <c r="AP64" s="1286"/>
      <c r="AQ64" s="1297"/>
      <c r="AR64" s="1279"/>
      <c r="AS64" s="1281"/>
      <c r="AT64" s="1282"/>
      <c r="AU64" s="62"/>
      <c r="AV64" s="1282"/>
      <c r="AW64" s="1284"/>
      <c r="AX64" s="1286"/>
      <c r="AY64" s="1288"/>
      <c r="AZ64" s="1271"/>
      <c r="BA64" s="1273"/>
      <c r="BB64" s="1275"/>
      <c r="BC64" s="1275"/>
      <c r="BD64" s="1277"/>
      <c r="BE64" s="210"/>
      <c r="BF64" s="1278"/>
      <c r="BG64" s="15"/>
      <c r="BI64" s="133"/>
      <c r="BJ64" s="130">
        <v>29</v>
      </c>
      <c r="BK64" s="130">
        <v>30</v>
      </c>
      <c r="BL64" s="1260"/>
      <c r="BM64" s="8"/>
      <c r="BN64" s="8"/>
      <c r="BO64" s="8"/>
      <c r="BP64" s="8"/>
      <c r="BQ64" s="8"/>
      <c r="BR64" s="8"/>
      <c r="BS64" s="8"/>
      <c r="BT64" s="8"/>
      <c r="BU64" s="8"/>
      <c r="BV64" s="8"/>
      <c r="BW64" s="8"/>
      <c r="BX64" s="8"/>
      <c r="BY64" s="8"/>
    </row>
    <row r="65" spans="1:77" s="56" customFormat="1" ht="13.5" customHeight="1">
      <c r="A65" s="1318"/>
      <c r="B65" s="1322"/>
      <c r="C65" s="1261" t="s">
        <v>229</v>
      </c>
      <c r="D65" s="215" t="s">
        <v>230</v>
      </c>
      <c r="E65" s="200"/>
      <c r="F65" s="216">
        <v>104310</v>
      </c>
      <c r="G65" s="217">
        <v>183220</v>
      </c>
      <c r="H65" s="216">
        <v>101010</v>
      </c>
      <c r="I65" s="217">
        <v>179920</v>
      </c>
      <c r="J65" s="170" t="s">
        <v>222</v>
      </c>
      <c r="K65" s="218">
        <v>930</v>
      </c>
      <c r="L65" s="219">
        <v>1720</v>
      </c>
      <c r="M65" s="220" t="s">
        <v>221</v>
      </c>
      <c r="N65" s="218">
        <v>900</v>
      </c>
      <c r="O65" s="219">
        <v>1690</v>
      </c>
      <c r="P65" s="220" t="s">
        <v>221</v>
      </c>
      <c r="Q65" s="228"/>
      <c r="R65" s="229"/>
      <c r="S65" s="230"/>
      <c r="T65" s="1304"/>
      <c r="U65" s="157"/>
      <c r="V65" s="243"/>
      <c r="W65" s="1286"/>
      <c r="X65" s="224"/>
      <c r="Y65" s="210"/>
      <c r="Z65" s="1320"/>
      <c r="AA65" s="224"/>
      <c r="AB65" s="1303"/>
      <c r="AC65" s="229"/>
      <c r="AD65" s="229"/>
      <c r="AE65" s="1304"/>
      <c r="AF65" s="247"/>
      <c r="AG65" s="1282"/>
      <c r="AH65" s="1306"/>
      <c r="AI65" s="1291"/>
      <c r="AJ65" s="1279"/>
      <c r="AK65" s="165" t="s">
        <v>231</v>
      </c>
      <c r="AL65" s="226">
        <v>2300</v>
      </c>
      <c r="AM65" s="227">
        <v>2500</v>
      </c>
      <c r="AN65" s="1286"/>
      <c r="AO65" s="1294"/>
      <c r="AP65" s="1286"/>
      <c r="AQ65" s="1297"/>
      <c r="AR65" s="210"/>
      <c r="AS65" s="193"/>
      <c r="AT65" s="1282"/>
      <c r="AU65" s="62"/>
      <c r="AV65" s="1282"/>
      <c r="AW65" s="1284"/>
      <c r="AX65" s="1286"/>
      <c r="AY65" s="1288"/>
      <c r="AZ65" s="1271"/>
      <c r="BA65" s="1263">
        <v>0.02</v>
      </c>
      <c r="BB65" s="1265">
        <v>0.03</v>
      </c>
      <c r="BC65" s="1265">
        <v>0.05</v>
      </c>
      <c r="BD65" s="1267">
        <v>0.06</v>
      </c>
      <c r="BE65" s="210"/>
      <c r="BF65" s="1269"/>
      <c r="BG65" s="15"/>
      <c r="BI65" s="133"/>
      <c r="BJ65" s="130">
        <v>29</v>
      </c>
      <c r="BK65" s="130">
        <v>30</v>
      </c>
      <c r="BL65" s="1260"/>
      <c r="BM65" s="8"/>
      <c r="BN65" s="8"/>
      <c r="BO65" s="8"/>
      <c r="BP65" s="8"/>
      <c r="BQ65" s="8"/>
      <c r="BR65" s="8"/>
      <c r="BS65" s="8"/>
      <c r="BT65" s="8"/>
      <c r="BU65" s="8"/>
      <c r="BV65" s="8"/>
      <c r="BW65" s="8"/>
      <c r="BX65" s="8"/>
      <c r="BY65" s="8"/>
    </row>
    <row r="66" spans="1:77" s="56" customFormat="1" ht="13.5" customHeight="1">
      <c r="A66" s="1318"/>
      <c r="B66" s="1322"/>
      <c r="C66" s="1262"/>
      <c r="D66" s="232" t="s">
        <v>53</v>
      </c>
      <c r="E66" s="200"/>
      <c r="F66" s="233">
        <v>183220</v>
      </c>
      <c r="G66" s="234"/>
      <c r="H66" s="233">
        <v>179920</v>
      </c>
      <c r="I66" s="234"/>
      <c r="J66" s="170" t="s">
        <v>222</v>
      </c>
      <c r="K66" s="221">
        <v>1720</v>
      </c>
      <c r="L66" s="235"/>
      <c r="M66" s="236" t="s">
        <v>221</v>
      </c>
      <c r="N66" s="221">
        <v>1690</v>
      </c>
      <c r="O66" s="235"/>
      <c r="P66" s="236" t="s">
        <v>221</v>
      </c>
      <c r="Q66" s="228"/>
      <c r="R66" s="229"/>
      <c r="S66" s="237"/>
      <c r="T66" s="1304"/>
      <c r="U66" s="157"/>
      <c r="V66" s="243"/>
      <c r="W66" s="1286"/>
      <c r="X66" s="224"/>
      <c r="Y66" s="210"/>
      <c r="Z66" s="1320"/>
      <c r="AA66" s="224"/>
      <c r="AB66" s="1303"/>
      <c r="AC66" s="229"/>
      <c r="AD66" s="229"/>
      <c r="AE66" s="1304"/>
      <c r="AF66" s="247"/>
      <c r="AG66" s="1282"/>
      <c r="AH66" s="1307"/>
      <c r="AI66" s="1292"/>
      <c r="AJ66" s="1279"/>
      <c r="AK66" s="239" t="s">
        <v>232</v>
      </c>
      <c r="AL66" s="240">
        <v>2000</v>
      </c>
      <c r="AM66" s="241">
        <v>2300</v>
      </c>
      <c r="AN66" s="1286"/>
      <c r="AO66" s="1295"/>
      <c r="AP66" s="1286"/>
      <c r="AQ66" s="1298"/>
      <c r="AR66" s="210"/>
      <c r="AS66" s="193"/>
      <c r="AT66" s="1282"/>
      <c r="AU66" s="62"/>
      <c r="AV66" s="1282"/>
      <c r="AW66" s="1285"/>
      <c r="AX66" s="1286"/>
      <c r="AY66" s="1289"/>
      <c r="AZ66" s="1271"/>
      <c r="BA66" s="1264"/>
      <c r="BB66" s="1266"/>
      <c r="BC66" s="1266"/>
      <c r="BD66" s="1268"/>
      <c r="BE66" s="210"/>
      <c r="BF66" s="1269"/>
      <c r="BG66" s="15"/>
      <c r="BI66" s="133"/>
      <c r="BJ66" s="130">
        <v>29</v>
      </c>
      <c r="BK66" s="130">
        <v>30</v>
      </c>
      <c r="BL66" s="1260"/>
      <c r="BM66" s="8"/>
      <c r="BN66" s="8"/>
      <c r="BO66" s="8"/>
      <c r="BP66" s="8"/>
      <c r="BQ66" s="8"/>
      <c r="BR66" s="8"/>
      <c r="BS66" s="8"/>
      <c r="BT66" s="8"/>
      <c r="BU66" s="8"/>
      <c r="BV66" s="8"/>
      <c r="BW66" s="8"/>
      <c r="BX66" s="8"/>
      <c r="BY66" s="8"/>
    </row>
    <row r="67" spans="1:77" s="56" customFormat="1" ht="13.5" customHeight="1">
      <c r="A67" s="1318"/>
      <c r="B67" s="1325" t="s">
        <v>265</v>
      </c>
      <c r="C67" s="1301" t="s">
        <v>218</v>
      </c>
      <c r="D67" s="199" t="s">
        <v>219</v>
      </c>
      <c r="E67" s="200"/>
      <c r="F67" s="201">
        <v>32100</v>
      </c>
      <c r="G67" s="202">
        <v>39990</v>
      </c>
      <c r="H67" s="201">
        <v>28990</v>
      </c>
      <c r="I67" s="202">
        <v>36880</v>
      </c>
      <c r="J67" s="170" t="s">
        <v>222</v>
      </c>
      <c r="K67" s="203">
        <v>300</v>
      </c>
      <c r="L67" s="204">
        <v>370</v>
      </c>
      <c r="M67" s="205" t="s">
        <v>221</v>
      </c>
      <c r="N67" s="203">
        <v>270</v>
      </c>
      <c r="O67" s="204">
        <v>340</v>
      </c>
      <c r="P67" s="205" t="s">
        <v>221</v>
      </c>
      <c r="Q67" s="170" t="s">
        <v>222</v>
      </c>
      <c r="R67" s="206">
        <v>7890</v>
      </c>
      <c r="S67" s="207">
        <v>70</v>
      </c>
      <c r="T67" s="1303"/>
      <c r="U67" s="157"/>
      <c r="V67" s="243"/>
      <c r="W67" s="1286"/>
      <c r="X67" s="224"/>
      <c r="Y67" s="210"/>
      <c r="Z67" s="1320"/>
      <c r="AA67" s="224"/>
      <c r="AB67" s="1303"/>
      <c r="AC67" s="229"/>
      <c r="AD67" s="229"/>
      <c r="AE67" s="1304"/>
      <c r="AF67" s="247"/>
      <c r="AG67" s="1282" t="s">
        <v>222</v>
      </c>
      <c r="AH67" s="1305">
        <v>2600</v>
      </c>
      <c r="AI67" s="1290">
        <v>2900</v>
      </c>
      <c r="AJ67" s="1279" t="s">
        <v>222</v>
      </c>
      <c r="AK67" s="212" t="s">
        <v>224</v>
      </c>
      <c r="AL67" s="213">
        <v>5400</v>
      </c>
      <c r="AM67" s="214">
        <v>6000</v>
      </c>
      <c r="AN67" s="1286" t="s">
        <v>222</v>
      </c>
      <c r="AO67" s="1293">
        <v>2780</v>
      </c>
      <c r="AP67" s="1286" t="s">
        <v>222</v>
      </c>
      <c r="AQ67" s="1296">
        <v>20</v>
      </c>
      <c r="AR67" s="1279" t="s">
        <v>222</v>
      </c>
      <c r="AS67" s="1280">
        <v>4700</v>
      </c>
      <c r="AT67" s="1282"/>
      <c r="AU67" s="62"/>
      <c r="AV67" s="1282" t="s">
        <v>492</v>
      </c>
      <c r="AW67" s="1283">
        <v>3220</v>
      </c>
      <c r="AX67" s="1286" t="s">
        <v>222</v>
      </c>
      <c r="AY67" s="1287">
        <v>30</v>
      </c>
      <c r="AZ67" s="1271" t="s">
        <v>492</v>
      </c>
      <c r="BA67" s="1272" t="s">
        <v>226</v>
      </c>
      <c r="BB67" s="1274" t="s">
        <v>226</v>
      </c>
      <c r="BC67" s="1274" t="s">
        <v>226</v>
      </c>
      <c r="BD67" s="1276" t="s">
        <v>226</v>
      </c>
      <c r="BE67" s="210"/>
      <c r="BF67" s="1278"/>
      <c r="BG67" s="15"/>
      <c r="BI67" s="133"/>
      <c r="BJ67" s="130">
        <v>31</v>
      </c>
      <c r="BK67" s="130">
        <v>32</v>
      </c>
      <c r="BL67" s="1260">
        <v>16</v>
      </c>
      <c r="BM67" s="8"/>
      <c r="BN67" s="8"/>
      <c r="BO67" s="8"/>
      <c r="BP67" s="8"/>
      <c r="BQ67" s="8"/>
      <c r="BR67" s="8"/>
      <c r="BS67" s="8"/>
      <c r="BT67" s="8"/>
      <c r="BU67" s="8"/>
      <c r="BV67" s="8"/>
      <c r="BW67" s="8"/>
      <c r="BX67" s="8"/>
      <c r="BY67" s="8"/>
    </row>
    <row r="68" spans="1:77" s="56" customFormat="1" ht="13.5" customHeight="1">
      <c r="A68" s="1318"/>
      <c r="B68" s="1326"/>
      <c r="C68" s="1302"/>
      <c r="D68" s="215" t="s">
        <v>227</v>
      </c>
      <c r="E68" s="200"/>
      <c r="F68" s="216">
        <v>39990</v>
      </c>
      <c r="G68" s="217">
        <v>103480</v>
      </c>
      <c r="H68" s="216">
        <v>36880</v>
      </c>
      <c r="I68" s="217">
        <v>100370</v>
      </c>
      <c r="J68" s="170" t="s">
        <v>222</v>
      </c>
      <c r="K68" s="218">
        <v>370</v>
      </c>
      <c r="L68" s="219">
        <v>920</v>
      </c>
      <c r="M68" s="220" t="s">
        <v>221</v>
      </c>
      <c r="N68" s="218">
        <v>340</v>
      </c>
      <c r="O68" s="219">
        <v>890</v>
      </c>
      <c r="P68" s="220" t="s">
        <v>221</v>
      </c>
      <c r="Q68" s="170" t="s">
        <v>222</v>
      </c>
      <c r="R68" s="221">
        <v>7890</v>
      </c>
      <c r="S68" s="222">
        <v>70</v>
      </c>
      <c r="T68" s="1303"/>
      <c r="U68" s="157"/>
      <c r="V68" s="243"/>
      <c r="W68" s="1286"/>
      <c r="X68" s="224"/>
      <c r="Y68" s="210"/>
      <c r="Z68" s="1320"/>
      <c r="AA68" s="224"/>
      <c r="AB68" s="1303"/>
      <c r="AC68" s="229"/>
      <c r="AD68" s="229"/>
      <c r="AE68" s="1304"/>
      <c r="AF68" s="247"/>
      <c r="AG68" s="1282"/>
      <c r="AH68" s="1306"/>
      <c r="AI68" s="1291"/>
      <c r="AJ68" s="1279"/>
      <c r="AK68" s="165" t="s">
        <v>228</v>
      </c>
      <c r="AL68" s="226">
        <v>2900</v>
      </c>
      <c r="AM68" s="227">
        <v>3300</v>
      </c>
      <c r="AN68" s="1286"/>
      <c r="AO68" s="1294"/>
      <c r="AP68" s="1286"/>
      <c r="AQ68" s="1297"/>
      <c r="AR68" s="1279"/>
      <c r="AS68" s="1281"/>
      <c r="AT68" s="1282"/>
      <c r="AU68" s="62"/>
      <c r="AV68" s="1282"/>
      <c r="AW68" s="1284"/>
      <c r="AX68" s="1286"/>
      <c r="AY68" s="1288"/>
      <c r="AZ68" s="1271"/>
      <c r="BA68" s="1273"/>
      <c r="BB68" s="1275"/>
      <c r="BC68" s="1275"/>
      <c r="BD68" s="1277"/>
      <c r="BE68" s="210"/>
      <c r="BF68" s="1278"/>
      <c r="BG68" s="15"/>
      <c r="BI68" s="133"/>
      <c r="BJ68" s="130">
        <v>31</v>
      </c>
      <c r="BK68" s="130">
        <v>32</v>
      </c>
      <c r="BL68" s="1260"/>
      <c r="BM68" s="8"/>
      <c r="BN68" s="8"/>
      <c r="BO68" s="8"/>
      <c r="BP68" s="8"/>
      <c r="BQ68" s="8"/>
      <c r="BR68" s="8"/>
      <c r="BS68" s="8"/>
      <c r="BT68" s="8"/>
      <c r="BU68" s="8"/>
      <c r="BV68" s="8"/>
      <c r="BW68" s="8"/>
      <c r="BX68" s="8"/>
      <c r="BY68" s="8"/>
    </row>
    <row r="69" spans="1:77" s="56" customFormat="1" ht="13.5" customHeight="1">
      <c r="A69" s="1318"/>
      <c r="B69" s="1326"/>
      <c r="C69" s="1261" t="s">
        <v>229</v>
      </c>
      <c r="D69" s="215" t="s">
        <v>230</v>
      </c>
      <c r="E69" s="200"/>
      <c r="F69" s="216">
        <v>103480</v>
      </c>
      <c r="G69" s="217">
        <v>182390</v>
      </c>
      <c r="H69" s="216">
        <v>100370</v>
      </c>
      <c r="I69" s="217">
        <v>179280</v>
      </c>
      <c r="J69" s="170" t="s">
        <v>222</v>
      </c>
      <c r="K69" s="218">
        <v>920</v>
      </c>
      <c r="L69" s="219">
        <v>1710</v>
      </c>
      <c r="M69" s="220" t="s">
        <v>221</v>
      </c>
      <c r="N69" s="218">
        <v>890</v>
      </c>
      <c r="O69" s="219">
        <v>1680</v>
      </c>
      <c r="P69" s="220" t="s">
        <v>221</v>
      </c>
      <c r="Q69" s="228"/>
      <c r="R69" s="229"/>
      <c r="S69" s="230"/>
      <c r="T69" s="1304"/>
      <c r="U69" s="157"/>
      <c r="V69" s="223"/>
      <c r="W69" s="1286"/>
      <c r="X69" s="224"/>
      <c r="Y69" s="210"/>
      <c r="Z69" s="1320"/>
      <c r="AA69" s="224"/>
      <c r="AB69" s="1303"/>
      <c r="AC69" s="229"/>
      <c r="AD69" s="229"/>
      <c r="AE69" s="1304"/>
      <c r="AF69" s="247"/>
      <c r="AG69" s="1282"/>
      <c r="AH69" s="1306"/>
      <c r="AI69" s="1291"/>
      <c r="AJ69" s="1279"/>
      <c r="AK69" s="165" t="s">
        <v>231</v>
      </c>
      <c r="AL69" s="226">
        <v>2500</v>
      </c>
      <c r="AM69" s="227">
        <v>2800</v>
      </c>
      <c r="AN69" s="1286"/>
      <c r="AO69" s="1294"/>
      <c r="AP69" s="1286"/>
      <c r="AQ69" s="1297"/>
      <c r="AR69" s="210"/>
      <c r="AS69" s="193"/>
      <c r="AT69" s="1282"/>
      <c r="AU69" s="62"/>
      <c r="AV69" s="1282"/>
      <c r="AW69" s="1284"/>
      <c r="AX69" s="1286"/>
      <c r="AY69" s="1288"/>
      <c r="AZ69" s="1271"/>
      <c r="BA69" s="1263">
        <v>0.02</v>
      </c>
      <c r="BB69" s="1265">
        <v>0.03</v>
      </c>
      <c r="BC69" s="1265">
        <v>0.05</v>
      </c>
      <c r="BD69" s="1267">
        <v>0.06</v>
      </c>
      <c r="BE69" s="210"/>
      <c r="BF69" s="1269"/>
      <c r="BG69" s="15"/>
      <c r="BI69" s="133"/>
      <c r="BJ69" s="130">
        <v>31</v>
      </c>
      <c r="BK69" s="130">
        <v>32</v>
      </c>
      <c r="BL69" s="1260"/>
      <c r="BM69" s="8"/>
      <c r="BN69" s="8"/>
      <c r="BO69" s="8"/>
      <c r="BP69" s="8"/>
      <c r="BQ69" s="8"/>
      <c r="BR69" s="8"/>
      <c r="BS69" s="8"/>
      <c r="BT69" s="8"/>
      <c r="BU69" s="8"/>
      <c r="BV69" s="8"/>
      <c r="BW69" s="8"/>
      <c r="BX69" s="8"/>
      <c r="BY69" s="8"/>
    </row>
    <row r="70" spans="1:77" s="56" customFormat="1" ht="13.5" customHeight="1">
      <c r="A70" s="1318"/>
      <c r="B70" s="1327"/>
      <c r="C70" s="1262"/>
      <c r="D70" s="232" t="s">
        <v>53</v>
      </c>
      <c r="E70" s="200"/>
      <c r="F70" s="233">
        <v>182390</v>
      </c>
      <c r="G70" s="234"/>
      <c r="H70" s="233">
        <v>179280</v>
      </c>
      <c r="I70" s="234"/>
      <c r="J70" s="170" t="s">
        <v>222</v>
      </c>
      <c r="K70" s="221">
        <v>1710</v>
      </c>
      <c r="L70" s="235"/>
      <c r="M70" s="236" t="s">
        <v>221</v>
      </c>
      <c r="N70" s="221">
        <v>1680</v>
      </c>
      <c r="O70" s="235"/>
      <c r="P70" s="236" t="s">
        <v>221</v>
      </c>
      <c r="Q70" s="228"/>
      <c r="R70" s="229"/>
      <c r="S70" s="237"/>
      <c r="T70" s="1304"/>
      <c r="U70" s="157"/>
      <c r="V70" s="223"/>
      <c r="W70" s="1286"/>
      <c r="X70" s="224"/>
      <c r="Y70" s="210"/>
      <c r="Z70" s="1320"/>
      <c r="AA70" s="224"/>
      <c r="AB70" s="1303"/>
      <c r="AC70" s="229"/>
      <c r="AD70" s="229"/>
      <c r="AE70" s="1304"/>
      <c r="AF70" s="247"/>
      <c r="AG70" s="1282"/>
      <c r="AH70" s="1307"/>
      <c r="AI70" s="1292"/>
      <c r="AJ70" s="1279"/>
      <c r="AK70" s="239" t="s">
        <v>232</v>
      </c>
      <c r="AL70" s="240">
        <v>2300</v>
      </c>
      <c r="AM70" s="241">
        <v>2500</v>
      </c>
      <c r="AN70" s="1286"/>
      <c r="AO70" s="1295"/>
      <c r="AP70" s="1286"/>
      <c r="AQ70" s="1298"/>
      <c r="AR70" s="210"/>
      <c r="AS70" s="193"/>
      <c r="AT70" s="1282"/>
      <c r="AU70" s="62"/>
      <c r="AV70" s="1282"/>
      <c r="AW70" s="1285"/>
      <c r="AX70" s="1286"/>
      <c r="AY70" s="1289"/>
      <c r="AZ70" s="1271"/>
      <c r="BA70" s="1264"/>
      <c r="BB70" s="1266"/>
      <c r="BC70" s="1266"/>
      <c r="BD70" s="1268"/>
      <c r="BE70" s="210"/>
      <c r="BF70" s="1269"/>
      <c r="BG70" s="15"/>
      <c r="BI70" s="133"/>
      <c r="BJ70" s="130">
        <v>31</v>
      </c>
      <c r="BK70" s="130">
        <v>32</v>
      </c>
      <c r="BL70" s="1260"/>
      <c r="BM70" s="8"/>
      <c r="BN70" s="8"/>
      <c r="BO70" s="8"/>
      <c r="BP70" s="8"/>
      <c r="BQ70" s="8"/>
      <c r="BR70" s="8"/>
      <c r="BS70" s="8"/>
      <c r="BT70" s="8"/>
      <c r="BU70" s="8"/>
      <c r="BV70" s="8"/>
      <c r="BW70" s="8"/>
      <c r="BX70" s="8"/>
      <c r="BY70" s="8"/>
    </row>
    <row r="71" spans="1:77" s="56" customFormat="1" ht="13.5" customHeight="1">
      <c r="A71" s="1318"/>
      <c r="B71" s="1323" t="s">
        <v>266</v>
      </c>
      <c r="C71" s="1301" t="s">
        <v>218</v>
      </c>
      <c r="D71" s="199" t="s">
        <v>219</v>
      </c>
      <c r="E71" s="200"/>
      <c r="F71" s="201">
        <v>31340</v>
      </c>
      <c r="G71" s="202">
        <v>39230</v>
      </c>
      <c r="H71" s="201">
        <v>28400</v>
      </c>
      <c r="I71" s="202">
        <v>36290</v>
      </c>
      <c r="J71" s="170" t="s">
        <v>222</v>
      </c>
      <c r="K71" s="203">
        <v>290</v>
      </c>
      <c r="L71" s="204">
        <v>360</v>
      </c>
      <c r="M71" s="205" t="s">
        <v>221</v>
      </c>
      <c r="N71" s="203">
        <v>260</v>
      </c>
      <c r="O71" s="204">
        <v>330</v>
      </c>
      <c r="P71" s="205" t="s">
        <v>221</v>
      </c>
      <c r="Q71" s="170" t="s">
        <v>222</v>
      </c>
      <c r="R71" s="206">
        <v>7890</v>
      </c>
      <c r="S71" s="207">
        <v>70</v>
      </c>
      <c r="T71" s="1303"/>
      <c r="U71" s="157"/>
      <c r="V71" s="223"/>
      <c r="W71" s="1286"/>
      <c r="X71" s="224"/>
      <c r="Y71" s="210"/>
      <c r="Z71" s="1320"/>
      <c r="AA71" s="224"/>
      <c r="AB71" s="1303"/>
      <c r="AC71" s="229"/>
      <c r="AD71" s="229"/>
      <c r="AE71" s="1304"/>
      <c r="AF71" s="247"/>
      <c r="AG71" s="1282" t="s">
        <v>222</v>
      </c>
      <c r="AH71" s="1305">
        <v>2500</v>
      </c>
      <c r="AI71" s="1290">
        <v>2700</v>
      </c>
      <c r="AJ71" s="1279" t="s">
        <v>222</v>
      </c>
      <c r="AK71" s="212" t="s">
        <v>224</v>
      </c>
      <c r="AL71" s="213">
        <v>4800</v>
      </c>
      <c r="AM71" s="214">
        <v>5400</v>
      </c>
      <c r="AN71" s="1286" t="s">
        <v>222</v>
      </c>
      <c r="AO71" s="1293">
        <v>2630</v>
      </c>
      <c r="AP71" s="1286" t="s">
        <v>222</v>
      </c>
      <c r="AQ71" s="1296">
        <v>20</v>
      </c>
      <c r="AR71" s="1279" t="s">
        <v>222</v>
      </c>
      <c r="AS71" s="1280">
        <v>4700</v>
      </c>
      <c r="AT71" s="1282"/>
      <c r="AU71" s="62"/>
      <c r="AV71" s="1282" t="s">
        <v>492</v>
      </c>
      <c r="AW71" s="1283">
        <v>3040</v>
      </c>
      <c r="AX71" s="1286" t="s">
        <v>222</v>
      </c>
      <c r="AY71" s="1287">
        <v>30</v>
      </c>
      <c r="AZ71" s="1271" t="s">
        <v>492</v>
      </c>
      <c r="BA71" s="1272" t="s">
        <v>226</v>
      </c>
      <c r="BB71" s="1274" t="s">
        <v>226</v>
      </c>
      <c r="BC71" s="1274" t="s">
        <v>226</v>
      </c>
      <c r="BD71" s="1276" t="s">
        <v>226</v>
      </c>
      <c r="BE71" s="210"/>
      <c r="BF71" s="1278"/>
      <c r="BG71" s="15"/>
      <c r="BI71" s="133"/>
      <c r="BJ71" s="130">
        <v>33</v>
      </c>
      <c r="BK71" s="130">
        <v>34</v>
      </c>
      <c r="BL71" s="1260">
        <v>17</v>
      </c>
      <c r="BM71" s="8"/>
      <c r="BN71" s="8"/>
      <c r="BO71" s="8"/>
      <c r="BP71" s="8"/>
      <c r="BQ71" s="8"/>
      <c r="BR71" s="8"/>
      <c r="BS71" s="8"/>
      <c r="BT71" s="8"/>
      <c r="BU71" s="8"/>
      <c r="BV71" s="8"/>
      <c r="BW71" s="8"/>
      <c r="BX71" s="8"/>
      <c r="BY71" s="8"/>
    </row>
    <row r="72" spans="1:77" s="56" customFormat="1" ht="13.5" customHeight="1">
      <c r="A72" s="1318"/>
      <c r="B72" s="1322"/>
      <c r="C72" s="1302"/>
      <c r="D72" s="215" t="s">
        <v>227</v>
      </c>
      <c r="E72" s="200"/>
      <c r="F72" s="216">
        <v>39230</v>
      </c>
      <c r="G72" s="217">
        <v>102720</v>
      </c>
      <c r="H72" s="216">
        <v>36290</v>
      </c>
      <c r="I72" s="217">
        <v>99780</v>
      </c>
      <c r="J72" s="170" t="s">
        <v>222</v>
      </c>
      <c r="K72" s="218">
        <v>360</v>
      </c>
      <c r="L72" s="219">
        <v>910</v>
      </c>
      <c r="M72" s="220" t="s">
        <v>221</v>
      </c>
      <c r="N72" s="218">
        <v>330</v>
      </c>
      <c r="O72" s="219">
        <v>880</v>
      </c>
      <c r="P72" s="220" t="s">
        <v>221</v>
      </c>
      <c r="Q72" s="170" t="s">
        <v>222</v>
      </c>
      <c r="R72" s="221">
        <v>7890</v>
      </c>
      <c r="S72" s="222">
        <v>70</v>
      </c>
      <c r="T72" s="1303"/>
      <c r="U72" s="157"/>
      <c r="V72" s="223"/>
      <c r="W72" s="1286"/>
      <c r="X72" s="224"/>
      <c r="Y72" s="210"/>
      <c r="Z72" s="1320"/>
      <c r="AA72" s="224"/>
      <c r="AB72" s="1303"/>
      <c r="AC72" s="229"/>
      <c r="AD72" s="229"/>
      <c r="AE72" s="1304"/>
      <c r="AF72" s="247"/>
      <c r="AG72" s="1282"/>
      <c r="AH72" s="1306"/>
      <c r="AI72" s="1291"/>
      <c r="AJ72" s="1279"/>
      <c r="AK72" s="165" t="s">
        <v>228</v>
      </c>
      <c r="AL72" s="226">
        <v>2600</v>
      </c>
      <c r="AM72" s="227">
        <v>2900</v>
      </c>
      <c r="AN72" s="1286"/>
      <c r="AO72" s="1294"/>
      <c r="AP72" s="1286"/>
      <c r="AQ72" s="1297"/>
      <c r="AR72" s="1279"/>
      <c r="AS72" s="1281"/>
      <c r="AT72" s="1282"/>
      <c r="AU72" s="62"/>
      <c r="AV72" s="1282"/>
      <c r="AW72" s="1284"/>
      <c r="AX72" s="1286"/>
      <c r="AY72" s="1288"/>
      <c r="AZ72" s="1271"/>
      <c r="BA72" s="1273"/>
      <c r="BB72" s="1275"/>
      <c r="BC72" s="1275"/>
      <c r="BD72" s="1277"/>
      <c r="BE72" s="210"/>
      <c r="BF72" s="1278"/>
      <c r="BG72" s="15"/>
      <c r="BI72" s="133"/>
      <c r="BJ72" s="130">
        <v>33</v>
      </c>
      <c r="BK72" s="130">
        <v>34</v>
      </c>
      <c r="BL72" s="1260"/>
      <c r="BM72" s="8"/>
      <c r="BN72" s="8"/>
      <c r="BO72" s="8"/>
      <c r="BP72" s="8"/>
      <c r="BQ72" s="8"/>
      <c r="BR72" s="8"/>
      <c r="BS72" s="8"/>
      <c r="BT72" s="8"/>
      <c r="BU72" s="8"/>
      <c r="BV72" s="8"/>
      <c r="BW72" s="8"/>
      <c r="BX72" s="8"/>
      <c r="BY72" s="8"/>
    </row>
    <row r="73" spans="1:77" s="56" customFormat="1" ht="13.5" customHeight="1">
      <c r="A73" s="1318"/>
      <c r="B73" s="1322"/>
      <c r="C73" s="1261" t="s">
        <v>229</v>
      </c>
      <c r="D73" s="215" t="s">
        <v>230</v>
      </c>
      <c r="E73" s="200"/>
      <c r="F73" s="216">
        <v>102720</v>
      </c>
      <c r="G73" s="217">
        <v>181630</v>
      </c>
      <c r="H73" s="216">
        <v>99780</v>
      </c>
      <c r="I73" s="217">
        <v>178690</v>
      </c>
      <c r="J73" s="170" t="s">
        <v>222</v>
      </c>
      <c r="K73" s="218">
        <v>910</v>
      </c>
      <c r="L73" s="219">
        <v>1700</v>
      </c>
      <c r="M73" s="220" t="s">
        <v>221</v>
      </c>
      <c r="N73" s="218">
        <v>880</v>
      </c>
      <c r="O73" s="219">
        <v>1670</v>
      </c>
      <c r="P73" s="220" t="s">
        <v>221</v>
      </c>
      <c r="Q73" s="228"/>
      <c r="R73" s="229"/>
      <c r="S73" s="230"/>
      <c r="T73" s="1304"/>
      <c r="U73" s="157"/>
      <c r="V73" s="223"/>
      <c r="W73" s="1286"/>
      <c r="X73" s="224"/>
      <c r="Y73" s="210"/>
      <c r="Z73" s="1320"/>
      <c r="AA73" s="224"/>
      <c r="AB73" s="1303"/>
      <c r="AC73" s="229"/>
      <c r="AD73" s="229"/>
      <c r="AE73" s="1304"/>
      <c r="AF73" s="247"/>
      <c r="AG73" s="1282"/>
      <c r="AH73" s="1306"/>
      <c r="AI73" s="1291"/>
      <c r="AJ73" s="1279"/>
      <c r="AK73" s="165" t="s">
        <v>231</v>
      </c>
      <c r="AL73" s="226">
        <v>2300</v>
      </c>
      <c r="AM73" s="227">
        <v>2500</v>
      </c>
      <c r="AN73" s="1286"/>
      <c r="AO73" s="1294"/>
      <c r="AP73" s="1286"/>
      <c r="AQ73" s="1297"/>
      <c r="AR73" s="210"/>
      <c r="AS73" s="193"/>
      <c r="AT73" s="1282"/>
      <c r="AU73" s="62"/>
      <c r="AV73" s="1282"/>
      <c r="AW73" s="1284"/>
      <c r="AX73" s="1286"/>
      <c r="AY73" s="1288"/>
      <c r="AZ73" s="1271"/>
      <c r="BA73" s="1263">
        <v>0.01</v>
      </c>
      <c r="BB73" s="1265">
        <v>0.03</v>
      </c>
      <c r="BC73" s="1265">
        <v>0.04</v>
      </c>
      <c r="BD73" s="1267">
        <v>0.06</v>
      </c>
      <c r="BE73" s="210"/>
      <c r="BF73" s="1269"/>
      <c r="BG73" s="15"/>
      <c r="BI73" s="133"/>
      <c r="BJ73" s="130">
        <v>33</v>
      </c>
      <c r="BK73" s="130">
        <v>34</v>
      </c>
      <c r="BL73" s="1260"/>
      <c r="BM73" s="8"/>
      <c r="BN73" s="8"/>
      <c r="BO73" s="8"/>
      <c r="BP73" s="8"/>
      <c r="BQ73" s="8"/>
      <c r="BR73" s="8"/>
      <c r="BS73" s="8"/>
      <c r="BT73" s="8"/>
      <c r="BU73" s="8"/>
      <c r="BV73" s="8"/>
      <c r="BW73" s="8"/>
      <c r="BX73" s="8"/>
      <c r="BY73" s="8"/>
    </row>
    <row r="74" spans="1:77" s="56" customFormat="1" ht="13.5" customHeight="1">
      <c r="A74" s="1319"/>
      <c r="B74" s="1324"/>
      <c r="C74" s="1262"/>
      <c r="D74" s="232" t="s">
        <v>53</v>
      </c>
      <c r="E74" s="200"/>
      <c r="F74" s="233">
        <v>181630</v>
      </c>
      <c r="G74" s="234"/>
      <c r="H74" s="233">
        <v>178690</v>
      </c>
      <c r="I74" s="234"/>
      <c r="J74" s="170" t="s">
        <v>222</v>
      </c>
      <c r="K74" s="221">
        <v>1700</v>
      </c>
      <c r="L74" s="235"/>
      <c r="M74" s="236" t="s">
        <v>221</v>
      </c>
      <c r="N74" s="221">
        <v>1670</v>
      </c>
      <c r="O74" s="235"/>
      <c r="P74" s="236" t="s">
        <v>221</v>
      </c>
      <c r="Q74" s="228"/>
      <c r="R74" s="229"/>
      <c r="S74" s="249"/>
      <c r="T74" s="1304"/>
      <c r="U74" s="157"/>
      <c r="V74" s="250"/>
      <c r="W74" s="1286"/>
      <c r="X74" s="251"/>
      <c r="Y74" s="210"/>
      <c r="Z74" s="1320"/>
      <c r="AA74" s="251"/>
      <c r="AB74" s="1303"/>
      <c r="AC74" s="229"/>
      <c r="AD74" s="229"/>
      <c r="AE74" s="1304"/>
      <c r="AF74" s="247"/>
      <c r="AG74" s="1282"/>
      <c r="AH74" s="1307"/>
      <c r="AI74" s="1292"/>
      <c r="AJ74" s="1279"/>
      <c r="AK74" s="239" t="s">
        <v>232</v>
      </c>
      <c r="AL74" s="240">
        <v>2000</v>
      </c>
      <c r="AM74" s="241">
        <v>2300</v>
      </c>
      <c r="AN74" s="1286"/>
      <c r="AO74" s="1295"/>
      <c r="AP74" s="1286"/>
      <c r="AQ74" s="1298"/>
      <c r="AR74" s="210"/>
      <c r="AS74" s="193"/>
      <c r="AT74" s="1282"/>
      <c r="AU74" s="12"/>
      <c r="AV74" s="1282"/>
      <c r="AW74" s="1285"/>
      <c r="AX74" s="1286"/>
      <c r="AY74" s="1289"/>
      <c r="AZ74" s="1271"/>
      <c r="BA74" s="1264"/>
      <c r="BB74" s="1266"/>
      <c r="BC74" s="1266"/>
      <c r="BD74" s="1268"/>
      <c r="BE74" s="210"/>
      <c r="BF74" s="1270"/>
      <c r="BG74" s="15"/>
      <c r="BI74" s="133"/>
      <c r="BJ74" s="130">
        <v>33</v>
      </c>
      <c r="BK74" s="130">
        <v>34</v>
      </c>
      <c r="BL74" s="1260"/>
      <c r="BM74" s="8"/>
      <c r="BN74" s="8"/>
      <c r="BO74" s="8"/>
      <c r="BP74" s="8"/>
      <c r="BQ74" s="8"/>
      <c r="BR74" s="8"/>
      <c r="BS74" s="8"/>
      <c r="BT74" s="8"/>
      <c r="BU74" s="8"/>
      <c r="BV74" s="8"/>
      <c r="BW74" s="8"/>
      <c r="BX74" s="8"/>
      <c r="BY74" s="8"/>
    </row>
    <row r="75" spans="1:77" s="9" customFormat="1" ht="13.5" customHeight="1">
      <c r="A75" s="1317" t="s">
        <v>494</v>
      </c>
      <c r="B75" s="1299" t="s">
        <v>217</v>
      </c>
      <c r="C75" s="1301" t="s">
        <v>218</v>
      </c>
      <c r="D75" s="199" t="s">
        <v>219</v>
      </c>
      <c r="E75" s="200"/>
      <c r="F75" s="201">
        <v>122970</v>
      </c>
      <c r="G75" s="202">
        <v>130620</v>
      </c>
      <c r="H75" s="201">
        <v>97240</v>
      </c>
      <c r="I75" s="202">
        <v>104890</v>
      </c>
      <c r="J75" s="170" t="s">
        <v>222</v>
      </c>
      <c r="K75" s="203">
        <v>1210</v>
      </c>
      <c r="L75" s="204">
        <v>1280</v>
      </c>
      <c r="M75" s="205" t="s">
        <v>221</v>
      </c>
      <c r="N75" s="203">
        <v>950</v>
      </c>
      <c r="O75" s="204">
        <v>1020</v>
      </c>
      <c r="P75" s="205" t="s">
        <v>221</v>
      </c>
      <c r="Q75" s="170" t="s">
        <v>222</v>
      </c>
      <c r="R75" s="206">
        <v>7650</v>
      </c>
      <c r="S75" s="207">
        <v>70</v>
      </c>
      <c r="T75" s="1303" t="s">
        <v>222</v>
      </c>
      <c r="U75" s="157"/>
      <c r="V75" s="208"/>
      <c r="W75" s="1286" t="s">
        <v>222</v>
      </c>
      <c r="X75" s="209"/>
      <c r="Y75" s="210"/>
      <c r="Z75" s="1320" t="s">
        <v>491</v>
      </c>
      <c r="AA75" s="209"/>
      <c r="AB75" s="1286" t="s">
        <v>222</v>
      </c>
      <c r="AC75" s="1312">
        <v>30750</v>
      </c>
      <c r="AD75" s="211"/>
      <c r="AE75" s="1286" t="s">
        <v>222</v>
      </c>
      <c r="AF75" s="1287">
        <v>230</v>
      </c>
      <c r="AG75" s="1279" t="s">
        <v>222</v>
      </c>
      <c r="AH75" s="1305">
        <v>7900</v>
      </c>
      <c r="AI75" s="1290">
        <v>8700</v>
      </c>
      <c r="AJ75" s="1279" t="s">
        <v>222</v>
      </c>
      <c r="AK75" s="212" t="s">
        <v>224</v>
      </c>
      <c r="AL75" s="213">
        <v>15800</v>
      </c>
      <c r="AM75" s="214">
        <v>17600</v>
      </c>
      <c r="AN75" s="1286" t="s">
        <v>222</v>
      </c>
      <c r="AO75" s="1293">
        <v>22960</v>
      </c>
      <c r="AP75" s="1286" t="s">
        <v>222</v>
      </c>
      <c r="AQ75" s="1296">
        <v>220</v>
      </c>
      <c r="AR75" s="1279" t="s">
        <v>222</v>
      </c>
      <c r="AS75" s="1280">
        <v>4700</v>
      </c>
      <c r="AT75" s="1282" t="s">
        <v>492</v>
      </c>
      <c r="AU75" s="29"/>
      <c r="AV75" s="1282" t="s">
        <v>492</v>
      </c>
      <c r="AW75" s="1283">
        <v>26490</v>
      </c>
      <c r="AX75" s="1286" t="s">
        <v>222</v>
      </c>
      <c r="AY75" s="1287">
        <v>260</v>
      </c>
      <c r="AZ75" s="1271" t="s">
        <v>492</v>
      </c>
      <c r="BA75" s="1272" t="s">
        <v>226</v>
      </c>
      <c r="BB75" s="1274" t="s">
        <v>226</v>
      </c>
      <c r="BC75" s="1274" t="s">
        <v>226</v>
      </c>
      <c r="BD75" s="1276" t="s">
        <v>226</v>
      </c>
      <c r="BE75" s="210"/>
      <c r="BF75" s="1316"/>
      <c r="BG75" s="15"/>
      <c r="BI75" s="5"/>
      <c r="BJ75" s="130">
        <v>35</v>
      </c>
      <c r="BK75" s="130">
        <v>36</v>
      </c>
      <c r="BL75" s="1260">
        <v>1</v>
      </c>
      <c r="BM75" s="8"/>
      <c r="BN75" s="8"/>
      <c r="BO75" s="8"/>
      <c r="BP75" s="8"/>
      <c r="BQ75" s="8"/>
      <c r="BR75" s="8"/>
      <c r="BS75" s="8"/>
      <c r="BT75" s="8"/>
      <c r="BU75" s="8"/>
      <c r="BV75" s="8"/>
      <c r="BW75" s="8"/>
      <c r="BX75" s="8"/>
      <c r="BY75" s="8"/>
    </row>
    <row r="76" spans="1:77" s="9" customFormat="1" ht="13.5" customHeight="1">
      <c r="A76" s="1318"/>
      <c r="B76" s="1300"/>
      <c r="C76" s="1302"/>
      <c r="D76" s="215" t="s">
        <v>227</v>
      </c>
      <c r="E76" s="200"/>
      <c r="F76" s="216">
        <v>130620</v>
      </c>
      <c r="G76" s="217">
        <v>192460</v>
      </c>
      <c r="H76" s="216">
        <v>104890</v>
      </c>
      <c r="I76" s="217">
        <v>166730</v>
      </c>
      <c r="J76" s="170" t="s">
        <v>222</v>
      </c>
      <c r="K76" s="218">
        <v>1280</v>
      </c>
      <c r="L76" s="219">
        <v>1810</v>
      </c>
      <c r="M76" s="220" t="s">
        <v>221</v>
      </c>
      <c r="N76" s="218">
        <v>1020</v>
      </c>
      <c r="O76" s="219">
        <v>1550</v>
      </c>
      <c r="P76" s="220" t="s">
        <v>221</v>
      </c>
      <c r="Q76" s="170" t="s">
        <v>222</v>
      </c>
      <c r="R76" s="221">
        <v>7650</v>
      </c>
      <c r="S76" s="222">
        <v>70</v>
      </c>
      <c r="T76" s="1303"/>
      <c r="U76" s="157"/>
      <c r="V76" s="223"/>
      <c r="W76" s="1286"/>
      <c r="X76" s="224"/>
      <c r="Y76" s="210"/>
      <c r="Z76" s="1320"/>
      <c r="AA76" s="224"/>
      <c r="AB76" s="1286"/>
      <c r="AC76" s="1313"/>
      <c r="AD76" s="225">
        <v>28990</v>
      </c>
      <c r="AE76" s="1286"/>
      <c r="AF76" s="1288"/>
      <c r="AG76" s="1279"/>
      <c r="AH76" s="1306" t="e">
        <v>#REF!</v>
      </c>
      <c r="AI76" s="1291" t="e">
        <v>#REF!</v>
      </c>
      <c r="AJ76" s="1279"/>
      <c r="AK76" s="165" t="s">
        <v>228</v>
      </c>
      <c r="AL76" s="226">
        <v>8700</v>
      </c>
      <c r="AM76" s="227">
        <v>9700</v>
      </c>
      <c r="AN76" s="1286"/>
      <c r="AO76" s="1294"/>
      <c r="AP76" s="1286"/>
      <c r="AQ76" s="1297"/>
      <c r="AR76" s="1279"/>
      <c r="AS76" s="1281"/>
      <c r="AT76" s="1282"/>
      <c r="AU76" s="41"/>
      <c r="AV76" s="1282"/>
      <c r="AW76" s="1284"/>
      <c r="AX76" s="1286"/>
      <c r="AY76" s="1288"/>
      <c r="AZ76" s="1271"/>
      <c r="BA76" s="1273"/>
      <c r="BB76" s="1275"/>
      <c r="BC76" s="1275"/>
      <c r="BD76" s="1277"/>
      <c r="BE76" s="210"/>
      <c r="BF76" s="1278"/>
      <c r="BG76" s="15"/>
      <c r="BH76" s="15"/>
      <c r="BI76" s="5"/>
      <c r="BJ76" s="130">
        <v>35</v>
      </c>
      <c r="BK76" s="130">
        <v>36</v>
      </c>
      <c r="BL76" s="1260"/>
      <c r="BM76" s="8"/>
      <c r="BN76" s="8"/>
      <c r="BO76" s="8"/>
      <c r="BP76" s="8"/>
      <c r="BQ76" s="8"/>
      <c r="BR76" s="8"/>
      <c r="BS76" s="8"/>
      <c r="BT76" s="8"/>
      <c r="BU76" s="8"/>
      <c r="BV76" s="8"/>
      <c r="BW76" s="8"/>
      <c r="BX76" s="8"/>
      <c r="BY76" s="8"/>
    </row>
    <row r="77" spans="1:77" s="9" customFormat="1" ht="13.5" customHeight="1">
      <c r="A77" s="1318"/>
      <c r="B77" s="1300"/>
      <c r="C77" s="1261" t="s">
        <v>229</v>
      </c>
      <c r="D77" s="215" t="s">
        <v>230</v>
      </c>
      <c r="E77" s="200"/>
      <c r="F77" s="216">
        <v>192460</v>
      </c>
      <c r="G77" s="217">
        <v>268990</v>
      </c>
      <c r="H77" s="216">
        <v>166730</v>
      </c>
      <c r="I77" s="217">
        <v>243260</v>
      </c>
      <c r="J77" s="170" t="s">
        <v>222</v>
      </c>
      <c r="K77" s="218">
        <v>1810</v>
      </c>
      <c r="L77" s="219">
        <v>2570</v>
      </c>
      <c r="M77" s="220" t="s">
        <v>221</v>
      </c>
      <c r="N77" s="218">
        <v>1550</v>
      </c>
      <c r="O77" s="219">
        <v>2310</v>
      </c>
      <c r="P77" s="220" t="s">
        <v>221</v>
      </c>
      <c r="Q77" s="228"/>
      <c r="R77" s="229"/>
      <c r="S77" s="230"/>
      <c r="T77" s="1304"/>
      <c r="U77" s="157"/>
      <c r="V77" s="223"/>
      <c r="W77" s="1286"/>
      <c r="X77" s="224"/>
      <c r="Y77" s="210"/>
      <c r="Z77" s="1320"/>
      <c r="AA77" s="224"/>
      <c r="AB77" s="1286" t="s">
        <v>222</v>
      </c>
      <c r="AC77" s="1310">
        <v>28990</v>
      </c>
      <c r="AD77" s="231"/>
      <c r="AE77" s="1286"/>
      <c r="AF77" s="1288"/>
      <c r="AG77" s="1279"/>
      <c r="AH77" s="1306" t="e">
        <v>#REF!</v>
      </c>
      <c r="AI77" s="1291" t="e">
        <v>#REF!</v>
      </c>
      <c r="AJ77" s="1279"/>
      <c r="AK77" s="165" t="s">
        <v>231</v>
      </c>
      <c r="AL77" s="226">
        <v>7600</v>
      </c>
      <c r="AM77" s="227">
        <v>8400</v>
      </c>
      <c r="AN77" s="1286"/>
      <c r="AO77" s="1294"/>
      <c r="AP77" s="1286"/>
      <c r="AQ77" s="1297"/>
      <c r="AR77" s="210"/>
      <c r="AS77" s="193"/>
      <c r="AT77" s="1282"/>
      <c r="AU77" s="41"/>
      <c r="AV77" s="1282"/>
      <c r="AW77" s="1284"/>
      <c r="AX77" s="1286"/>
      <c r="AY77" s="1288"/>
      <c r="AZ77" s="1271"/>
      <c r="BA77" s="1263">
        <v>0.01</v>
      </c>
      <c r="BB77" s="1265">
        <v>0.03</v>
      </c>
      <c r="BC77" s="1265">
        <v>0.04</v>
      </c>
      <c r="BD77" s="1267">
        <v>0.05</v>
      </c>
      <c r="BE77" s="210"/>
      <c r="BF77" s="1269"/>
      <c r="BG77" s="15"/>
      <c r="BI77" s="5"/>
      <c r="BJ77" s="130">
        <v>35</v>
      </c>
      <c r="BK77" s="130">
        <v>36</v>
      </c>
      <c r="BL77" s="1260"/>
      <c r="BM77" s="8"/>
      <c r="BN77" s="8"/>
      <c r="BO77" s="8"/>
      <c r="BP77" s="8"/>
      <c r="BQ77" s="8"/>
      <c r="BR77" s="8"/>
      <c r="BS77" s="8"/>
      <c r="BT77" s="8"/>
      <c r="BU77" s="8"/>
      <c r="BV77" s="8"/>
      <c r="BW77" s="8"/>
      <c r="BX77" s="8"/>
      <c r="BY77" s="8"/>
    </row>
    <row r="78" spans="1:77" s="9" customFormat="1" ht="13.5" customHeight="1">
      <c r="A78" s="1318"/>
      <c r="B78" s="1300"/>
      <c r="C78" s="1262"/>
      <c r="D78" s="232" t="s">
        <v>53</v>
      </c>
      <c r="E78" s="200"/>
      <c r="F78" s="233">
        <v>268990</v>
      </c>
      <c r="G78" s="234"/>
      <c r="H78" s="233">
        <v>243260</v>
      </c>
      <c r="I78" s="234"/>
      <c r="J78" s="170" t="s">
        <v>222</v>
      </c>
      <c r="K78" s="221">
        <v>2570</v>
      </c>
      <c r="L78" s="235"/>
      <c r="M78" s="236" t="s">
        <v>221</v>
      </c>
      <c r="N78" s="221">
        <v>2310</v>
      </c>
      <c r="O78" s="235"/>
      <c r="P78" s="236" t="s">
        <v>221</v>
      </c>
      <c r="Q78" s="228"/>
      <c r="R78" s="229"/>
      <c r="S78" s="237"/>
      <c r="T78" s="1304"/>
      <c r="U78" s="157"/>
      <c r="V78" s="223"/>
      <c r="W78" s="1286"/>
      <c r="X78" s="224"/>
      <c r="Y78" s="210"/>
      <c r="Z78" s="1320"/>
      <c r="AA78" s="224"/>
      <c r="AB78" s="1286"/>
      <c r="AC78" s="1311"/>
      <c r="AD78" s="238"/>
      <c r="AE78" s="1286"/>
      <c r="AF78" s="1289"/>
      <c r="AG78" s="1279"/>
      <c r="AH78" s="1307" t="e">
        <v>#REF!</v>
      </c>
      <c r="AI78" s="1292" t="e">
        <v>#REF!</v>
      </c>
      <c r="AJ78" s="1279"/>
      <c r="AK78" s="239" t="s">
        <v>232</v>
      </c>
      <c r="AL78" s="240">
        <v>6800</v>
      </c>
      <c r="AM78" s="241">
        <v>7500</v>
      </c>
      <c r="AN78" s="1286"/>
      <c r="AO78" s="1295"/>
      <c r="AP78" s="1286"/>
      <c r="AQ78" s="1298"/>
      <c r="AR78" s="210"/>
      <c r="AS78" s="193"/>
      <c r="AT78" s="1282"/>
      <c r="AU78" s="41"/>
      <c r="AV78" s="1282"/>
      <c r="AW78" s="1285"/>
      <c r="AX78" s="1286"/>
      <c r="AY78" s="1289"/>
      <c r="AZ78" s="1271"/>
      <c r="BA78" s="1264"/>
      <c r="BB78" s="1266"/>
      <c r="BC78" s="1266"/>
      <c r="BD78" s="1268"/>
      <c r="BE78" s="210"/>
      <c r="BF78" s="1269"/>
      <c r="BG78" s="15"/>
      <c r="BH78" s="15"/>
      <c r="BI78" s="5"/>
      <c r="BJ78" s="130">
        <v>35</v>
      </c>
      <c r="BK78" s="130">
        <v>36</v>
      </c>
      <c r="BL78" s="1260"/>
      <c r="BM78" s="8"/>
      <c r="BN78" s="8"/>
      <c r="BO78" s="8"/>
      <c r="BP78" s="8"/>
      <c r="BQ78" s="8"/>
      <c r="BR78" s="8"/>
      <c r="BS78" s="8"/>
      <c r="BT78" s="8"/>
      <c r="BU78" s="8"/>
      <c r="BV78" s="8"/>
      <c r="BW78" s="8"/>
      <c r="BX78" s="8"/>
      <c r="BY78" s="8"/>
    </row>
    <row r="79" spans="1:77" s="9" customFormat="1" ht="13.5" customHeight="1">
      <c r="A79" s="1318"/>
      <c r="B79" s="1299" t="s">
        <v>233</v>
      </c>
      <c r="C79" s="1301" t="s">
        <v>218</v>
      </c>
      <c r="D79" s="199" t="s">
        <v>219</v>
      </c>
      <c r="E79" s="200"/>
      <c r="F79" s="201">
        <v>88680</v>
      </c>
      <c r="G79" s="202">
        <v>96330</v>
      </c>
      <c r="H79" s="201">
        <v>71530</v>
      </c>
      <c r="I79" s="202">
        <v>79180</v>
      </c>
      <c r="J79" s="170" t="s">
        <v>222</v>
      </c>
      <c r="K79" s="203">
        <v>860</v>
      </c>
      <c r="L79" s="204">
        <v>930</v>
      </c>
      <c r="M79" s="205" t="s">
        <v>221</v>
      </c>
      <c r="N79" s="203">
        <v>690</v>
      </c>
      <c r="O79" s="204">
        <v>760</v>
      </c>
      <c r="P79" s="205" t="s">
        <v>221</v>
      </c>
      <c r="Q79" s="170" t="s">
        <v>222</v>
      </c>
      <c r="R79" s="206">
        <v>7650</v>
      </c>
      <c r="S79" s="207">
        <v>70</v>
      </c>
      <c r="T79" s="1303"/>
      <c r="U79" s="157"/>
      <c r="V79" s="223"/>
      <c r="W79" s="1286"/>
      <c r="X79" s="224"/>
      <c r="Y79" s="210"/>
      <c r="Z79" s="1320"/>
      <c r="AA79" s="224"/>
      <c r="AB79" s="1286" t="s">
        <v>222</v>
      </c>
      <c r="AC79" s="1312">
        <v>22860</v>
      </c>
      <c r="AD79" s="211"/>
      <c r="AE79" s="1286" t="s">
        <v>222</v>
      </c>
      <c r="AF79" s="1287">
        <v>150</v>
      </c>
      <c r="AG79" s="1279" t="s">
        <v>222</v>
      </c>
      <c r="AH79" s="1305">
        <v>5500</v>
      </c>
      <c r="AI79" s="1290">
        <v>6000</v>
      </c>
      <c r="AJ79" s="1279" t="s">
        <v>222</v>
      </c>
      <c r="AK79" s="212" t="s">
        <v>224</v>
      </c>
      <c r="AL79" s="213">
        <v>10900</v>
      </c>
      <c r="AM79" s="214">
        <v>12200</v>
      </c>
      <c r="AN79" s="1286" t="s">
        <v>222</v>
      </c>
      <c r="AO79" s="1293">
        <v>15300</v>
      </c>
      <c r="AP79" s="1286" t="s">
        <v>222</v>
      </c>
      <c r="AQ79" s="1296">
        <v>150</v>
      </c>
      <c r="AR79" s="1279" t="s">
        <v>222</v>
      </c>
      <c r="AS79" s="1280">
        <v>4700</v>
      </c>
      <c r="AT79" s="1282"/>
      <c r="AU79" s="41"/>
      <c r="AV79" s="1282" t="s">
        <v>492</v>
      </c>
      <c r="AW79" s="1283">
        <v>17660</v>
      </c>
      <c r="AX79" s="1286" t="s">
        <v>222</v>
      </c>
      <c r="AY79" s="1287">
        <v>170</v>
      </c>
      <c r="AZ79" s="1271" t="s">
        <v>492</v>
      </c>
      <c r="BA79" s="1272" t="s">
        <v>226</v>
      </c>
      <c r="BB79" s="1274" t="s">
        <v>226</v>
      </c>
      <c r="BC79" s="1274" t="s">
        <v>226</v>
      </c>
      <c r="BD79" s="1276" t="s">
        <v>226</v>
      </c>
      <c r="BE79" s="210"/>
      <c r="BF79" s="1278"/>
      <c r="BG79" s="15"/>
      <c r="BI79" s="5"/>
      <c r="BJ79" s="130">
        <v>37</v>
      </c>
      <c r="BK79" s="130">
        <v>38</v>
      </c>
      <c r="BL79" s="1260">
        <v>2</v>
      </c>
      <c r="BM79" s="8"/>
      <c r="BN79" s="8"/>
      <c r="BO79" s="8"/>
      <c r="BP79" s="8"/>
      <c r="BQ79" s="8"/>
      <c r="BR79" s="8"/>
      <c r="BS79" s="8"/>
      <c r="BT79" s="8"/>
      <c r="BU79" s="8"/>
      <c r="BV79" s="8"/>
      <c r="BW79" s="8"/>
      <c r="BX79" s="8"/>
      <c r="BY79" s="8"/>
    </row>
    <row r="80" spans="1:77" s="9" customFormat="1" ht="13.5" customHeight="1">
      <c r="A80" s="1318"/>
      <c r="B80" s="1300"/>
      <c r="C80" s="1302"/>
      <c r="D80" s="215" t="s">
        <v>227</v>
      </c>
      <c r="E80" s="200"/>
      <c r="F80" s="216">
        <v>96330</v>
      </c>
      <c r="G80" s="217">
        <v>158170</v>
      </c>
      <c r="H80" s="216">
        <v>79180</v>
      </c>
      <c r="I80" s="217">
        <v>141020</v>
      </c>
      <c r="J80" s="170" t="s">
        <v>222</v>
      </c>
      <c r="K80" s="218">
        <v>930</v>
      </c>
      <c r="L80" s="219">
        <v>1470</v>
      </c>
      <c r="M80" s="220" t="s">
        <v>221</v>
      </c>
      <c r="N80" s="218">
        <v>760</v>
      </c>
      <c r="O80" s="219">
        <v>1290</v>
      </c>
      <c r="P80" s="220" t="s">
        <v>221</v>
      </c>
      <c r="Q80" s="170" t="s">
        <v>222</v>
      </c>
      <c r="R80" s="221">
        <v>7650</v>
      </c>
      <c r="S80" s="222">
        <v>70</v>
      </c>
      <c r="T80" s="1303"/>
      <c r="U80" s="157"/>
      <c r="V80" s="223"/>
      <c r="W80" s="1286"/>
      <c r="X80" s="224"/>
      <c r="Y80" s="210"/>
      <c r="Z80" s="1320"/>
      <c r="AA80" s="224"/>
      <c r="AB80" s="1286"/>
      <c r="AC80" s="1313"/>
      <c r="AD80" s="225">
        <v>21090</v>
      </c>
      <c r="AE80" s="1286"/>
      <c r="AF80" s="1288"/>
      <c r="AG80" s="1279"/>
      <c r="AH80" s="1306" t="e">
        <v>#REF!</v>
      </c>
      <c r="AI80" s="1291" t="e">
        <v>#REF!</v>
      </c>
      <c r="AJ80" s="1279"/>
      <c r="AK80" s="165" t="s">
        <v>228</v>
      </c>
      <c r="AL80" s="226">
        <v>6000</v>
      </c>
      <c r="AM80" s="227">
        <v>6700</v>
      </c>
      <c r="AN80" s="1286"/>
      <c r="AO80" s="1294"/>
      <c r="AP80" s="1286"/>
      <c r="AQ80" s="1297"/>
      <c r="AR80" s="1279"/>
      <c r="AS80" s="1281"/>
      <c r="AT80" s="1282"/>
      <c r="AU80" s="41"/>
      <c r="AV80" s="1282"/>
      <c r="AW80" s="1284"/>
      <c r="AX80" s="1286"/>
      <c r="AY80" s="1288"/>
      <c r="AZ80" s="1271"/>
      <c r="BA80" s="1273"/>
      <c r="BB80" s="1275"/>
      <c r="BC80" s="1275"/>
      <c r="BD80" s="1277"/>
      <c r="BE80" s="210"/>
      <c r="BF80" s="1278"/>
      <c r="BG80" s="15"/>
      <c r="BH80" s="15"/>
      <c r="BI80" s="5"/>
      <c r="BJ80" s="130">
        <v>37</v>
      </c>
      <c r="BK80" s="130">
        <v>38</v>
      </c>
      <c r="BL80" s="1260"/>
      <c r="BM80" s="8"/>
      <c r="BN80" s="8"/>
      <c r="BO80" s="8"/>
      <c r="BP80" s="8"/>
      <c r="BQ80" s="8"/>
      <c r="BR80" s="8"/>
      <c r="BS80" s="8"/>
      <c r="BT80" s="8"/>
      <c r="BU80" s="8"/>
      <c r="BV80" s="8"/>
      <c r="BW80" s="8"/>
      <c r="BX80" s="8"/>
      <c r="BY80" s="8"/>
    </row>
    <row r="81" spans="1:77" s="9" customFormat="1" ht="13.5" customHeight="1">
      <c r="A81" s="1318"/>
      <c r="B81" s="1300"/>
      <c r="C81" s="1261" t="s">
        <v>229</v>
      </c>
      <c r="D81" s="215" t="s">
        <v>230</v>
      </c>
      <c r="E81" s="200"/>
      <c r="F81" s="216">
        <v>158170</v>
      </c>
      <c r="G81" s="217">
        <v>234700</v>
      </c>
      <c r="H81" s="216">
        <v>141020</v>
      </c>
      <c r="I81" s="217">
        <v>217550</v>
      </c>
      <c r="J81" s="170" t="s">
        <v>222</v>
      </c>
      <c r="K81" s="218">
        <v>1470</v>
      </c>
      <c r="L81" s="219">
        <v>2230</v>
      </c>
      <c r="M81" s="220" t="s">
        <v>221</v>
      </c>
      <c r="N81" s="218">
        <v>1290</v>
      </c>
      <c r="O81" s="219">
        <v>2050</v>
      </c>
      <c r="P81" s="220" t="s">
        <v>221</v>
      </c>
      <c r="Q81" s="228"/>
      <c r="R81" s="229"/>
      <c r="S81" s="230"/>
      <c r="T81" s="1304"/>
      <c r="U81" s="157"/>
      <c r="V81" s="242"/>
      <c r="W81" s="1286"/>
      <c r="X81" s="224"/>
      <c r="Y81" s="210"/>
      <c r="Z81" s="1320"/>
      <c r="AA81" s="224"/>
      <c r="AB81" s="1286" t="s">
        <v>222</v>
      </c>
      <c r="AC81" s="1310">
        <v>21090</v>
      </c>
      <c r="AD81" s="231"/>
      <c r="AE81" s="1286"/>
      <c r="AF81" s="1288">
        <v>0</v>
      </c>
      <c r="AG81" s="1279"/>
      <c r="AH81" s="1306" t="e">
        <v>#REF!</v>
      </c>
      <c r="AI81" s="1291" t="e">
        <v>#REF!</v>
      </c>
      <c r="AJ81" s="1279"/>
      <c r="AK81" s="165" t="s">
        <v>231</v>
      </c>
      <c r="AL81" s="226">
        <v>5200</v>
      </c>
      <c r="AM81" s="227">
        <v>5800</v>
      </c>
      <c r="AN81" s="1286"/>
      <c r="AO81" s="1294"/>
      <c r="AP81" s="1286"/>
      <c r="AQ81" s="1297"/>
      <c r="AR81" s="210"/>
      <c r="AS81" s="193"/>
      <c r="AT81" s="1282"/>
      <c r="AU81" s="41"/>
      <c r="AV81" s="1282"/>
      <c r="AW81" s="1284"/>
      <c r="AX81" s="1286"/>
      <c r="AY81" s="1288"/>
      <c r="AZ81" s="1271"/>
      <c r="BA81" s="1263">
        <v>0.01</v>
      </c>
      <c r="BB81" s="1265">
        <v>0.03</v>
      </c>
      <c r="BC81" s="1265">
        <v>0.04</v>
      </c>
      <c r="BD81" s="1267">
        <v>0.05</v>
      </c>
      <c r="BE81" s="210"/>
      <c r="BF81" s="1269"/>
      <c r="BG81" s="15"/>
      <c r="BI81" s="5"/>
      <c r="BJ81" s="130">
        <v>37</v>
      </c>
      <c r="BK81" s="130">
        <v>38</v>
      </c>
      <c r="BL81" s="1260"/>
      <c r="BM81" s="8"/>
      <c r="BN81" s="8"/>
      <c r="BO81" s="8"/>
      <c r="BP81" s="8"/>
      <c r="BQ81" s="8"/>
      <c r="BR81" s="8"/>
      <c r="BS81" s="8"/>
      <c r="BT81" s="8"/>
      <c r="BU81" s="8"/>
      <c r="BV81" s="8"/>
      <c r="BW81" s="8"/>
      <c r="BX81" s="8"/>
      <c r="BY81" s="8"/>
    </row>
    <row r="82" spans="1:77" s="9" customFormat="1" ht="13.5" customHeight="1">
      <c r="A82" s="1318"/>
      <c r="B82" s="1300"/>
      <c r="C82" s="1262"/>
      <c r="D82" s="232" t="s">
        <v>53</v>
      </c>
      <c r="E82" s="200"/>
      <c r="F82" s="233">
        <v>234700</v>
      </c>
      <c r="G82" s="234"/>
      <c r="H82" s="233">
        <v>217550</v>
      </c>
      <c r="I82" s="234"/>
      <c r="J82" s="170" t="s">
        <v>222</v>
      </c>
      <c r="K82" s="221">
        <v>2230</v>
      </c>
      <c r="L82" s="235"/>
      <c r="M82" s="236" t="s">
        <v>221</v>
      </c>
      <c r="N82" s="221">
        <v>2050</v>
      </c>
      <c r="O82" s="235"/>
      <c r="P82" s="236" t="s">
        <v>221</v>
      </c>
      <c r="Q82" s="228"/>
      <c r="R82" s="229"/>
      <c r="S82" s="237"/>
      <c r="T82" s="1304"/>
      <c r="U82" s="157"/>
      <c r="V82" s="242"/>
      <c r="W82" s="1286"/>
      <c r="X82" s="224"/>
      <c r="Y82" s="210"/>
      <c r="Z82" s="1320"/>
      <c r="AA82" s="224"/>
      <c r="AB82" s="1286"/>
      <c r="AC82" s="1311"/>
      <c r="AD82" s="238"/>
      <c r="AE82" s="1286"/>
      <c r="AF82" s="1289"/>
      <c r="AG82" s="1279"/>
      <c r="AH82" s="1307" t="e">
        <v>#REF!</v>
      </c>
      <c r="AI82" s="1292" t="e">
        <v>#REF!</v>
      </c>
      <c r="AJ82" s="1279"/>
      <c r="AK82" s="239" t="s">
        <v>232</v>
      </c>
      <c r="AL82" s="240">
        <v>4700</v>
      </c>
      <c r="AM82" s="241">
        <v>5200</v>
      </c>
      <c r="AN82" s="1286"/>
      <c r="AO82" s="1295"/>
      <c r="AP82" s="1286"/>
      <c r="AQ82" s="1298"/>
      <c r="AR82" s="210"/>
      <c r="AS82" s="193"/>
      <c r="AT82" s="1282"/>
      <c r="AU82" s="41"/>
      <c r="AV82" s="1282"/>
      <c r="AW82" s="1285"/>
      <c r="AX82" s="1286"/>
      <c r="AY82" s="1289"/>
      <c r="AZ82" s="1271"/>
      <c r="BA82" s="1264"/>
      <c r="BB82" s="1266"/>
      <c r="BC82" s="1266"/>
      <c r="BD82" s="1268"/>
      <c r="BE82" s="210"/>
      <c r="BF82" s="1269"/>
      <c r="BG82" s="15"/>
      <c r="BH82" s="15"/>
      <c r="BI82" s="5"/>
      <c r="BJ82" s="130">
        <v>37</v>
      </c>
      <c r="BK82" s="130">
        <v>38</v>
      </c>
      <c r="BL82" s="1260"/>
      <c r="BM82" s="8"/>
      <c r="BN82" s="8"/>
      <c r="BO82" s="8"/>
      <c r="BP82" s="8"/>
      <c r="BQ82" s="8"/>
      <c r="BR82" s="8"/>
      <c r="BS82" s="8"/>
      <c r="BT82" s="8"/>
      <c r="BU82" s="8"/>
      <c r="BV82" s="8"/>
      <c r="BW82" s="8"/>
      <c r="BX82" s="8"/>
      <c r="BY82" s="8"/>
    </row>
    <row r="83" spans="1:77" s="56" customFormat="1" ht="13.5" customHeight="1">
      <c r="A83" s="1318"/>
      <c r="B83" s="1321" t="s">
        <v>235</v>
      </c>
      <c r="C83" s="1301" t="s">
        <v>218</v>
      </c>
      <c r="D83" s="199" t="s">
        <v>219</v>
      </c>
      <c r="E83" s="200"/>
      <c r="F83" s="201">
        <v>71820</v>
      </c>
      <c r="G83" s="202">
        <v>79470</v>
      </c>
      <c r="H83" s="201">
        <v>58950</v>
      </c>
      <c r="I83" s="202">
        <v>66600</v>
      </c>
      <c r="J83" s="170" t="s">
        <v>222</v>
      </c>
      <c r="K83" s="203">
        <v>690</v>
      </c>
      <c r="L83" s="204">
        <v>760</v>
      </c>
      <c r="M83" s="205" t="s">
        <v>221</v>
      </c>
      <c r="N83" s="203">
        <v>570</v>
      </c>
      <c r="O83" s="204">
        <v>640</v>
      </c>
      <c r="P83" s="205" t="s">
        <v>221</v>
      </c>
      <c r="Q83" s="170" t="s">
        <v>222</v>
      </c>
      <c r="R83" s="206">
        <v>7650</v>
      </c>
      <c r="S83" s="207">
        <v>70</v>
      </c>
      <c r="T83" s="1303"/>
      <c r="U83" s="157"/>
      <c r="V83" s="242"/>
      <c r="W83" s="1286"/>
      <c r="X83" s="224"/>
      <c r="Y83" s="210"/>
      <c r="Z83" s="1320"/>
      <c r="AA83" s="224"/>
      <c r="AB83" s="1286" t="s">
        <v>222</v>
      </c>
      <c r="AC83" s="1312">
        <v>18910</v>
      </c>
      <c r="AD83" s="211"/>
      <c r="AE83" s="1286" t="s">
        <v>222</v>
      </c>
      <c r="AF83" s="1287">
        <v>110</v>
      </c>
      <c r="AG83" s="1279" t="s">
        <v>222</v>
      </c>
      <c r="AH83" s="1305">
        <v>4800</v>
      </c>
      <c r="AI83" s="1290">
        <v>5300</v>
      </c>
      <c r="AJ83" s="1279" t="s">
        <v>222</v>
      </c>
      <c r="AK83" s="212" t="s">
        <v>224</v>
      </c>
      <c r="AL83" s="213">
        <v>9800</v>
      </c>
      <c r="AM83" s="214">
        <v>10900</v>
      </c>
      <c r="AN83" s="1286" t="s">
        <v>222</v>
      </c>
      <c r="AO83" s="1293">
        <v>11480</v>
      </c>
      <c r="AP83" s="1286" t="s">
        <v>222</v>
      </c>
      <c r="AQ83" s="1296">
        <v>110</v>
      </c>
      <c r="AR83" s="1279" t="s">
        <v>222</v>
      </c>
      <c r="AS83" s="1280">
        <v>4700</v>
      </c>
      <c r="AT83" s="1282"/>
      <c r="AU83" s="41"/>
      <c r="AV83" s="1282" t="s">
        <v>492</v>
      </c>
      <c r="AW83" s="1283">
        <v>13240</v>
      </c>
      <c r="AX83" s="1286" t="s">
        <v>222</v>
      </c>
      <c r="AY83" s="1287">
        <v>130</v>
      </c>
      <c r="AZ83" s="1271" t="s">
        <v>492</v>
      </c>
      <c r="BA83" s="1272" t="s">
        <v>226</v>
      </c>
      <c r="BB83" s="1274" t="s">
        <v>226</v>
      </c>
      <c r="BC83" s="1274" t="s">
        <v>226</v>
      </c>
      <c r="BD83" s="1276" t="s">
        <v>226</v>
      </c>
      <c r="BE83" s="210"/>
      <c r="BF83" s="1278"/>
      <c r="BG83" s="15"/>
      <c r="BI83" s="133"/>
      <c r="BJ83" s="130">
        <v>39</v>
      </c>
      <c r="BK83" s="130">
        <v>40</v>
      </c>
      <c r="BL83" s="1260">
        <v>3</v>
      </c>
      <c r="BM83" s="8"/>
      <c r="BN83" s="8"/>
      <c r="BO83" s="8"/>
      <c r="BP83" s="8"/>
      <c r="BQ83" s="8"/>
      <c r="BR83" s="8"/>
      <c r="BS83" s="8"/>
      <c r="BT83" s="8"/>
      <c r="BU83" s="8"/>
      <c r="BV83" s="8"/>
      <c r="BW83" s="8"/>
      <c r="BX83" s="8"/>
      <c r="BY83" s="8"/>
    </row>
    <row r="84" spans="1:77" s="56" customFormat="1" ht="13.5" customHeight="1">
      <c r="A84" s="1318"/>
      <c r="B84" s="1322"/>
      <c r="C84" s="1302"/>
      <c r="D84" s="215" t="s">
        <v>227</v>
      </c>
      <c r="E84" s="200"/>
      <c r="F84" s="216">
        <v>79470</v>
      </c>
      <c r="G84" s="217">
        <v>141310</v>
      </c>
      <c r="H84" s="216">
        <v>66600</v>
      </c>
      <c r="I84" s="217">
        <v>128440</v>
      </c>
      <c r="J84" s="170" t="s">
        <v>222</v>
      </c>
      <c r="K84" s="218">
        <v>760</v>
      </c>
      <c r="L84" s="219">
        <v>1300</v>
      </c>
      <c r="M84" s="220" t="s">
        <v>221</v>
      </c>
      <c r="N84" s="218">
        <v>640</v>
      </c>
      <c r="O84" s="219">
        <v>1170</v>
      </c>
      <c r="P84" s="220" t="s">
        <v>221</v>
      </c>
      <c r="Q84" s="170" t="s">
        <v>222</v>
      </c>
      <c r="R84" s="221">
        <v>7650</v>
      </c>
      <c r="S84" s="222">
        <v>70</v>
      </c>
      <c r="T84" s="1303"/>
      <c r="U84" s="157"/>
      <c r="V84" s="242"/>
      <c r="W84" s="1286"/>
      <c r="X84" s="224"/>
      <c r="Y84" s="210"/>
      <c r="Z84" s="1320"/>
      <c r="AA84" s="224"/>
      <c r="AB84" s="1286"/>
      <c r="AC84" s="1313"/>
      <c r="AD84" s="225">
        <v>17140</v>
      </c>
      <c r="AE84" s="1286"/>
      <c r="AF84" s="1288"/>
      <c r="AG84" s="1279"/>
      <c r="AH84" s="1306" t="e">
        <v>#REF!</v>
      </c>
      <c r="AI84" s="1291" t="e">
        <v>#REF!</v>
      </c>
      <c r="AJ84" s="1279"/>
      <c r="AK84" s="165" t="s">
        <v>228</v>
      </c>
      <c r="AL84" s="226">
        <v>5400</v>
      </c>
      <c r="AM84" s="227">
        <v>6000</v>
      </c>
      <c r="AN84" s="1286"/>
      <c r="AO84" s="1294"/>
      <c r="AP84" s="1286"/>
      <c r="AQ84" s="1297"/>
      <c r="AR84" s="1279"/>
      <c r="AS84" s="1281"/>
      <c r="AT84" s="1282"/>
      <c r="AU84" s="41"/>
      <c r="AV84" s="1282"/>
      <c r="AW84" s="1284"/>
      <c r="AX84" s="1286"/>
      <c r="AY84" s="1288"/>
      <c r="AZ84" s="1271"/>
      <c r="BA84" s="1273"/>
      <c r="BB84" s="1275"/>
      <c r="BC84" s="1275"/>
      <c r="BD84" s="1277"/>
      <c r="BE84" s="210"/>
      <c r="BF84" s="1278"/>
      <c r="BG84" s="15"/>
      <c r="BH84" s="15"/>
      <c r="BI84" s="133"/>
      <c r="BJ84" s="130">
        <v>39</v>
      </c>
      <c r="BK84" s="130">
        <v>40</v>
      </c>
      <c r="BL84" s="1260"/>
      <c r="BM84" s="8"/>
      <c r="BN84" s="8"/>
      <c r="BO84" s="8"/>
      <c r="BP84" s="8"/>
      <c r="BQ84" s="8"/>
      <c r="BR84" s="8"/>
      <c r="BS84" s="8"/>
      <c r="BT84" s="8"/>
      <c r="BU84" s="8"/>
      <c r="BV84" s="8"/>
      <c r="BW84" s="8"/>
      <c r="BX84" s="8"/>
      <c r="BY84" s="8"/>
    </row>
    <row r="85" spans="1:77" s="56" customFormat="1" ht="13.5" customHeight="1">
      <c r="A85" s="1318"/>
      <c r="B85" s="1322"/>
      <c r="C85" s="1261" t="s">
        <v>229</v>
      </c>
      <c r="D85" s="215" t="s">
        <v>230</v>
      </c>
      <c r="E85" s="200"/>
      <c r="F85" s="216">
        <v>141310</v>
      </c>
      <c r="G85" s="217">
        <v>217840</v>
      </c>
      <c r="H85" s="216">
        <v>128440</v>
      </c>
      <c r="I85" s="217">
        <v>204970</v>
      </c>
      <c r="J85" s="170" t="s">
        <v>222</v>
      </c>
      <c r="K85" s="218">
        <v>1300</v>
      </c>
      <c r="L85" s="219">
        <v>2060</v>
      </c>
      <c r="M85" s="220" t="s">
        <v>221</v>
      </c>
      <c r="N85" s="218">
        <v>1170</v>
      </c>
      <c r="O85" s="219">
        <v>1930</v>
      </c>
      <c r="P85" s="220" t="s">
        <v>221</v>
      </c>
      <c r="Q85" s="228"/>
      <c r="R85" s="229"/>
      <c r="S85" s="230"/>
      <c r="T85" s="1304"/>
      <c r="U85" s="157"/>
      <c r="V85" s="242"/>
      <c r="W85" s="1286"/>
      <c r="X85" s="224"/>
      <c r="Y85" s="210"/>
      <c r="Z85" s="1320"/>
      <c r="AA85" s="224"/>
      <c r="AB85" s="1286" t="s">
        <v>222</v>
      </c>
      <c r="AC85" s="1310">
        <v>17140</v>
      </c>
      <c r="AD85" s="231"/>
      <c r="AE85" s="1286"/>
      <c r="AF85" s="1288">
        <v>0</v>
      </c>
      <c r="AG85" s="1279"/>
      <c r="AH85" s="1306" t="e">
        <v>#REF!</v>
      </c>
      <c r="AI85" s="1291" t="e">
        <v>#REF!</v>
      </c>
      <c r="AJ85" s="1279"/>
      <c r="AK85" s="165" t="s">
        <v>231</v>
      </c>
      <c r="AL85" s="226">
        <v>4700</v>
      </c>
      <c r="AM85" s="227">
        <v>5200</v>
      </c>
      <c r="AN85" s="1286"/>
      <c r="AO85" s="1294"/>
      <c r="AP85" s="1286"/>
      <c r="AQ85" s="1297"/>
      <c r="AR85" s="210"/>
      <c r="AS85" s="193"/>
      <c r="AT85" s="1282"/>
      <c r="AU85" s="41"/>
      <c r="AV85" s="1282"/>
      <c r="AW85" s="1284"/>
      <c r="AX85" s="1286"/>
      <c r="AY85" s="1288"/>
      <c r="AZ85" s="1271"/>
      <c r="BA85" s="1263">
        <v>0.01</v>
      </c>
      <c r="BB85" s="1265">
        <v>0.03</v>
      </c>
      <c r="BC85" s="1265">
        <v>0.04</v>
      </c>
      <c r="BD85" s="1267">
        <v>0.05</v>
      </c>
      <c r="BE85" s="210"/>
      <c r="BF85" s="1269"/>
      <c r="BG85" s="15"/>
      <c r="BI85" s="133"/>
      <c r="BJ85" s="130">
        <v>39</v>
      </c>
      <c r="BK85" s="130">
        <v>40</v>
      </c>
      <c r="BL85" s="1260"/>
      <c r="BM85" s="8"/>
      <c r="BN85" s="8"/>
      <c r="BO85" s="8"/>
      <c r="BP85" s="8"/>
      <c r="BQ85" s="8"/>
      <c r="BR85" s="8"/>
      <c r="BS85" s="8"/>
      <c r="BT85" s="8"/>
      <c r="BU85" s="8"/>
      <c r="BV85" s="8"/>
      <c r="BW85" s="8"/>
      <c r="BX85" s="8"/>
      <c r="BY85" s="8"/>
    </row>
    <row r="86" spans="1:77" s="56" customFormat="1" ht="13.5" customHeight="1">
      <c r="A86" s="1318"/>
      <c r="B86" s="1322"/>
      <c r="C86" s="1262"/>
      <c r="D86" s="232" t="s">
        <v>53</v>
      </c>
      <c r="E86" s="200"/>
      <c r="F86" s="233">
        <v>217840</v>
      </c>
      <c r="G86" s="234"/>
      <c r="H86" s="233">
        <v>204970</v>
      </c>
      <c r="I86" s="234"/>
      <c r="J86" s="170" t="s">
        <v>222</v>
      </c>
      <c r="K86" s="221">
        <v>2060</v>
      </c>
      <c r="L86" s="235"/>
      <c r="M86" s="236" t="s">
        <v>221</v>
      </c>
      <c r="N86" s="221">
        <v>1930</v>
      </c>
      <c r="O86" s="235"/>
      <c r="P86" s="236" t="s">
        <v>221</v>
      </c>
      <c r="Q86" s="228"/>
      <c r="R86" s="229"/>
      <c r="S86" s="237"/>
      <c r="T86" s="1304"/>
      <c r="U86" s="157"/>
      <c r="V86" s="242"/>
      <c r="W86" s="1286"/>
      <c r="X86" s="224"/>
      <c r="Y86" s="210"/>
      <c r="Z86" s="1320"/>
      <c r="AA86" s="224"/>
      <c r="AB86" s="1286"/>
      <c r="AC86" s="1311"/>
      <c r="AD86" s="238"/>
      <c r="AE86" s="1286"/>
      <c r="AF86" s="1289"/>
      <c r="AG86" s="1279"/>
      <c r="AH86" s="1307" t="e">
        <v>#REF!</v>
      </c>
      <c r="AI86" s="1292" t="e">
        <v>#REF!</v>
      </c>
      <c r="AJ86" s="1279"/>
      <c r="AK86" s="239" t="s">
        <v>232</v>
      </c>
      <c r="AL86" s="240">
        <v>4200</v>
      </c>
      <c r="AM86" s="241">
        <v>4600</v>
      </c>
      <c r="AN86" s="1286"/>
      <c r="AO86" s="1295"/>
      <c r="AP86" s="1286"/>
      <c r="AQ86" s="1298"/>
      <c r="AR86" s="210"/>
      <c r="AS86" s="193"/>
      <c r="AT86" s="1282"/>
      <c r="AU86" s="41"/>
      <c r="AV86" s="1282"/>
      <c r="AW86" s="1285"/>
      <c r="AX86" s="1286"/>
      <c r="AY86" s="1289"/>
      <c r="AZ86" s="1271"/>
      <c r="BA86" s="1264"/>
      <c r="BB86" s="1266"/>
      <c r="BC86" s="1266"/>
      <c r="BD86" s="1268"/>
      <c r="BE86" s="210"/>
      <c r="BF86" s="1269"/>
      <c r="BG86" s="15"/>
      <c r="BH86" s="15"/>
      <c r="BI86" s="133"/>
      <c r="BJ86" s="130">
        <v>39</v>
      </c>
      <c r="BK86" s="130">
        <v>40</v>
      </c>
      <c r="BL86" s="1260"/>
      <c r="BM86" s="8"/>
      <c r="BN86" s="8"/>
      <c r="BO86" s="8"/>
      <c r="BP86" s="8"/>
      <c r="BQ86" s="8"/>
      <c r="BR86" s="8"/>
      <c r="BS86" s="8"/>
      <c r="BT86" s="8"/>
      <c r="BU86" s="8"/>
      <c r="BV86" s="8"/>
      <c r="BW86" s="8"/>
      <c r="BX86" s="8"/>
      <c r="BY86" s="8"/>
    </row>
    <row r="87" spans="1:77" s="56" customFormat="1" ht="13.5" customHeight="1">
      <c r="A87" s="1318"/>
      <c r="B87" s="1308" t="s">
        <v>236</v>
      </c>
      <c r="C87" s="1301" t="s">
        <v>218</v>
      </c>
      <c r="D87" s="199" t="s">
        <v>219</v>
      </c>
      <c r="E87" s="200"/>
      <c r="F87" s="201">
        <v>67250</v>
      </c>
      <c r="G87" s="202">
        <v>74900</v>
      </c>
      <c r="H87" s="201">
        <v>56950</v>
      </c>
      <c r="I87" s="202">
        <v>64600</v>
      </c>
      <c r="J87" s="170" t="s">
        <v>222</v>
      </c>
      <c r="K87" s="203">
        <v>650</v>
      </c>
      <c r="L87" s="204">
        <v>720</v>
      </c>
      <c r="M87" s="205" t="s">
        <v>221</v>
      </c>
      <c r="N87" s="203">
        <v>550</v>
      </c>
      <c r="O87" s="204">
        <v>620</v>
      </c>
      <c r="P87" s="205" t="s">
        <v>221</v>
      </c>
      <c r="Q87" s="170" t="s">
        <v>222</v>
      </c>
      <c r="R87" s="206">
        <v>7650</v>
      </c>
      <c r="S87" s="207">
        <v>70</v>
      </c>
      <c r="T87" s="1303"/>
      <c r="U87" s="157"/>
      <c r="V87" s="1314" t="s">
        <v>237</v>
      </c>
      <c r="W87" s="1286"/>
      <c r="X87" s="1315" t="s">
        <v>237</v>
      </c>
      <c r="Y87" s="160"/>
      <c r="Z87" s="1320"/>
      <c r="AA87" s="164"/>
      <c r="AB87" s="1286" t="s">
        <v>222</v>
      </c>
      <c r="AC87" s="1312">
        <v>16540</v>
      </c>
      <c r="AD87" s="211"/>
      <c r="AE87" s="1286" t="s">
        <v>222</v>
      </c>
      <c r="AF87" s="1287">
        <v>90</v>
      </c>
      <c r="AG87" s="1279" t="s">
        <v>222</v>
      </c>
      <c r="AH87" s="1305">
        <v>4300</v>
      </c>
      <c r="AI87" s="1290">
        <v>4800</v>
      </c>
      <c r="AJ87" s="1279" t="s">
        <v>222</v>
      </c>
      <c r="AK87" s="212" t="s">
        <v>224</v>
      </c>
      <c r="AL87" s="213">
        <v>8800</v>
      </c>
      <c r="AM87" s="214">
        <v>9800</v>
      </c>
      <c r="AN87" s="1286" t="s">
        <v>222</v>
      </c>
      <c r="AO87" s="1293">
        <v>9180</v>
      </c>
      <c r="AP87" s="1286" t="s">
        <v>222</v>
      </c>
      <c r="AQ87" s="1296">
        <v>90</v>
      </c>
      <c r="AR87" s="1279" t="s">
        <v>222</v>
      </c>
      <c r="AS87" s="1280">
        <v>4700</v>
      </c>
      <c r="AT87" s="1282"/>
      <c r="AU87" s="41"/>
      <c r="AV87" s="1282" t="s">
        <v>492</v>
      </c>
      <c r="AW87" s="1283">
        <v>10590</v>
      </c>
      <c r="AX87" s="1286" t="s">
        <v>222</v>
      </c>
      <c r="AY87" s="1287">
        <v>100</v>
      </c>
      <c r="AZ87" s="1271" t="s">
        <v>492</v>
      </c>
      <c r="BA87" s="1272" t="s">
        <v>226</v>
      </c>
      <c r="BB87" s="1274" t="s">
        <v>226</v>
      </c>
      <c r="BC87" s="1274" t="s">
        <v>226</v>
      </c>
      <c r="BD87" s="1276" t="s">
        <v>226</v>
      </c>
      <c r="BE87" s="210"/>
      <c r="BF87" s="1278"/>
      <c r="BG87" s="15"/>
      <c r="BI87" s="133"/>
      <c r="BJ87" s="130">
        <v>41</v>
      </c>
      <c r="BK87" s="130">
        <v>42</v>
      </c>
      <c r="BL87" s="1260">
        <v>4</v>
      </c>
      <c r="BM87" s="8"/>
      <c r="BN87" s="8"/>
      <c r="BO87" s="8"/>
      <c r="BP87" s="8"/>
      <c r="BQ87" s="8"/>
      <c r="BR87" s="8"/>
      <c r="BS87" s="8"/>
      <c r="BT87" s="8"/>
      <c r="BU87" s="8"/>
      <c r="BV87" s="8"/>
      <c r="BW87" s="8"/>
      <c r="BX87" s="8"/>
      <c r="BY87" s="8"/>
    </row>
    <row r="88" spans="1:77" s="56" customFormat="1" ht="13.5" customHeight="1">
      <c r="A88" s="1318"/>
      <c r="B88" s="1300"/>
      <c r="C88" s="1302"/>
      <c r="D88" s="215" t="s">
        <v>227</v>
      </c>
      <c r="E88" s="200"/>
      <c r="F88" s="216">
        <v>74900</v>
      </c>
      <c r="G88" s="217">
        <v>136740</v>
      </c>
      <c r="H88" s="216">
        <v>64600</v>
      </c>
      <c r="I88" s="217">
        <v>126440</v>
      </c>
      <c r="J88" s="170" t="s">
        <v>222</v>
      </c>
      <c r="K88" s="218">
        <v>720</v>
      </c>
      <c r="L88" s="219">
        <v>1250</v>
      </c>
      <c r="M88" s="220" t="s">
        <v>221</v>
      </c>
      <c r="N88" s="218">
        <v>620</v>
      </c>
      <c r="O88" s="219">
        <v>1150</v>
      </c>
      <c r="P88" s="220" t="s">
        <v>221</v>
      </c>
      <c r="Q88" s="170" t="s">
        <v>222</v>
      </c>
      <c r="R88" s="221">
        <v>7650</v>
      </c>
      <c r="S88" s="222">
        <v>70</v>
      </c>
      <c r="T88" s="1303"/>
      <c r="U88" s="157"/>
      <c r="V88" s="1314"/>
      <c r="W88" s="1286"/>
      <c r="X88" s="1315"/>
      <c r="Y88" s="160"/>
      <c r="Z88" s="1320"/>
      <c r="AA88" s="164"/>
      <c r="AB88" s="1286"/>
      <c r="AC88" s="1313"/>
      <c r="AD88" s="225">
        <v>14770</v>
      </c>
      <c r="AE88" s="1286"/>
      <c r="AF88" s="1288"/>
      <c r="AG88" s="1279"/>
      <c r="AH88" s="1306" t="e">
        <v>#REF!</v>
      </c>
      <c r="AI88" s="1291" t="e">
        <v>#REF!</v>
      </c>
      <c r="AJ88" s="1279"/>
      <c r="AK88" s="165" t="s">
        <v>228</v>
      </c>
      <c r="AL88" s="226">
        <v>4800</v>
      </c>
      <c r="AM88" s="227">
        <v>5400</v>
      </c>
      <c r="AN88" s="1286"/>
      <c r="AO88" s="1294"/>
      <c r="AP88" s="1286"/>
      <c r="AQ88" s="1297"/>
      <c r="AR88" s="1279"/>
      <c r="AS88" s="1281"/>
      <c r="AT88" s="1282"/>
      <c r="AU88" s="41"/>
      <c r="AV88" s="1282"/>
      <c r="AW88" s="1284"/>
      <c r="AX88" s="1286"/>
      <c r="AY88" s="1288"/>
      <c r="AZ88" s="1271"/>
      <c r="BA88" s="1273"/>
      <c r="BB88" s="1275"/>
      <c r="BC88" s="1275"/>
      <c r="BD88" s="1277"/>
      <c r="BE88" s="210"/>
      <c r="BF88" s="1278"/>
      <c r="BG88" s="15"/>
      <c r="BH88" s="15"/>
      <c r="BI88" s="133"/>
      <c r="BJ88" s="130">
        <v>41</v>
      </c>
      <c r="BK88" s="130">
        <v>42</v>
      </c>
      <c r="BL88" s="1260"/>
      <c r="BM88" s="8"/>
      <c r="BN88" s="8"/>
      <c r="BO88" s="8"/>
      <c r="BP88" s="8"/>
      <c r="BQ88" s="8"/>
      <c r="BR88" s="8"/>
      <c r="BS88" s="8"/>
      <c r="BT88" s="8"/>
      <c r="BU88" s="8"/>
      <c r="BV88" s="8"/>
      <c r="BW88" s="8"/>
      <c r="BX88" s="8"/>
      <c r="BY88" s="8"/>
    </row>
    <row r="89" spans="1:77" s="56" customFormat="1" ht="13.5" customHeight="1">
      <c r="A89" s="1318"/>
      <c r="B89" s="1300"/>
      <c r="C89" s="1261" t="s">
        <v>229</v>
      </c>
      <c r="D89" s="215" t="s">
        <v>230</v>
      </c>
      <c r="E89" s="200"/>
      <c r="F89" s="216">
        <v>136740</v>
      </c>
      <c r="G89" s="217">
        <v>213270</v>
      </c>
      <c r="H89" s="216">
        <v>126440</v>
      </c>
      <c r="I89" s="217">
        <v>202970</v>
      </c>
      <c r="J89" s="170" t="s">
        <v>222</v>
      </c>
      <c r="K89" s="218">
        <v>1250</v>
      </c>
      <c r="L89" s="219">
        <v>2010</v>
      </c>
      <c r="M89" s="220" t="s">
        <v>221</v>
      </c>
      <c r="N89" s="218">
        <v>1150</v>
      </c>
      <c r="O89" s="219">
        <v>1910</v>
      </c>
      <c r="P89" s="220" t="s">
        <v>221</v>
      </c>
      <c r="Q89" s="228"/>
      <c r="R89" s="229"/>
      <c r="S89" s="230"/>
      <c r="T89" s="1304"/>
      <c r="U89" s="157"/>
      <c r="V89" s="1314"/>
      <c r="W89" s="1286"/>
      <c r="X89" s="1315"/>
      <c r="Y89" s="160"/>
      <c r="Z89" s="1320"/>
      <c r="AA89" s="164"/>
      <c r="AB89" s="1286" t="s">
        <v>222</v>
      </c>
      <c r="AC89" s="1310">
        <v>14770</v>
      </c>
      <c r="AD89" s="231"/>
      <c r="AE89" s="1286"/>
      <c r="AF89" s="1288">
        <v>0</v>
      </c>
      <c r="AG89" s="1279"/>
      <c r="AH89" s="1306" t="e">
        <v>#REF!</v>
      </c>
      <c r="AI89" s="1291" t="e">
        <v>#REF!</v>
      </c>
      <c r="AJ89" s="1279"/>
      <c r="AK89" s="165" t="s">
        <v>231</v>
      </c>
      <c r="AL89" s="226">
        <v>4200</v>
      </c>
      <c r="AM89" s="227">
        <v>4700</v>
      </c>
      <c r="AN89" s="1286"/>
      <c r="AO89" s="1294"/>
      <c r="AP89" s="1286"/>
      <c r="AQ89" s="1297"/>
      <c r="AR89" s="210"/>
      <c r="AS89" s="193"/>
      <c r="AT89" s="1282"/>
      <c r="AU89" s="41"/>
      <c r="AV89" s="1282"/>
      <c r="AW89" s="1284"/>
      <c r="AX89" s="1286"/>
      <c r="AY89" s="1288"/>
      <c r="AZ89" s="1271"/>
      <c r="BA89" s="1263">
        <v>0.01</v>
      </c>
      <c r="BB89" s="1265">
        <v>0.03</v>
      </c>
      <c r="BC89" s="1265">
        <v>0.04</v>
      </c>
      <c r="BD89" s="1267">
        <v>0.06</v>
      </c>
      <c r="BE89" s="210"/>
      <c r="BF89" s="1269"/>
      <c r="BG89" s="15"/>
      <c r="BI89" s="133"/>
      <c r="BJ89" s="130">
        <v>41</v>
      </c>
      <c r="BK89" s="130">
        <v>42</v>
      </c>
      <c r="BL89" s="1260"/>
      <c r="BM89" s="8"/>
      <c r="BN89" s="8"/>
      <c r="BO89" s="8"/>
      <c r="BP89" s="8"/>
      <c r="BQ89" s="8"/>
      <c r="BR89" s="8"/>
      <c r="BS89" s="8"/>
      <c r="BT89" s="8"/>
      <c r="BU89" s="8"/>
      <c r="BV89" s="8"/>
      <c r="BW89" s="8"/>
      <c r="BX89" s="8"/>
      <c r="BY89" s="8"/>
    </row>
    <row r="90" spans="1:77" s="56" customFormat="1" ht="13.5" customHeight="1">
      <c r="A90" s="1318"/>
      <c r="B90" s="1300"/>
      <c r="C90" s="1262"/>
      <c r="D90" s="232" t="s">
        <v>53</v>
      </c>
      <c r="E90" s="200"/>
      <c r="F90" s="233">
        <v>213270</v>
      </c>
      <c r="G90" s="234"/>
      <c r="H90" s="233">
        <v>202970</v>
      </c>
      <c r="I90" s="234"/>
      <c r="J90" s="170" t="s">
        <v>222</v>
      </c>
      <c r="K90" s="221">
        <v>2010</v>
      </c>
      <c r="L90" s="235"/>
      <c r="M90" s="236" t="s">
        <v>221</v>
      </c>
      <c r="N90" s="221">
        <v>1910</v>
      </c>
      <c r="O90" s="235"/>
      <c r="P90" s="236" t="s">
        <v>221</v>
      </c>
      <c r="Q90" s="228"/>
      <c r="R90" s="229"/>
      <c r="S90" s="237"/>
      <c r="T90" s="1304"/>
      <c r="U90" s="157"/>
      <c r="V90" s="223" t="s">
        <v>238</v>
      </c>
      <c r="W90" s="1286"/>
      <c r="X90" s="224" t="s">
        <v>238</v>
      </c>
      <c r="Y90" s="172"/>
      <c r="Z90" s="1320"/>
      <c r="AA90" s="223"/>
      <c r="AB90" s="1286"/>
      <c r="AC90" s="1311"/>
      <c r="AD90" s="238"/>
      <c r="AE90" s="1286"/>
      <c r="AF90" s="1289"/>
      <c r="AG90" s="1279"/>
      <c r="AH90" s="1307" t="e">
        <v>#REF!</v>
      </c>
      <c r="AI90" s="1292" t="e">
        <v>#REF!</v>
      </c>
      <c r="AJ90" s="1279"/>
      <c r="AK90" s="239" t="s">
        <v>232</v>
      </c>
      <c r="AL90" s="240">
        <v>3800</v>
      </c>
      <c r="AM90" s="241">
        <v>4200</v>
      </c>
      <c r="AN90" s="1286"/>
      <c r="AO90" s="1295"/>
      <c r="AP90" s="1286"/>
      <c r="AQ90" s="1298"/>
      <c r="AR90" s="210"/>
      <c r="AS90" s="193"/>
      <c r="AT90" s="1282"/>
      <c r="AU90" s="41"/>
      <c r="AV90" s="1282"/>
      <c r="AW90" s="1285"/>
      <c r="AX90" s="1286"/>
      <c r="AY90" s="1289"/>
      <c r="AZ90" s="1271"/>
      <c r="BA90" s="1264"/>
      <c r="BB90" s="1266"/>
      <c r="BC90" s="1266"/>
      <c r="BD90" s="1268"/>
      <c r="BE90" s="210"/>
      <c r="BF90" s="1269"/>
      <c r="BG90" s="15"/>
      <c r="BH90" s="15"/>
      <c r="BI90" s="133"/>
      <c r="BJ90" s="130">
        <v>41</v>
      </c>
      <c r="BK90" s="130">
        <v>42</v>
      </c>
      <c r="BL90" s="1260"/>
      <c r="BM90" s="8"/>
      <c r="BN90" s="8"/>
      <c r="BO90" s="8"/>
      <c r="BP90" s="8"/>
      <c r="BQ90" s="8"/>
      <c r="BR90" s="8"/>
      <c r="BS90" s="8"/>
      <c r="BT90" s="8"/>
      <c r="BU90" s="8"/>
      <c r="BV90" s="8"/>
      <c r="BW90" s="8"/>
      <c r="BX90" s="8"/>
      <c r="BY90" s="8"/>
    </row>
    <row r="91" spans="1:77" s="56" customFormat="1" ht="13.5" customHeight="1">
      <c r="A91" s="1318"/>
      <c r="B91" s="1308" t="s">
        <v>239</v>
      </c>
      <c r="C91" s="1301" t="s">
        <v>218</v>
      </c>
      <c r="D91" s="199" t="s">
        <v>219</v>
      </c>
      <c r="E91" s="200"/>
      <c r="F91" s="201">
        <v>58930</v>
      </c>
      <c r="G91" s="202">
        <v>66580</v>
      </c>
      <c r="H91" s="201">
        <v>50350</v>
      </c>
      <c r="I91" s="202">
        <v>58000</v>
      </c>
      <c r="J91" s="170" t="s">
        <v>222</v>
      </c>
      <c r="K91" s="203">
        <v>570</v>
      </c>
      <c r="L91" s="204">
        <v>640</v>
      </c>
      <c r="M91" s="205" t="s">
        <v>221</v>
      </c>
      <c r="N91" s="203">
        <v>480</v>
      </c>
      <c r="O91" s="204">
        <v>550</v>
      </c>
      <c r="P91" s="205" t="s">
        <v>221</v>
      </c>
      <c r="Q91" s="170" t="s">
        <v>222</v>
      </c>
      <c r="R91" s="206">
        <v>7650</v>
      </c>
      <c r="S91" s="207">
        <v>70</v>
      </c>
      <c r="T91" s="1303"/>
      <c r="U91" s="157"/>
      <c r="V91" s="223">
        <v>262800</v>
      </c>
      <c r="W91" s="1286"/>
      <c r="X91" s="224">
        <v>2620</v>
      </c>
      <c r="Y91" s="210"/>
      <c r="Z91" s="1320"/>
      <c r="AA91" s="224"/>
      <c r="AB91" s="1286" t="s">
        <v>222</v>
      </c>
      <c r="AC91" s="1312">
        <v>14960</v>
      </c>
      <c r="AD91" s="211"/>
      <c r="AE91" s="1286" t="s">
        <v>222</v>
      </c>
      <c r="AF91" s="1287">
        <v>70</v>
      </c>
      <c r="AG91" s="1279" t="s">
        <v>222</v>
      </c>
      <c r="AH91" s="1305">
        <v>3600</v>
      </c>
      <c r="AI91" s="1290">
        <v>4000</v>
      </c>
      <c r="AJ91" s="1279" t="s">
        <v>222</v>
      </c>
      <c r="AK91" s="212" t="s">
        <v>224</v>
      </c>
      <c r="AL91" s="213">
        <v>7200</v>
      </c>
      <c r="AM91" s="214">
        <v>8100</v>
      </c>
      <c r="AN91" s="1286" t="s">
        <v>222</v>
      </c>
      <c r="AO91" s="1293">
        <v>7650</v>
      </c>
      <c r="AP91" s="1286" t="s">
        <v>222</v>
      </c>
      <c r="AQ91" s="1296">
        <v>70</v>
      </c>
      <c r="AR91" s="1279" t="s">
        <v>222</v>
      </c>
      <c r="AS91" s="1280">
        <v>4700</v>
      </c>
      <c r="AT91" s="1282"/>
      <c r="AU91" s="41"/>
      <c r="AV91" s="1282" t="s">
        <v>492</v>
      </c>
      <c r="AW91" s="1283">
        <v>8830</v>
      </c>
      <c r="AX91" s="1286" t="s">
        <v>222</v>
      </c>
      <c r="AY91" s="1287">
        <v>80</v>
      </c>
      <c r="AZ91" s="1271" t="s">
        <v>492</v>
      </c>
      <c r="BA91" s="1272" t="s">
        <v>226</v>
      </c>
      <c r="BB91" s="1274" t="s">
        <v>226</v>
      </c>
      <c r="BC91" s="1274" t="s">
        <v>226</v>
      </c>
      <c r="BD91" s="1276" t="s">
        <v>226</v>
      </c>
      <c r="BE91" s="210"/>
      <c r="BF91" s="1278"/>
      <c r="BG91" s="15"/>
      <c r="BI91" s="133"/>
      <c r="BJ91" s="130">
        <v>43</v>
      </c>
      <c r="BK91" s="130">
        <v>44</v>
      </c>
      <c r="BL91" s="1260">
        <v>5</v>
      </c>
      <c r="BM91" s="8"/>
      <c r="BN91" s="8"/>
      <c r="BO91" s="8"/>
      <c r="BP91" s="8"/>
      <c r="BQ91" s="8"/>
      <c r="BR91" s="8"/>
      <c r="BS91" s="8"/>
      <c r="BT91" s="8"/>
      <c r="BU91" s="8"/>
      <c r="BV91" s="8"/>
      <c r="BW91" s="8"/>
      <c r="BX91" s="8"/>
      <c r="BY91" s="8"/>
    </row>
    <row r="92" spans="1:77" s="56" customFormat="1" ht="13.5" customHeight="1">
      <c r="A92" s="1318"/>
      <c r="B92" s="1300"/>
      <c r="C92" s="1302"/>
      <c r="D92" s="215" t="s">
        <v>227</v>
      </c>
      <c r="E92" s="200"/>
      <c r="F92" s="216">
        <v>66580</v>
      </c>
      <c r="G92" s="217">
        <v>128420</v>
      </c>
      <c r="H92" s="216">
        <v>58000</v>
      </c>
      <c r="I92" s="217">
        <v>119840</v>
      </c>
      <c r="J92" s="170" t="s">
        <v>222</v>
      </c>
      <c r="K92" s="218">
        <v>640</v>
      </c>
      <c r="L92" s="219">
        <v>1170</v>
      </c>
      <c r="M92" s="220" t="s">
        <v>221</v>
      </c>
      <c r="N92" s="218">
        <v>550</v>
      </c>
      <c r="O92" s="219">
        <v>1080</v>
      </c>
      <c r="P92" s="220" t="s">
        <v>221</v>
      </c>
      <c r="Q92" s="170" t="s">
        <v>222</v>
      </c>
      <c r="R92" s="221">
        <v>7650</v>
      </c>
      <c r="S92" s="222">
        <v>70</v>
      </c>
      <c r="T92" s="1303"/>
      <c r="U92" s="157"/>
      <c r="V92" s="243"/>
      <c r="W92" s="1286"/>
      <c r="X92" s="244"/>
      <c r="Y92" s="245"/>
      <c r="Z92" s="1320"/>
      <c r="AA92" s="243"/>
      <c r="AB92" s="1286"/>
      <c r="AC92" s="1313"/>
      <c r="AD92" s="225">
        <v>13190</v>
      </c>
      <c r="AE92" s="1286"/>
      <c r="AF92" s="1288"/>
      <c r="AG92" s="1279"/>
      <c r="AH92" s="1306" t="e">
        <v>#REF!</v>
      </c>
      <c r="AI92" s="1291" t="e">
        <v>#REF!</v>
      </c>
      <c r="AJ92" s="1279"/>
      <c r="AK92" s="165" t="s">
        <v>228</v>
      </c>
      <c r="AL92" s="226">
        <v>4000</v>
      </c>
      <c r="AM92" s="227">
        <v>4400</v>
      </c>
      <c r="AN92" s="1286"/>
      <c r="AO92" s="1294"/>
      <c r="AP92" s="1286"/>
      <c r="AQ92" s="1297"/>
      <c r="AR92" s="1279"/>
      <c r="AS92" s="1281"/>
      <c r="AT92" s="1282"/>
      <c r="AU92" s="41"/>
      <c r="AV92" s="1282"/>
      <c r="AW92" s="1284"/>
      <c r="AX92" s="1286"/>
      <c r="AY92" s="1288"/>
      <c r="AZ92" s="1271"/>
      <c r="BA92" s="1273"/>
      <c r="BB92" s="1275"/>
      <c r="BC92" s="1275"/>
      <c r="BD92" s="1277"/>
      <c r="BE92" s="210"/>
      <c r="BF92" s="1278"/>
      <c r="BG92" s="15"/>
      <c r="BH92" s="15"/>
      <c r="BI92" s="133"/>
      <c r="BJ92" s="130">
        <v>43</v>
      </c>
      <c r="BK92" s="130">
        <v>44</v>
      </c>
      <c r="BL92" s="1260"/>
      <c r="BM92" s="8"/>
      <c r="BN92" s="8"/>
      <c r="BO92" s="8"/>
      <c r="BP92" s="8"/>
      <c r="BQ92" s="8"/>
      <c r="BR92" s="8"/>
      <c r="BS92" s="8"/>
      <c r="BT92" s="8"/>
      <c r="BU92" s="8"/>
      <c r="BV92" s="8"/>
      <c r="BW92" s="8"/>
      <c r="BX92" s="8"/>
      <c r="BY92" s="8"/>
    </row>
    <row r="93" spans="1:77" s="56" customFormat="1" ht="13.5" customHeight="1">
      <c r="A93" s="1318"/>
      <c r="B93" s="1300"/>
      <c r="C93" s="1261" t="s">
        <v>229</v>
      </c>
      <c r="D93" s="215" t="s">
        <v>230</v>
      </c>
      <c r="E93" s="200"/>
      <c r="F93" s="216">
        <v>128420</v>
      </c>
      <c r="G93" s="217">
        <v>204950</v>
      </c>
      <c r="H93" s="216">
        <v>119840</v>
      </c>
      <c r="I93" s="217">
        <v>196370</v>
      </c>
      <c r="J93" s="170" t="s">
        <v>222</v>
      </c>
      <c r="K93" s="218">
        <v>1170</v>
      </c>
      <c r="L93" s="219">
        <v>1930</v>
      </c>
      <c r="M93" s="220" t="s">
        <v>221</v>
      </c>
      <c r="N93" s="218">
        <v>1080</v>
      </c>
      <c r="O93" s="219">
        <v>1840</v>
      </c>
      <c r="P93" s="220" t="s">
        <v>221</v>
      </c>
      <c r="Q93" s="228"/>
      <c r="R93" s="229"/>
      <c r="S93" s="230"/>
      <c r="T93" s="1304"/>
      <c r="U93" s="157"/>
      <c r="V93" s="223" t="s">
        <v>240</v>
      </c>
      <c r="W93" s="1286"/>
      <c r="X93" s="224" t="s">
        <v>240</v>
      </c>
      <c r="Y93" s="172"/>
      <c r="Z93" s="1320"/>
      <c r="AA93" s="223"/>
      <c r="AB93" s="1286" t="s">
        <v>222</v>
      </c>
      <c r="AC93" s="1310">
        <v>13190</v>
      </c>
      <c r="AD93" s="231"/>
      <c r="AE93" s="1286"/>
      <c r="AF93" s="1288">
        <v>0</v>
      </c>
      <c r="AG93" s="1279"/>
      <c r="AH93" s="1306" t="e">
        <v>#REF!</v>
      </c>
      <c r="AI93" s="1291" t="e">
        <v>#REF!</v>
      </c>
      <c r="AJ93" s="1279"/>
      <c r="AK93" s="165" t="s">
        <v>231</v>
      </c>
      <c r="AL93" s="226">
        <v>3500</v>
      </c>
      <c r="AM93" s="227">
        <v>3800</v>
      </c>
      <c r="AN93" s="1286"/>
      <c r="AO93" s="1294"/>
      <c r="AP93" s="1286"/>
      <c r="AQ93" s="1297"/>
      <c r="AR93" s="210"/>
      <c r="AS93" s="193"/>
      <c r="AT93" s="1282"/>
      <c r="AU93" s="41"/>
      <c r="AV93" s="1282"/>
      <c r="AW93" s="1284"/>
      <c r="AX93" s="1286"/>
      <c r="AY93" s="1288"/>
      <c r="AZ93" s="1271"/>
      <c r="BA93" s="1263">
        <v>0.01</v>
      </c>
      <c r="BB93" s="1265">
        <v>0.03</v>
      </c>
      <c r="BC93" s="1265">
        <v>0.04</v>
      </c>
      <c r="BD93" s="1267">
        <v>0.06</v>
      </c>
      <c r="BE93" s="210"/>
      <c r="BF93" s="1269"/>
      <c r="BG93" s="15"/>
      <c r="BI93" s="133"/>
      <c r="BJ93" s="130">
        <v>43</v>
      </c>
      <c r="BK93" s="130">
        <v>44</v>
      </c>
      <c r="BL93" s="1260"/>
      <c r="BM93" s="8"/>
      <c r="BN93" s="8"/>
      <c r="BO93" s="8"/>
      <c r="BP93" s="8"/>
      <c r="BQ93" s="8"/>
      <c r="BR93" s="8"/>
      <c r="BS93" s="8"/>
      <c r="BT93" s="8"/>
      <c r="BU93" s="8"/>
      <c r="BV93" s="8"/>
      <c r="BW93" s="8"/>
      <c r="BX93" s="8"/>
      <c r="BY93" s="8"/>
    </row>
    <row r="94" spans="1:77" s="56" customFormat="1" ht="13.5" customHeight="1">
      <c r="A94" s="1318"/>
      <c r="B94" s="1300"/>
      <c r="C94" s="1262"/>
      <c r="D94" s="232" t="s">
        <v>53</v>
      </c>
      <c r="E94" s="200"/>
      <c r="F94" s="233">
        <v>204950</v>
      </c>
      <c r="G94" s="234"/>
      <c r="H94" s="233">
        <v>196370</v>
      </c>
      <c r="I94" s="234"/>
      <c r="J94" s="170" t="s">
        <v>222</v>
      </c>
      <c r="K94" s="221">
        <v>1930</v>
      </c>
      <c r="L94" s="235"/>
      <c r="M94" s="236" t="s">
        <v>221</v>
      </c>
      <c r="N94" s="221">
        <v>1840</v>
      </c>
      <c r="O94" s="235"/>
      <c r="P94" s="236" t="s">
        <v>221</v>
      </c>
      <c r="Q94" s="228"/>
      <c r="R94" s="229"/>
      <c r="S94" s="237"/>
      <c r="T94" s="1304"/>
      <c r="U94" s="157"/>
      <c r="V94" s="223">
        <v>281400</v>
      </c>
      <c r="W94" s="1286"/>
      <c r="X94" s="224">
        <v>2810</v>
      </c>
      <c r="Y94" s="210"/>
      <c r="Z94" s="1320"/>
      <c r="AA94" s="224"/>
      <c r="AB94" s="1286"/>
      <c r="AC94" s="1311"/>
      <c r="AD94" s="238"/>
      <c r="AE94" s="1286"/>
      <c r="AF94" s="1289"/>
      <c r="AG94" s="1279"/>
      <c r="AH94" s="1307" t="e">
        <v>#REF!</v>
      </c>
      <c r="AI94" s="1292" t="e">
        <v>#REF!</v>
      </c>
      <c r="AJ94" s="1279"/>
      <c r="AK94" s="239" t="s">
        <v>232</v>
      </c>
      <c r="AL94" s="240">
        <v>3100</v>
      </c>
      <c r="AM94" s="241">
        <v>3400</v>
      </c>
      <c r="AN94" s="1286"/>
      <c r="AO94" s="1295"/>
      <c r="AP94" s="1286"/>
      <c r="AQ94" s="1298"/>
      <c r="AR94" s="210"/>
      <c r="AS94" s="193"/>
      <c r="AT94" s="1282"/>
      <c r="AU94" s="41"/>
      <c r="AV94" s="1282"/>
      <c r="AW94" s="1285"/>
      <c r="AX94" s="1286"/>
      <c r="AY94" s="1289"/>
      <c r="AZ94" s="1271"/>
      <c r="BA94" s="1264"/>
      <c r="BB94" s="1266"/>
      <c r="BC94" s="1266"/>
      <c r="BD94" s="1268"/>
      <c r="BE94" s="210"/>
      <c r="BF94" s="1269"/>
      <c r="BG94" s="15"/>
      <c r="BI94" s="133"/>
      <c r="BJ94" s="130">
        <v>43</v>
      </c>
      <c r="BK94" s="130">
        <v>44</v>
      </c>
      <c r="BL94" s="1260"/>
      <c r="BM94" s="8"/>
      <c r="BN94" s="8"/>
      <c r="BO94" s="8"/>
      <c r="BP94" s="8"/>
      <c r="BQ94" s="8"/>
      <c r="BR94" s="8"/>
      <c r="BS94" s="8"/>
      <c r="BT94" s="8"/>
      <c r="BU94" s="8"/>
      <c r="BV94" s="8"/>
      <c r="BW94" s="8"/>
      <c r="BX94" s="8"/>
      <c r="BY94" s="8"/>
    </row>
    <row r="95" spans="1:77" s="56" customFormat="1" ht="13.5" customHeight="1">
      <c r="A95" s="1318"/>
      <c r="B95" s="1308" t="s">
        <v>241</v>
      </c>
      <c r="C95" s="1301" t="s">
        <v>218</v>
      </c>
      <c r="D95" s="199" t="s">
        <v>219</v>
      </c>
      <c r="E95" s="200"/>
      <c r="F95" s="201">
        <v>53060</v>
      </c>
      <c r="G95" s="202">
        <v>60710</v>
      </c>
      <c r="H95" s="201">
        <v>45710</v>
      </c>
      <c r="I95" s="202">
        <v>53360</v>
      </c>
      <c r="J95" s="170" t="s">
        <v>222</v>
      </c>
      <c r="K95" s="203">
        <v>510</v>
      </c>
      <c r="L95" s="204">
        <v>580</v>
      </c>
      <c r="M95" s="205" t="s">
        <v>221</v>
      </c>
      <c r="N95" s="203">
        <v>430</v>
      </c>
      <c r="O95" s="204">
        <v>500</v>
      </c>
      <c r="P95" s="205" t="s">
        <v>221</v>
      </c>
      <c r="Q95" s="170" t="s">
        <v>222</v>
      </c>
      <c r="R95" s="206">
        <v>7650</v>
      </c>
      <c r="S95" s="207">
        <v>70</v>
      </c>
      <c r="T95" s="1303"/>
      <c r="U95" s="157"/>
      <c r="V95" s="243"/>
      <c r="W95" s="1286"/>
      <c r="X95" s="244"/>
      <c r="Y95" s="245"/>
      <c r="Z95" s="1320"/>
      <c r="AA95" s="243"/>
      <c r="AB95" s="1286" t="s">
        <v>222</v>
      </c>
      <c r="AC95" s="1312">
        <v>13830</v>
      </c>
      <c r="AD95" s="211"/>
      <c r="AE95" s="1286" t="s">
        <v>222</v>
      </c>
      <c r="AF95" s="1287">
        <v>60</v>
      </c>
      <c r="AG95" s="1279" t="s">
        <v>222</v>
      </c>
      <c r="AH95" s="1305">
        <v>3100</v>
      </c>
      <c r="AI95" s="1290">
        <v>3400</v>
      </c>
      <c r="AJ95" s="1279" t="s">
        <v>222</v>
      </c>
      <c r="AK95" s="212" t="s">
        <v>224</v>
      </c>
      <c r="AL95" s="213">
        <v>6300</v>
      </c>
      <c r="AM95" s="214">
        <v>7100</v>
      </c>
      <c r="AN95" s="1286" t="s">
        <v>222</v>
      </c>
      <c r="AO95" s="1293">
        <v>6560</v>
      </c>
      <c r="AP95" s="1286" t="s">
        <v>222</v>
      </c>
      <c r="AQ95" s="1296">
        <v>60</v>
      </c>
      <c r="AR95" s="1279" t="s">
        <v>222</v>
      </c>
      <c r="AS95" s="1280">
        <v>4700</v>
      </c>
      <c r="AT95" s="1282"/>
      <c r="AU95" s="41"/>
      <c r="AV95" s="1282" t="s">
        <v>492</v>
      </c>
      <c r="AW95" s="1283">
        <v>7570</v>
      </c>
      <c r="AX95" s="1286" t="s">
        <v>222</v>
      </c>
      <c r="AY95" s="1287">
        <v>70</v>
      </c>
      <c r="AZ95" s="1271" t="s">
        <v>492</v>
      </c>
      <c r="BA95" s="1272" t="s">
        <v>226</v>
      </c>
      <c r="BB95" s="1274" t="s">
        <v>226</v>
      </c>
      <c r="BC95" s="1274" t="s">
        <v>226</v>
      </c>
      <c r="BD95" s="1276" t="s">
        <v>226</v>
      </c>
      <c r="BE95" s="210"/>
      <c r="BF95" s="1278"/>
      <c r="BG95" s="15"/>
      <c r="BI95" s="133"/>
      <c r="BJ95" s="130">
        <v>45</v>
      </c>
      <c r="BK95" s="130">
        <v>46</v>
      </c>
      <c r="BL95" s="1260">
        <v>6</v>
      </c>
      <c r="BM95" s="8"/>
      <c r="BN95" s="8"/>
      <c r="BO95" s="8"/>
      <c r="BP95" s="8"/>
      <c r="BQ95" s="8"/>
      <c r="BR95" s="8"/>
      <c r="BS95" s="8"/>
      <c r="BT95" s="8"/>
      <c r="BU95" s="8"/>
      <c r="BV95" s="8"/>
      <c r="BW95" s="8"/>
      <c r="BX95" s="8"/>
      <c r="BY95" s="8"/>
    </row>
    <row r="96" spans="1:77" s="56" customFormat="1" ht="13.5" customHeight="1">
      <c r="A96" s="1318"/>
      <c r="B96" s="1300"/>
      <c r="C96" s="1302"/>
      <c r="D96" s="215" t="s">
        <v>227</v>
      </c>
      <c r="E96" s="200"/>
      <c r="F96" s="216">
        <v>60710</v>
      </c>
      <c r="G96" s="217">
        <v>122550</v>
      </c>
      <c r="H96" s="216">
        <v>53360</v>
      </c>
      <c r="I96" s="217">
        <v>115200</v>
      </c>
      <c r="J96" s="170" t="s">
        <v>222</v>
      </c>
      <c r="K96" s="218">
        <v>580</v>
      </c>
      <c r="L96" s="219">
        <v>1110</v>
      </c>
      <c r="M96" s="220" t="s">
        <v>221</v>
      </c>
      <c r="N96" s="218">
        <v>500</v>
      </c>
      <c r="O96" s="219">
        <v>1040</v>
      </c>
      <c r="P96" s="220" t="s">
        <v>221</v>
      </c>
      <c r="Q96" s="170" t="s">
        <v>222</v>
      </c>
      <c r="R96" s="221">
        <v>7650</v>
      </c>
      <c r="S96" s="222">
        <v>70</v>
      </c>
      <c r="T96" s="1303"/>
      <c r="U96" s="157"/>
      <c r="V96" s="223" t="s">
        <v>242</v>
      </c>
      <c r="W96" s="1286"/>
      <c r="X96" s="224" t="s">
        <v>242</v>
      </c>
      <c r="Y96" s="172"/>
      <c r="Z96" s="1320"/>
      <c r="AA96" s="223"/>
      <c r="AB96" s="1286"/>
      <c r="AC96" s="1313"/>
      <c r="AD96" s="225">
        <v>12060</v>
      </c>
      <c r="AE96" s="1286"/>
      <c r="AF96" s="1288"/>
      <c r="AG96" s="1279"/>
      <c r="AH96" s="1306" t="e">
        <v>#REF!</v>
      </c>
      <c r="AI96" s="1291" t="e">
        <v>#REF!</v>
      </c>
      <c r="AJ96" s="1279"/>
      <c r="AK96" s="165" t="s">
        <v>228</v>
      </c>
      <c r="AL96" s="226">
        <v>3500</v>
      </c>
      <c r="AM96" s="227">
        <v>3900</v>
      </c>
      <c r="AN96" s="1286"/>
      <c r="AO96" s="1294"/>
      <c r="AP96" s="1286"/>
      <c r="AQ96" s="1297"/>
      <c r="AR96" s="1279"/>
      <c r="AS96" s="1281"/>
      <c r="AT96" s="1282"/>
      <c r="AU96" s="41"/>
      <c r="AV96" s="1282"/>
      <c r="AW96" s="1284"/>
      <c r="AX96" s="1286"/>
      <c r="AY96" s="1288"/>
      <c r="AZ96" s="1271"/>
      <c r="BA96" s="1273"/>
      <c r="BB96" s="1275"/>
      <c r="BC96" s="1275"/>
      <c r="BD96" s="1277"/>
      <c r="BE96" s="210"/>
      <c r="BF96" s="1278"/>
      <c r="BG96" s="15"/>
      <c r="BI96" s="133"/>
      <c r="BJ96" s="130">
        <v>45</v>
      </c>
      <c r="BK96" s="130">
        <v>46</v>
      </c>
      <c r="BL96" s="1260"/>
      <c r="BM96" s="8"/>
      <c r="BN96" s="8"/>
      <c r="BO96" s="8"/>
      <c r="BP96" s="8"/>
      <c r="BQ96" s="8"/>
      <c r="BR96" s="8"/>
      <c r="BS96" s="8"/>
      <c r="BT96" s="8"/>
      <c r="BU96" s="8"/>
      <c r="BV96" s="8"/>
      <c r="BW96" s="8"/>
      <c r="BX96" s="8"/>
      <c r="BY96" s="8"/>
    </row>
    <row r="97" spans="1:77" s="56" customFormat="1" ht="13.5" customHeight="1">
      <c r="A97" s="1318"/>
      <c r="B97" s="1300"/>
      <c r="C97" s="1261" t="s">
        <v>229</v>
      </c>
      <c r="D97" s="215" t="s">
        <v>230</v>
      </c>
      <c r="E97" s="200"/>
      <c r="F97" s="216">
        <v>122550</v>
      </c>
      <c r="G97" s="217">
        <v>199080</v>
      </c>
      <c r="H97" s="216">
        <v>115200</v>
      </c>
      <c r="I97" s="217">
        <v>191730</v>
      </c>
      <c r="J97" s="170" t="s">
        <v>222</v>
      </c>
      <c r="K97" s="218">
        <v>1110</v>
      </c>
      <c r="L97" s="219">
        <v>1870</v>
      </c>
      <c r="M97" s="220" t="s">
        <v>221</v>
      </c>
      <c r="N97" s="218">
        <v>1040</v>
      </c>
      <c r="O97" s="219">
        <v>1800</v>
      </c>
      <c r="P97" s="220" t="s">
        <v>221</v>
      </c>
      <c r="Q97" s="228"/>
      <c r="R97" s="229"/>
      <c r="S97" s="230"/>
      <c r="T97" s="1304"/>
      <c r="U97" s="157"/>
      <c r="V97" s="223">
        <v>318800</v>
      </c>
      <c r="W97" s="1286"/>
      <c r="X97" s="224">
        <v>3180</v>
      </c>
      <c r="Y97" s="210"/>
      <c r="Z97" s="1320"/>
      <c r="AA97" s="224"/>
      <c r="AB97" s="1286" t="s">
        <v>222</v>
      </c>
      <c r="AC97" s="1310">
        <v>12060</v>
      </c>
      <c r="AD97" s="231"/>
      <c r="AE97" s="1286"/>
      <c r="AF97" s="1288">
        <v>0</v>
      </c>
      <c r="AG97" s="1279"/>
      <c r="AH97" s="1306" t="e">
        <v>#REF!</v>
      </c>
      <c r="AI97" s="1291" t="e">
        <v>#REF!</v>
      </c>
      <c r="AJ97" s="1279"/>
      <c r="AK97" s="165" t="s">
        <v>231</v>
      </c>
      <c r="AL97" s="226">
        <v>3000</v>
      </c>
      <c r="AM97" s="227">
        <v>3400</v>
      </c>
      <c r="AN97" s="1286"/>
      <c r="AO97" s="1294"/>
      <c r="AP97" s="1286"/>
      <c r="AQ97" s="1297"/>
      <c r="AR97" s="210"/>
      <c r="AS97" s="193"/>
      <c r="AT97" s="1282"/>
      <c r="AU97" s="41"/>
      <c r="AV97" s="1282"/>
      <c r="AW97" s="1284"/>
      <c r="AX97" s="1286"/>
      <c r="AY97" s="1288"/>
      <c r="AZ97" s="1271"/>
      <c r="BA97" s="1263">
        <v>0.01</v>
      </c>
      <c r="BB97" s="1265">
        <v>0.03</v>
      </c>
      <c r="BC97" s="1265">
        <v>0.04</v>
      </c>
      <c r="BD97" s="1267">
        <v>0.06</v>
      </c>
      <c r="BE97" s="210"/>
      <c r="BF97" s="1269"/>
      <c r="BG97" s="15"/>
      <c r="BI97" s="133"/>
      <c r="BJ97" s="130">
        <v>45</v>
      </c>
      <c r="BK97" s="130">
        <v>46</v>
      </c>
      <c r="BL97" s="1260"/>
      <c r="BM97" s="8"/>
      <c r="BN97" s="8"/>
      <c r="BO97" s="8"/>
      <c r="BP97" s="8"/>
      <c r="BQ97" s="8"/>
      <c r="BR97" s="8"/>
      <c r="BS97" s="8"/>
      <c r="BT97" s="8"/>
      <c r="BU97" s="8"/>
      <c r="BV97" s="8"/>
      <c r="BW97" s="8"/>
      <c r="BX97" s="8"/>
      <c r="BY97" s="8"/>
    </row>
    <row r="98" spans="1:77" s="56" customFormat="1" ht="13.5" customHeight="1">
      <c r="A98" s="1318"/>
      <c r="B98" s="1300"/>
      <c r="C98" s="1262"/>
      <c r="D98" s="232" t="s">
        <v>53</v>
      </c>
      <c r="E98" s="200"/>
      <c r="F98" s="233">
        <v>199080</v>
      </c>
      <c r="G98" s="234"/>
      <c r="H98" s="233">
        <v>191730</v>
      </c>
      <c r="I98" s="234"/>
      <c r="J98" s="170" t="s">
        <v>222</v>
      </c>
      <c r="K98" s="221">
        <v>1870</v>
      </c>
      <c r="L98" s="235"/>
      <c r="M98" s="236" t="s">
        <v>221</v>
      </c>
      <c r="N98" s="221">
        <v>1800</v>
      </c>
      <c r="O98" s="235"/>
      <c r="P98" s="236" t="s">
        <v>221</v>
      </c>
      <c r="Q98" s="228"/>
      <c r="R98" s="229"/>
      <c r="S98" s="237"/>
      <c r="T98" s="1304"/>
      <c r="U98" s="157"/>
      <c r="V98" s="243"/>
      <c r="W98" s="1286"/>
      <c r="X98" s="244"/>
      <c r="Y98" s="245"/>
      <c r="Z98" s="1320"/>
      <c r="AA98" s="243"/>
      <c r="AB98" s="1286"/>
      <c r="AC98" s="1311"/>
      <c r="AD98" s="238"/>
      <c r="AE98" s="1286"/>
      <c r="AF98" s="1289"/>
      <c r="AG98" s="1279"/>
      <c r="AH98" s="1307" t="e">
        <v>#REF!</v>
      </c>
      <c r="AI98" s="1292" t="e">
        <v>#REF!</v>
      </c>
      <c r="AJ98" s="1279"/>
      <c r="AK98" s="239" t="s">
        <v>232</v>
      </c>
      <c r="AL98" s="240">
        <v>2700</v>
      </c>
      <c r="AM98" s="241">
        <v>3000</v>
      </c>
      <c r="AN98" s="1286"/>
      <c r="AO98" s="1295"/>
      <c r="AP98" s="1286"/>
      <c r="AQ98" s="1298"/>
      <c r="AR98" s="210"/>
      <c r="AS98" s="193"/>
      <c r="AT98" s="1282"/>
      <c r="AU98" s="41"/>
      <c r="AV98" s="1282"/>
      <c r="AW98" s="1285"/>
      <c r="AX98" s="1286"/>
      <c r="AY98" s="1289"/>
      <c r="AZ98" s="1271"/>
      <c r="BA98" s="1264"/>
      <c r="BB98" s="1266"/>
      <c r="BC98" s="1266"/>
      <c r="BD98" s="1268"/>
      <c r="BE98" s="210"/>
      <c r="BF98" s="1269"/>
      <c r="BG98" s="15"/>
      <c r="BI98" s="133"/>
      <c r="BJ98" s="130">
        <v>45</v>
      </c>
      <c r="BK98" s="130">
        <v>46</v>
      </c>
      <c r="BL98" s="1260"/>
      <c r="BM98" s="8"/>
      <c r="BN98" s="8"/>
      <c r="BO98" s="8"/>
      <c r="BP98" s="8"/>
      <c r="BQ98" s="8"/>
      <c r="BR98" s="8"/>
      <c r="BS98" s="8"/>
      <c r="BT98" s="8"/>
      <c r="BU98" s="8"/>
      <c r="BV98" s="8"/>
      <c r="BW98" s="8"/>
      <c r="BX98" s="8"/>
      <c r="BY98" s="8"/>
    </row>
    <row r="99" spans="1:77" s="56" customFormat="1" ht="13.5" customHeight="1">
      <c r="A99" s="1318"/>
      <c r="B99" s="1308" t="s">
        <v>243</v>
      </c>
      <c r="C99" s="1301" t="s">
        <v>218</v>
      </c>
      <c r="D99" s="199" t="s">
        <v>219</v>
      </c>
      <c r="E99" s="200"/>
      <c r="F99" s="201">
        <v>48720</v>
      </c>
      <c r="G99" s="202">
        <v>56370</v>
      </c>
      <c r="H99" s="201">
        <v>42280</v>
      </c>
      <c r="I99" s="202">
        <v>49930</v>
      </c>
      <c r="J99" s="170" t="s">
        <v>222</v>
      </c>
      <c r="K99" s="203">
        <v>460</v>
      </c>
      <c r="L99" s="204">
        <v>530</v>
      </c>
      <c r="M99" s="205" t="s">
        <v>221</v>
      </c>
      <c r="N99" s="203">
        <v>400</v>
      </c>
      <c r="O99" s="204">
        <v>470</v>
      </c>
      <c r="P99" s="205" t="s">
        <v>221</v>
      </c>
      <c r="Q99" s="170" t="s">
        <v>222</v>
      </c>
      <c r="R99" s="206">
        <v>7650</v>
      </c>
      <c r="S99" s="207">
        <v>70</v>
      </c>
      <c r="T99" s="1303"/>
      <c r="U99" s="157"/>
      <c r="V99" s="223" t="s">
        <v>244</v>
      </c>
      <c r="W99" s="1286"/>
      <c r="X99" s="224" t="s">
        <v>244</v>
      </c>
      <c r="Y99" s="172"/>
      <c r="Z99" s="1320"/>
      <c r="AA99" s="223"/>
      <c r="AB99" s="1286" t="s">
        <v>222</v>
      </c>
      <c r="AC99" s="1312">
        <v>12990</v>
      </c>
      <c r="AD99" s="211"/>
      <c r="AE99" s="1286" t="s">
        <v>222</v>
      </c>
      <c r="AF99" s="1287">
        <v>50</v>
      </c>
      <c r="AG99" s="1279" t="s">
        <v>222</v>
      </c>
      <c r="AH99" s="1305">
        <v>3500</v>
      </c>
      <c r="AI99" s="1290">
        <v>3900</v>
      </c>
      <c r="AJ99" s="1279" t="s">
        <v>222</v>
      </c>
      <c r="AK99" s="212" t="s">
        <v>224</v>
      </c>
      <c r="AL99" s="213">
        <v>7100</v>
      </c>
      <c r="AM99" s="214">
        <v>7900</v>
      </c>
      <c r="AN99" s="1286" t="s">
        <v>222</v>
      </c>
      <c r="AO99" s="1293">
        <v>5740</v>
      </c>
      <c r="AP99" s="1286" t="s">
        <v>222</v>
      </c>
      <c r="AQ99" s="1296">
        <v>50</v>
      </c>
      <c r="AR99" s="1279" t="s">
        <v>222</v>
      </c>
      <c r="AS99" s="1280">
        <v>4700</v>
      </c>
      <c r="AT99" s="1282"/>
      <c r="AU99" s="41"/>
      <c r="AV99" s="1282" t="s">
        <v>492</v>
      </c>
      <c r="AW99" s="1283">
        <v>6620</v>
      </c>
      <c r="AX99" s="1286" t="s">
        <v>222</v>
      </c>
      <c r="AY99" s="1287">
        <v>60</v>
      </c>
      <c r="AZ99" s="1271" t="s">
        <v>492</v>
      </c>
      <c r="BA99" s="1272" t="s">
        <v>226</v>
      </c>
      <c r="BB99" s="1274" t="s">
        <v>226</v>
      </c>
      <c r="BC99" s="1274" t="s">
        <v>226</v>
      </c>
      <c r="BD99" s="1276" t="s">
        <v>226</v>
      </c>
      <c r="BE99" s="210"/>
      <c r="BF99" s="1278"/>
      <c r="BG99" s="15"/>
      <c r="BI99" s="133"/>
      <c r="BJ99" s="130">
        <v>47</v>
      </c>
      <c r="BK99" s="130">
        <v>48</v>
      </c>
      <c r="BL99" s="1260">
        <v>7</v>
      </c>
      <c r="BM99" s="8"/>
      <c r="BN99" s="8"/>
      <c r="BO99" s="8"/>
      <c r="BP99" s="8"/>
      <c r="BQ99" s="8"/>
      <c r="BR99" s="8"/>
      <c r="BS99" s="8"/>
      <c r="BT99" s="8"/>
      <c r="BU99" s="8"/>
      <c r="BV99" s="8"/>
      <c r="BW99" s="8"/>
      <c r="BX99" s="8"/>
      <c r="BY99" s="8"/>
    </row>
    <row r="100" spans="1:77" s="56" customFormat="1" ht="13.5" customHeight="1">
      <c r="A100" s="1318"/>
      <c r="B100" s="1300"/>
      <c r="C100" s="1302"/>
      <c r="D100" s="215" t="s">
        <v>227</v>
      </c>
      <c r="E100" s="200"/>
      <c r="F100" s="216">
        <v>56370</v>
      </c>
      <c r="G100" s="217">
        <v>118210</v>
      </c>
      <c r="H100" s="216">
        <v>49930</v>
      </c>
      <c r="I100" s="217">
        <v>111770</v>
      </c>
      <c r="J100" s="170" t="s">
        <v>222</v>
      </c>
      <c r="K100" s="218">
        <v>530</v>
      </c>
      <c r="L100" s="219">
        <v>1070</v>
      </c>
      <c r="M100" s="220" t="s">
        <v>221</v>
      </c>
      <c r="N100" s="218">
        <v>470</v>
      </c>
      <c r="O100" s="219">
        <v>1000</v>
      </c>
      <c r="P100" s="220" t="s">
        <v>221</v>
      </c>
      <c r="Q100" s="170" t="s">
        <v>222</v>
      </c>
      <c r="R100" s="221">
        <v>7650</v>
      </c>
      <c r="S100" s="222">
        <v>70</v>
      </c>
      <c r="T100" s="1303"/>
      <c r="U100" s="157"/>
      <c r="V100" s="223">
        <v>356100</v>
      </c>
      <c r="W100" s="1286"/>
      <c r="X100" s="224">
        <v>3560</v>
      </c>
      <c r="Y100" s="210"/>
      <c r="Z100" s="1320"/>
      <c r="AA100" s="224"/>
      <c r="AB100" s="1286"/>
      <c r="AC100" s="1313"/>
      <c r="AD100" s="225">
        <v>11220</v>
      </c>
      <c r="AE100" s="1286"/>
      <c r="AF100" s="1288"/>
      <c r="AG100" s="1279"/>
      <c r="AH100" s="1306" t="e">
        <v>#REF!</v>
      </c>
      <c r="AI100" s="1291" t="e">
        <v>#REF!</v>
      </c>
      <c r="AJ100" s="1279"/>
      <c r="AK100" s="165" t="s">
        <v>228</v>
      </c>
      <c r="AL100" s="226">
        <v>3900</v>
      </c>
      <c r="AM100" s="227">
        <v>4300</v>
      </c>
      <c r="AN100" s="1286"/>
      <c r="AO100" s="1294"/>
      <c r="AP100" s="1286"/>
      <c r="AQ100" s="1297"/>
      <c r="AR100" s="1279"/>
      <c r="AS100" s="1281"/>
      <c r="AT100" s="1282"/>
      <c r="AU100" s="41"/>
      <c r="AV100" s="1282"/>
      <c r="AW100" s="1284"/>
      <c r="AX100" s="1286"/>
      <c r="AY100" s="1288"/>
      <c r="AZ100" s="1271"/>
      <c r="BA100" s="1273"/>
      <c r="BB100" s="1275"/>
      <c r="BC100" s="1275"/>
      <c r="BD100" s="1277"/>
      <c r="BE100" s="210"/>
      <c r="BF100" s="1278"/>
      <c r="BG100" s="15"/>
      <c r="BI100" s="133"/>
      <c r="BJ100" s="130">
        <v>47</v>
      </c>
      <c r="BK100" s="130">
        <v>48</v>
      </c>
      <c r="BL100" s="1260"/>
      <c r="BM100" s="8"/>
      <c r="BN100" s="8"/>
      <c r="BO100" s="8"/>
      <c r="BP100" s="8"/>
      <c r="BQ100" s="8"/>
      <c r="BR100" s="8"/>
      <c r="BS100" s="8"/>
      <c r="BT100" s="8"/>
      <c r="BU100" s="8"/>
      <c r="BV100" s="8"/>
      <c r="BW100" s="8"/>
      <c r="BX100" s="8"/>
      <c r="BY100" s="8"/>
    </row>
    <row r="101" spans="1:77" s="56" customFormat="1" ht="13.5" customHeight="1">
      <c r="A101" s="1318"/>
      <c r="B101" s="1300"/>
      <c r="C101" s="1261" t="s">
        <v>229</v>
      </c>
      <c r="D101" s="215" t="s">
        <v>230</v>
      </c>
      <c r="E101" s="200"/>
      <c r="F101" s="216">
        <v>118210</v>
      </c>
      <c r="G101" s="217">
        <v>194740</v>
      </c>
      <c r="H101" s="216">
        <v>111770</v>
      </c>
      <c r="I101" s="217">
        <v>188300</v>
      </c>
      <c r="J101" s="170" t="s">
        <v>222</v>
      </c>
      <c r="K101" s="218">
        <v>1070</v>
      </c>
      <c r="L101" s="219">
        <v>1830</v>
      </c>
      <c r="M101" s="220" t="s">
        <v>221</v>
      </c>
      <c r="N101" s="218">
        <v>1000</v>
      </c>
      <c r="O101" s="219">
        <v>1760</v>
      </c>
      <c r="P101" s="220" t="s">
        <v>221</v>
      </c>
      <c r="Q101" s="228"/>
      <c r="R101" s="229"/>
      <c r="S101" s="230"/>
      <c r="T101" s="1304"/>
      <c r="U101" s="157"/>
      <c r="V101" s="243"/>
      <c r="W101" s="1286"/>
      <c r="X101" s="244"/>
      <c r="Y101" s="245"/>
      <c r="Z101" s="1320"/>
      <c r="AA101" s="243"/>
      <c r="AB101" s="1286" t="s">
        <v>222</v>
      </c>
      <c r="AC101" s="1310">
        <v>11220</v>
      </c>
      <c r="AD101" s="231"/>
      <c r="AE101" s="1286"/>
      <c r="AF101" s="1288">
        <v>0</v>
      </c>
      <c r="AG101" s="1279"/>
      <c r="AH101" s="1306" t="e">
        <v>#REF!</v>
      </c>
      <c r="AI101" s="1291" t="e">
        <v>#REF!</v>
      </c>
      <c r="AJ101" s="1279"/>
      <c r="AK101" s="165" t="s">
        <v>231</v>
      </c>
      <c r="AL101" s="226">
        <v>3400</v>
      </c>
      <c r="AM101" s="227">
        <v>3800</v>
      </c>
      <c r="AN101" s="1286"/>
      <c r="AO101" s="1294"/>
      <c r="AP101" s="1286"/>
      <c r="AQ101" s="1297"/>
      <c r="AR101" s="210"/>
      <c r="AS101" s="193"/>
      <c r="AT101" s="1282"/>
      <c r="AU101" s="61"/>
      <c r="AV101" s="1282"/>
      <c r="AW101" s="1284"/>
      <c r="AX101" s="1286"/>
      <c r="AY101" s="1288"/>
      <c r="AZ101" s="1271"/>
      <c r="BA101" s="1263">
        <v>0.01</v>
      </c>
      <c r="BB101" s="1265">
        <v>0.03</v>
      </c>
      <c r="BC101" s="1265">
        <v>0.04</v>
      </c>
      <c r="BD101" s="1267">
        <v>0.06</v>
      </c>
      <c r="BE101" s="210"/>
      <c r="BF101" s="1269"/>
      <c r="BG101" s="15"/>
      <c r="BI101" s="133"/>
      <c r="BJ101" s="130">
        <v>47</v>
      </c>
      <c r="BK101" s="130">
        <v>48</v>
      </c>
      <c r="BL101" s="1260"/>
      <c r="BM101" s="8"/>
      <c r="BN101" s="8"/>
      <c r="BO101" s="8"/>
      <c r="BP101" s="8"/>
      <c r="BQ101" s="8"/>
      <c r="BR101" s="8"/>
      <c r="BS101" s="8"/>
      <c r="BT101" s="8"/>
      <c r="BU101" s="8"/>
      <c r="BV101" s="8"/>
      <c r="BW101" s="8"/>
      <c r="BX101" s="8"/>
      <c r="BY101" s="8"/>
    </row>
    <row r="102" spans="1:77" s="56" customFormat="1" ht="13.5" customHeight="1">
      <c r="A102" s="1318"/>
      <c r="B102" s="1300"/>
      <c r="C102" s="1262"/>
      <c r="D102" s="232" t="s">
        <v>53</v>
      </c>
      <c r="E102" s="200"/>
      <c r="F102" s="233">
        <v>194740</v>
      </c>
      <c r="G102" s="234"/>
      <c r="H102" s="233">
        <v>188300</v>
      </c>
      <c r="I102" s="234"/>
      <c r="J102" s="170" t="s">
        <v>222</v>
      </c>
      <c r="K102" s="221">
        <v>1830</v>
      </c>
      <c r="L102" s="235"/>
      <c r="M102" s="236" t="s">
        <v>221</v>
      </c>
      <c r="N102" s="221">
        <v>1760</v>
      </c>
      <c r="O102" s="235"/>
      <c r="P102" s="236" t="s">
        <v>221</v>
      </c>
      <c r="Q102" s="228"/>
      <c r="R102" s="229"/>
      <c r="S102" s="237"/>
      <c r="T102" s="1304"/>
      <c r="U102" s="157"/>
      <c r="V102" s="223" t="s">
        <v>245</v>
      </c>
      <c r="W102" s="1286"/>
      <c r="X102" s="224" t="s">
        <v>245</v>
      </c>
      <c r="Y102" s="172"/>
      <c r="Z102" s="1320"/>
      <c r="AA102" s="223"/>
      <c r="AB102" s="1286"/>
      <c r="AC102" s="1311"/>
      <c r="AD102" s="238"/>
      <c r="AE102" s="1286"/>
      <c r="AF102" s="1289"/>
      <c r="AG102" s="1279"/>
      <c r="AH102" s="1307" t="e">
        <v>#REF!</v>
      </c>
      <c r="AI102" s="1292" t="e">
        <v>#REF!</v>
      </c>
      <c r="AJ102" s="1279"/>
      <c r="AK102" s="239" t="s">
        <v>232</v>
      </c>
      <c r="AL102" s="240">
        <v>3000</v>
      </c>
      <c r="AM102" s="241">
        <v>3400</v>
      </c>
      <c r="AN102" s="1286"/>
      <c r="AO102" s="1295"/>
      <c r="AP102" s="1286"/>
      <c r="AQ102" s="1298"/>
      <c r="AR102" s="210"/>
      <c r="AS102" s="193"/>
      <c r="AT102" s="1282"/>
      <c r="AU102" s="61"/>
      <c r="AV102" s="1282"/>
      <c r="AW102" s="1285"/>
      <c r="AX102" s="1286"/>
      <c r="AY102" s="1289"/>
      <c r="AZ102" s="1271"/>
      <c r="BA102" s="1264"/>
      <c r="BB102" s="1266"/>
      <c r="BC102" s="1266"/>
      <c r="BD102" s="1268"/>
      <c r="BE102" s="210"/>
      <c r="BF102" s="1269"/>
      <c r="BG102" s="15"/>
      <c r="BI102" s="133"/>
      <c r="BJ102" s="130">
        <v>47</v>
      </c>
      <c r="BK102" s="130">
        <v>48</v>
      </c>
      <c r="BL102" s="1260"/>
      <c r="BM102" s="8"/>
      <c r="BN102" s="8"/>
      <c r="BO102" s="8"/>
      <c r="BP102" s="8"/>
      <c r="BQ102" s="8"/>
      <c r="BR102" s="8"/>
      <c r="BS102" s="8"/>
      <c r="BT102" s="8"/>
      <c r="BU102" s="8"/>
      <c r="BV102" s="8"/>
      <c r="BW102" s="8"/>
      <c r="BX102" s="8"/>
      <c r="BY102" s="8"/>
    </row>
    <row r="103" spans="1:77" s="56" customFormat="1" ht="13.5" customHeight="1">
      <c r="A103" s="1318"/>
      <c r="B103" s="1308" t="s">
        <v>246</v>
      </c>
      <c r="C103" s="1301" t="s">
        <v>218</v>
      </c>
      <c r="D103" s="199" t="s">
        <v>219</v>
      </c>
      <c r="E103" s="200"/>
      <c r="F103" s="201">
        <v>45290</v>
      </c>
      <c r="G103" s="202">
        <v>52940</v>
      </c>
      <c r="H103" s="201">
        <v>39570</v>
      </c>
      <c r="I103" s="202">
        <v>47220</v>
      </c>
      <c r="J103" s="170" t="s">
        <v>222</v>
      </c>
      <c r="K103" s="203">
        <v>430</v>
      </c>
      <c r="L103" s="204">
        <v>500</v>
      </c>
      <c r="M103" s="205" t="s">
        <v>221</v>
      </c>
      <c r="N103" s="203">
        <v>370</v>
      </c>
      <c r="O103" s="204">
        <v>440</v>
      </c>
      <c r="P103" s="205" t="s">
        <v>221</v>
      </c>
      <c r="Q103" s="170" t="s">
        <v>222</v>
      </c>
      <c r="R103" s="206">
        <v>7650</v>
      </c>
      <c r="S103" s="207">
        <v>70</v>
      </c>
      <c r="T103" s="1303"/>
      <c r="U103" s="157"/>
      <c r="V103" s="223">
        <v>393400</v>
      </c>
      <c r="W103" s="1286"/>
      <c r="X103" s="224">
        <v>3930</v>
      </c>
      <c r="Y103" s="210"/>
      <c r="Z103" s="1320"/>
      <c r="AA103" s="224"/>
      <c r="AB103" s="1286" t="s">
        <v>222</v>
      </c>
      <c r="AC103" s="1312">
        <v>12330</v>
      </c>
      <c r="AD103" s="211"/>
      <c r="AE103" s="1286" t="s">
        <v>222</v>
      </c>
      <c r="AF103" s="1287">
        <v>50</v>
      </c>
      <c r="AG103" s="1279" t="s">
        <v>222</v>
      </c>
      <c r="AH103" s="1305">
        <v>3100</v>
      </c>
      <c r="AI103" s="1290">
        <v>3400</v>
      </c>
      <c r="AJ103" s="1279" t="s">
        <v>222</v>
      </c>
      <c r="AK103" s="212" t="s">
        <v>224</v>
      </c>
      <c r="AL103" s="213">
        <v>6300</v>
      </c>
      <c r="AM103" s="214">
        <v>7100</v>
      </c>
      <c r="AN103" s="1286" t="s">
        <v>222</v>
      </c>
      <c r="AO103" s="1293">
        <v>5100</v>
      </c>
      <c r="AP103" s="1286" t="s">
        <v>222</v>
      </c>
      <c r="AQ103" s="1296">
        <v>50</v>
      </c>
      <c r="AR103" s="1279" t="s">
        <v>222</v>
      </c>
      <c r="AS103" s="1280">
        <v>4700</v>
      </c>
      <c r="AT103" s="1282"/>
      <c r="AU103" s="61"/>
      <c r="AV103" s="1282" t="s">
        <v>492</v>
      </c>
      <c r="AW103" s="1283">
        <v>5880</v>
      </c>
      <c r="AX103" s="1286" t="s">
        <v>222</v>
      </c>
      <c r="AY103" s="1287">
        <v>50</v>
      </c>
      <c r="AZ103" s="1271" t="s">
        <v>492</v>
      </c>
      <c r="BA103" s="1272" t="s">
        <v>226</v>
      </c>
      <c r="BB103" s="1274" t="s">
        <v>226</v>
      </c>
      <c r="BC103" s="1274" t="s">
        <v>226</v>
      </c>
      <c r="BD103" s="1276" t="s">
        <v>226</v>
      </c>
      <c r="BE103" s="210"/>
      <c r="BF103" s="1278"/>
      <c r="BG103" s="15"/>
      <c r="BI103" s="133"/>
      <c r="BJ103" s="130">
        <v>49</v>
      </c>
      <c r="BK103" s="130">
        <v>50</v>
      </c>
      <c r="BL103" s="1260">
        <v>8</v>
      </c>
      <c r="BM103" s="8"/>
      <c r="BN103" s="8"/>
      <c r="BO103" s="8"/>
      <c r="BP103" s="8"/>
      <c r="BQ103" s="8"/>
      <c r="BR103" s="8"/>
      <c r="BS103" s="8"/>
      <c r="BT103" s="8"/>
      <c r="BU103" s="8"/>
      <c r="BV103" s="8"/>
      <c r="BW103" s="8"/>
      <c r="BX103" s="8"/>
      <c r="BY103" s="8"/>
    </row>
    <row r="104" spans="1:77" s="56" customFormat="1" ht="13.5" customHeight="1">
      <c r="A104" s="1318"/>
      <c r="B104" s="1300"/>
      <c r="C104" s="1302"/>
      <c r="D104" s="215" t="s">
        <v>227</v>
      </c>
      <c r="E104" s="200"/>
      <c r="F104" s="216">
        <v>52940</v>
      </c>
      <c r="G104" s="217">
        <v>114780</v>
      </c>
      <c r="H104" s="216">
        <v>47220</v>
      </c>
      <c r="I104" s="217">
        <v>109060</v>
      </c>
      <c r="J104" s="170" t="s">
        <v>222</v>
      </c>
      <c r="K104" s="218">
        <v>500</v>
      </c>
      <c r="L104" s="219">
        <v>1030</v>
      </c>
      <c r="M104" s="220" t="s">
        <v>221</v>
      </c>
      <c r="N104" s="218">
        <v>440</v>
      </c>
      <c r="O104" s="219">
        <v>980</v>
      </c>
      <c r="P104" s="220" t="s">
        <v>221</v>
      </c>
      <c r="Q104" s="170" t="s">
        <v>222</v>
      </c>
      <c r="R104" s="221">
        <v>7650</v>
      </c>
      <c r="S104" s="222">
        <v>70</v>
      </c>
      <c r="T104" s="1303"/>
      <c r="U104" s="157"/>
      <c r="V104" s="243"/>
      <c r="W104" s="1286"/>
      <c r="X104" s="244"/>
      <c r="Y104" s="245"/>
      <c r="Z104" s="1320"/>
      <c r="AA104" s="243"/>
      <c r="AB104" s="1286"/>
      <c r="AC104" s="1313"/>
      <c r="AD104" s="225">
        <v>10560</v>
      </c>
      <c r="AE104" s="1286"/>
      <c r="AF104" s="1288"/>
      <c r="AG104" s="1279"/>
      <c r="AH104" s="1306" t="e">
        <v>#REF!</v>
      </c>
      <c r="AI104" s="1291" t="e">
        <v>#REF!</v>
      </c>
      <c r="AJ104" s="1279"/>
      <c r="AK104" s="165" t="s">
        <v>228</v>
      </c>
      <c r="AL104" s="226">
        <v>3500</v>
      </c>
      <c r="AM104" s="227">
        <v>3900</v>
      </c>
      <c r="AN104" s="1286"/>
      <c r="AO104" s="1294"/>
      <c r="AP104" s="1286"/>
      <c r="AQ104" s="1297"/>
      <c r="AR104" s="1279"/>
      <c r="AS104" s="1281"/>
      <c r="AT104" s="1282"/>
      <c r="AU104" s="61"/>
      <c r="AV104" s="1282"/>
      <c r="AW104" s="1284"/>
      <c r="AX104" s="1286"/>
      <c r="AY104" s="1288"/>
      <c r="AZ104" s="1271"/>
      <c r="BA104" s="1273"/>
      <c r="BB104" s="1275"/>
      <c r="BC104" s="1275"/>
      <c r="BD104" s="1277"/>
      <c r="BE104" s="210"/>
      <c r="BF104" s="1278"/>
      <c r="BG104" s="15"/>
      <c r="BI104" s="133"/>
      <c r="BJ104" s="130">
        <v>49</v>
      </c>
      <c r="BK104" s="130">
        <v>50</v>
      </c>
      <c r="BL104" s="1260"/>
      <c r="BM104" s="8"/>
      <c r="BN104" s="8"/>
      <c r="BO104" s="8"/>
      <c r="BP104" s="8"/>
      <c r="BQ104" s="8"/>
      <c r="BR104" s="8"/>
      <c r="BS104" s="8"/>
      <c r="BT104" s="8"/>
      <c r="BU104" s="8"/>
      <c r="BV104" s="8"/>
      <c r="BW104" s="8"/>
      <c r="BX104" s="8"/>
      <c r="BY104" s="8"/>
    </row>
    <row r="105" spans="1:77" s="56" customFormat="1" ht="13.5" customHeight="1">
      <c r="A105" s="1318"/>
      <c r="B105" s="1300"/>
      <c r="C105" s="1261" t="s">
        <v>229</v>
      </c>
      <c r="D105" s="215" t="s">
        <v>230</v>
      </c>
      <c r="E105" s="200"/>
      <c r="F105" s="216">
        <v>114780</v>
      </c>
      <c r="G105" s="217">
        <v>191310</v>
      </c>
      <c r="H105" s="216">
        <v>109060</v>
      </c>
      <c r="I105" s="217">
        <v>185590</v>
      </c>
      <c r="J105" s="170" t="s">
        <v>222</v>
      </c>
      <c r="K105" s="218">
        <v>1030</v>
      </c>
      <c r="L105" s="219">
        <v>1790</v>
      </c>
      <c r="M105" s="220" t="s">
        <v>221</v>
      </c>
      <c r="N105" s="218">
        <v>980</v>
      </c>
      <c r="O105" s="219">
        <v>1740</v>
      </c>
      <c r="P105" s="220" t="s">
        <v>221</v>
      </c>
      <c r="Q105" s="228"/>
      <c r="R105" s="229"/>
      <c r="S105" s="230"/>
      <c r="T105" s="1304"/>
      <c r="U105" s="157"/>
      <c r="V105" s="223" t="s">
        <v>247</v>
      </c>
      <c r="W105" s="1286"/>
      <c r="X105" s="224" t="s">
        <v>247</v>
      </c>
      <c r="Y105" s="172"/>
      <c r="Z105" s="1320"/>
      <c r="AA105" s="223"/>
      <c r="AB105" s="1286" t="s">
        <v>222</v>
      </c>
      <c r="AC105" s="1310">
        <v>10560</v>
      </c>
      <c r="AD105" s="231"/>
      <c r="AE105" s="1286"/>
      <c r="AF105" s="1288">
        <v>0</v>
      </c>
      <c r="AG105" s="1279"/>
      <c r="AH105" s="1306" t="e">
        <v>#REF!</v>
      </c>
      <c r="AI105" s="1291" t="e">
        <v>#REF!</v>
      </c>
      <c r="AJ105" s="1279"/>
      <c r="AK105" s="165" t="s">
        <v>231</v>
      </c>
      <c r="AL105" s="226">
        <v>3000</v>
      </c>
      <c r="AM105" s="227">
        <v>3400</v>
      </c>
      <c r="AN105" s="1286"/>
      <c r="AO105" s="1294"/>
      <c r="AP105" s="1286"/>
      <c r="AQ105" s="1297"/>
      <c r="AR105" s="210"/>
      <c r="AS105" s="193"/>
      <c r="AT105" s="1282"/>
      <c r="AU105" s="62"/>
      <c r="AV105" s="1282"/>
      <c r="AW105" s="1284"/>
      <c r="AX105" s="1286"/>
      <c r="AY105" s="1288"/>
      <c r="AZ105" s="1271"/>
      <c r="BA105" s="1263">
        <v>0.01</v>
      </c>
      <c r="BB105" s="1265">
        <v>0.03</v>
      </c>
      <c r="BC105" s="1265">
        <v>0.04</v>
      </c>
      <c r="BD105" s="1267">
        <v>0.06</v>
      </c>
      <c r="BE105" s="210"/>
      <c r="BF105" s="1269"/>
      <c r="BG105" s="15"/>
      <c r="BI105" s="133"/>
      <c r="BJ105" s="130">
        <v>49</v>
      </c>
      <c r="BK105" s="130">
        <v>50</v>
      </c>
      <c r="BL105" s="1260"/>
      <c r="BM105" s="8"/>
      <c r="BN105" s="8"/>
      <c r="BO105" s="8"/>
      <c r="BP105" s="8"/>
      <c r="BQ105" s="8"/>
      <c r="BR105" s="8"/>
      <c r="BS105" s="8"/>
      <c r="BT105" s="8"/>
      <c r="BU105" s="8"/>
      <c r="BV105" s="8"/>
      <c r="BW105" s="8"/>
      <c r="BX105" s="8"/>
      <c r="BY105" s="8"/>
    </row>
    <row r="106" spans="1:77" s="56" customFormat="1" ht="13.5" customHeight="1">
      <c r="A106" s="1318"/>
      <c r="B106" s="1300"/>
      <c r="C106" s="1262"/>
      <c r="D106" s="232" t="s">
        <v>53</v>
      </c>
      <c r="E106" s="200"/>
      <c r="F106" s="233">
        <v>191310</v>
      </c>
      <c r="G106" s="234"/>
      <c r="H106" s="233">
        <v>185590</v>
      </c>
      <c r="I106" s="234"/>
      <c r="J106" s="170" t="s">
        <v>222</v>
      </c>
      <c r="K106" s="221">
        <v>1790</v>
      </c>
      <c r="L106" s="235"/>
      <c r="M106" s="236" t="s">
        <v>221</v>
      </c>
      <c r="N106" s="221">
        <v>1740</v>
      </c>
      <c r="O106" s="235"/>
      <c r="P106" s="236" t="s">
        <v>221</v>
      </c>
      <c r="Q106" s="228"/>
      <c r="R106" s="229"/>
      <c r="S106" s="237"/>
      <c r="T106" s="1304"/>
      <c r="U106" s="157"/>
      <c r="V106" s="223">
        <v>430800</v>
      </c>
      <c r="W106" s="1286"/>
      <c r="X106" s="224">
        <v>4300</v>
      </c>
      <c r="Y106" s="210"/>
      <c r="Z106" s="1320"/>
      <c r="AA106" s="224"/>
      <c r="AB106" s="1286"/>
      <c r="AC106" s="1311"/>
      <c r="AD106" s="238"/>
      <c r="AE106" s="1286"/>
      <c r="AF106" s="1289"/>
      <c r="AG106" s="1279"/>
      <c r="AH106" s="1307" t="e">
        <v>#REF!</v>
      </c>
      <c r="AI106" s="1292" t="e">
        <v>#REF!</v>
      </c>
      <c r="AJ106" s="1279"/>
      <c r="AK106" s="239" t="s">
        <v>232</v>
      </c>
      <c r="AL106" s="240">
        <v>2700</v>
      </c>
      <c r="AM106" s="241">
        <v>3000</v>
      </c>
      <c r="AN106" s="1286"/>
      <c r="AO106" s="1295"/>
      <c r="AP106" s="1286"/>
      <c r="AQ106" s="1298"/>
      <c r="AR106" s="210"/>
      <c r="AS106" s="193"/>
      <c r="AT106" s="1282"/>
      <c r="AU106" s="62"/>
      <c r="AV106" s="1282"/>
      <c r="AW106" s="1285"/>
      <c r="AX106" s="1286"/>
      <c r="AY106" s="1289"/>
      <c r="AZ106" s="1271"/>
      <c r="BA106" s="1264"/>
      <c r="BB106" s="1266"/>
      <c r="BC106" s="1266"/>
      <c r="BD106" s="1268"/>
      <c r="BE106" s="210"/>
      <c r="BF106" s="1269"/>
      <c r="BG106" s="15"/>
      <c r="BI106" s="133"/>
      <c r="BJ106" s="130">
        <v>49</v>
      </c>
      <c r="BK106" s="130">
        <v>50</v>
      </c>
      <c r="BL106" s="1260"/>
      <c r="BM106" s="8"/>
      <c r="BN106" s="8"/>
      <c r="BO106" s="8"/>
      <c r="BP106" s="8"/>
      <c r="BQ106" s="8"/>
      <c r="BR106" s="8"/>
      <c r="BS106" s="8"/>
      <c r="BT106" s="8"/>
      <c r="BU106" s="8"/>
      <c r="BV106" s="8"/>
      <c r="BW106" s="8"/>
      <c r="BX106" s="8"/>
      <c r="BY106" s="8"/>
    </row>
    <row r="107" spans="1:77" s="56" customFormat="1" ht="13.5" customHeight="1">
      <c r="A107" s="1318"/>
      <c r="B107" s="1308" t="s">
        <v>248</v>
      </c>
      <c r="C107" s="1301" t="s">
        <v>218</v>
      </c>
      <c r="D107" s="199" t="s">
        <v>219</v>
      </c>
      <c r="E107" s="200"/>
      <c r="F107" s="201">
        <v>39140</v>
      </c>
      <c r="G107" s="202">
        <v>46790</v>
      </c>
      <c r="H107" s="201">
        <v>33990</v>
      </c>
      <c r="I107" s="202">
        <v>41640</v>
      </c>
      <c r="J107" s="170" t="s">
        <v>222</v>
      </c>
      <c r="K107" s="203">
        <v>370</v>
      </c>
      <c r="L107" s="204">
        <v>440</v>
      </c>
      <c r="M107" s="205" t="s">
        <v>221</v>
      </c>
      <c r="N107" s="203">
        <v>320</v>
      </c>
      <c r="O107" s="204">
        <v>390</v>
      </c>
      <c r="P107" s="205" t="s">
        <v>221</v>
      </c>
      <c r="Q107" s="170" t="s">
        <v>222</v>
      </c>
      <c r="R107" s="206">
        <v>7650</v>
      </c>
      <c r="S107" s="207">
        <v>70</v>
      </c>
      <c r="T107" s="1303"/>
      <c r="U107" s="157"/>
      <c r="V107" s="243"/>
      <c r="W107" s="1286"/>
      <c r="X107" s="244"/>
      <c r="Y107" s="245"/>
      <c r="Z107" s="1320"/>
      <c r="AA107" s="243"/>
      <c r="AB107" s="1303"/>
      <c r="AC107" s="229"/>
      <c r="AD107" s="229"/>
      <c r="AE107" s="1304"/>
      <c r="AF107" s="246"/>
      <c r="AG107" s="1282" t="s">
        <v>222</v>
      </c>
      <c r="AH107" s="1305">
        <v>2800</v>
      </c>
      <c r="AI107" s="1290">
        <v>3100</v>
      </c>
      <c r="AJ107" s="1279" t="s">
        <v>222</v>
      </c>
      <c r="AK107" s="212" t="s">
        <v>224</v>
      </c>
      <c r="AL107" s="213">
        <v>5500</v>
      </c>
      <c r="AM107" s="214">
        <v>6200</v>
      </c>
      <c r="AN107" s="1286" t="s">
        <v>222</v>
      </c>
      <c r="AO107" s="1293">
        <v>4590</v>
      </c>
      <c r="AP107" s="1286" t="s">
        <v>222</v>
      </c>
      <c r="AQ107" s="1296">
        <v>40</v>
      </c>
      <c r="AR107" s="1279" t="s">
        <v>222</v>
      </c>
      <c r="AS107" s="1280">
        <v>4700</v>
      </c>
      <c r="AT107" s="1282"/>
      <c r="AU107" s="1251" t="s">
        <v>267</v>
      </c>
      <c r="AV107" s="1282" t="s">
        <v>492</v>
      </c>
      <c r="AW107" s="1283">
        <v>5290</v>
      </c>
      <c r="AX107" s="1286" t="s">
        <v>222</v>
      </c>
      <c r="AY107" s="1287">
        <v>50</v>
      </c>
      <c r="AZ107" s="1271" t="s">
        <v>492</v>
      </c>
      <c r="BA107" s="1272" t="s">
        <v>226</v>
      </c>
      <c r="BB107" s="1274" t="s">
        <v>226</v>
      </c>
      <c r="BC107" s="1274" t="s">
        <v>226</v>
      </c>
      <c r="BD107" s="1276" t="s">
        <v>226</v>
      </c>
      <c r="BE107" s="210"/>
      <c r="BF107" s="1251" t="s">
        <v>234</v>
      </c>
      <c r="BG107" s="15"/>
      <c r="BI107" s="133"/>
      <c r="BJ107" s="130">
        <v>51</v>
      </c>
      <c r="BK107" s="130">
        <v>52</v>
      </c>
      <c r="BL107" s="1260">
        <v>9</v>
      </c>
      <c r="BM107" s="8"/>
      <c r="BN107" s="8"/>
      <c r="BO107" s="8"/>
      <c r="BP107" s="8"/>
      <c r="BQ107" s="8"/>
      <c r="BR107" s="8"/>
      <c r="BS107" s="8"/>
      <c r="BT107" s="8"/>
      <c r="BU107" s="8"/>
      <c r="BV107" s="8"/>
      <c r="BW107" s="8"/>
      <c r="BX107" s="8"/>
      <c r="BY107" s="8"/>
    </row>
    <row r="108" spans="1:77" s="56" customFormat="1" ht="13.5" customHeight="1">
      <c r="A108" s="1318"/>
      <c r="B108" s="1300"/>
      <c r="C108" s="1302"/>
      <c r="D108" s="215" t="s">
        <v>227</v>
      </c>
      <c r="E108" s="200"/>
      <c r="F108" s="216">
        <v>46790</v>
      </c>
      <c r="G108" s="217">
        <v>108630</v>
      </c>
      <c r="H108" s="216">
        <v>41640</v>
      </c>
      <c r="I108" s="217">
        <v>103480</v>
      </c>
      <c r="J108" s="170" t="s">
        <v>222</v>
      </c>
      <c r="K108" s="218">
        <v>440</v>
      </c>
      <c r="L108" s="219">
        <v>970</v>
      </c>
      <c r="M108" s="220" t="s">
        <v>221</v>
      </c>
      <c r="N108" s="218">
        <v>390</v>
      </c>
      <c r="O108" s="219">
        <v>920</v>
      </c>
      <c r="P108" s="220" t="s">
        <v>221</v>
      </c>
      <c r="Q108" s="170" t="s">
        <v>222</v>
      </c>
      <c r="R108" s="221">
        <v>7650</v>
      </c>
      <c r="S108" s="222">
        <v>70</v>
      </c>
      <c r="T108" s="1303"/>
      <c r="U108" s="157"/>
      <c r="V108" s="223" t="s">
        <v>249</v>
      </c>
      <c r="W108" s="1286"/>
      <c r="X108" s="224" t="s">
        <v>249</v>
      </c>
      <c r="Y108" s="172"/>
      <c r="Z108" s="1320"/>
      <c r="AA108" s="223" t="s">
        <v>250</v>
      </c>
      <c r="AB108" s="1303"/>
      <c r="AC108" s="229"/>
      <c r="AD108" s="229"/>
      <c r="AE108" s="1304"/>
      <c r="AF108" s="247"/>
      <c r="AG108" s="1282"/>
      <c r="AH108" s="1306" t="e">
        <v>#REF!</v>
      </c>
      <c r="AI108" s="1291" t="e">
        <v>#REF!</v>
      </c>
      <c r="AJ108" s="1279"/>
      <c r="AK108" s="165" t="s">
        <v>228</v>
      </c>
      <c r="AL108" s="226">
        <v>3000</v>
      </c>
      <c r="AM108" s="227">
        <v>3400</v>
      </c>
      <c r="AN108" s="1286"/>
      <c r="AO108" s="1294"/>
      <c r="AP108" s="1286"/>
      <c r="AQ108" s="1297"/>
      <c r="AR108" s="1279"/>
      <c r="AS108" s="1281"/>
      <c r="AT108" s="1282"/>
      <c r="AU108" s="1251"/>
      <c r="AV108" s="1282"/>
      <c r="AW108" s="1284"/>
      <c r="AX108" s="1286"/>
      <c r="AY108" s="1288"/>
      <c r="AZ108" s="1271"/>
      <c r="BA108" s="1273"/>
      <c r="BB108" s="1275"/>
      <c r="BC108" s="1275"/>
      <c r="BD108" s="1277"/>
      <c r="BE108" s="210"/>
      <c r="BF108" s="1251"/>
      <c r="BG108" s="15"/>
      <c r="BI108" s="133"/>
      <c r="BJ108" s="130">
        <v>51</v>
      </c>
      <c r="BK108" s="130">
        <v>52</v>
      </c>
      <c r="BL108" s="1260"/>
      <c r="BM108" s="8"/>
      <c r="BN108" s="8"/>
      <c r="BO108" s="8"/>
      <c r="BP108" s="8"/>
      <c r="BQ108" s="8"/>
      <c r="BR108" s="8"/>
      <c r="BS108" s="8"/>
      <c r="BT108" s="8"/>
      <c r="BU108" s="8"/>
      <c r="BV108" s="8"/>
      <c r="BW108" s="8"/>
      <c r="BX108" s="8"/>
      <c r="BY108" s="8"/>
    </row>
    <row r="109" spans="1:77" s="56" customFormat="1" ht="13.5" customHeight="1">
      <c r="A109" s="1318"/>
      <c r="B109" s="1300"/>
      <c r="C109" s="1261" t="s">
        <v>229</v>
      </c>
      <c r="D109" s="215" t="s">
        <v>230</v>
      </c>
      <c r="E109" s="200"/>
      <c r="F109" s="216">
        <v>108630</v>
      </c>
      <c r="G109" s="217">
        <v>185160</v>
      </c>
      <c r="H109" s="216">
        <v>103480</v>
      </c>
      <c r="I109" s="217">
        <v>180010</v>
      </c>
      <c r="J109" s="170" t="s">
        <v>222</v>
      </c>
      <c r="K109" s="218">
        <v>970</v>
      </c>
      <c r="L109" s="219">
        <v>1730</v>
      </c>
      <c r="M109" s="220" t="s">
        <v>221</v>
      </c>
      <c r="N109" s="218">
        <v>920</v>
      </c>
      <c r="O109" s="219">
        <v>1680</v>
      </c>
      <c r="P109" s="220" t="s">
        <v>221</v>
      </c>
      <c r="Q109" s="228"/>
      <c r="R109" s="229"/>
      <c r="S109" s="230"/>
      <c r="T109" s="1304"/>
      <c r="U109" s="157"/>
      <c r="V109" s="223">
        <v>468100</v>
      </c>
      <c r="W109" s="1286"/>
      <c r="X109" s="224">
        <v>4680</v>
      </c>
      <c r="Y109" s="210"/>
      <c r="Z109" s="1320"/>
      <c r="AA109" s="248" t="s">
        <v>251</v>
      </c>
      <c r="AB109" s="1303"/>
      <c r="AC109" s="229"/>
      <c r="AD109" s="229"/>
      <c r="AE109" s="1304"/>
      <c r="AF109" s="247"/>
      <c r="AG109" s="1282"/>
      <c r="AH109" s="1306" t="e">
        <v>#REF!</v>
      </c>
      <c r="AI109" s="1291" t="e">
        <v>#REF!</v>
      </c>
      <c r="AJ109" s="1279"/>
      <c r="AK109" s="165" t="s">
        <v>231</v>
      </c>
      <c r="AL109" s="226">
        <v>2600</v>
      </c>
      <c r="AM109" s="227">
        <v>2900</v>
      </c>
      <c r="AN109" s="1286"/>
      <c r="AO109" s="1294"/>
      <c r="AP109" s="1286"/>
      <c r="AQ109" s="1297"/>
      <c r="AR109" s="210"/>
      <c r="AS109" s="193"/>
      <c r="AT109" s="1282"/>
      <c r="AU109" s="1249">
        <v>0.1</v>
      </c>
      <c r="AV109" s="1282"/>
      <c r="AW109" s="1284"/>
      <c r="AX109" s="1286"/>
      <c r="AY109" s="1288"/>
      <c r="AZ109" s="1271"/>
      <c r="BA109" s="1263">
        <v>0.01</v>
      </c>
      <c r="BB109" s="1265">
        <v>0.03</v>
      </c>
      <c r="BC109" s="1265">
        <v>0.04</v>
      </c>
      <c r="BD109" s="1267">
        <v>0.06</v>
      </c>
      <c r="BE109" s="210"/>
      <c r="BF109" s="1309" t="s">
        <v>493</v>
      </c>
      <c r="BG109" s="15"/>
      <c r="BI109" s="133"/>
      <c r="BJ109" s="130">
        <v>51</v>
      </c>
      <c r="BK109" s="130">
        <v>52</v>
      </c>
      <c r="BL109" s="1260"/>
      <c r="BM109" s="8"/>
      <c r="BN109" s="8"/>
      <c r="BO109" s="8"/>
      <c r="BP109" s="8"/>
      <c r="BQ109" s="8"/>
      <c r="BR109" s="8"/>
      <c r="BS109" s="8"/>
      <c r="BT109" s="8"/>
      <c r="BU109" s="8"/>
      <c r="BV109" s="8"/>
      <c r="BW109" s="8"/>
      <c r="BX109" s="8"/>
      <c r="BY109" s="8"/>
    </row>
    <row r="110" spans="1:77" s="56" customFormat="1" ht="13.5" customHeight="1">
      <c r="A110" s="1318"/>
      <c r="B110" s="1300"/>
      <c r="C110" s="1262"/>
      <c r="D110" s="232" t="s">
        <v>53</v>
      </c>
      <c r="E110" s="200"/>
      <c r="F110" s="233">
        <v>185160</v>
      </c>
      <c r="G110" s="234"/>
      <c r="H110" s="233">
        <v>180010</v>
      </c>
      <c r="I110" s="234"/>
      <c r="J110" s="170" t="s">
        <v>222</v>
      </c>
      <c r="K110" s="221">
        <v>1730</v>
      </c>
      <c r="L110" s="235"/>
      <c r="M110" s="236" t="s">
        <v>221</v>
      </c>
      <c r="N110" s="221">
        <v>1680</v>
      </c>
      <c r="O110" s="235"/>
      <c r="P110" s="236" t="s">
        <v>221</v>
      </c>
      <c r="Q110" s="228"/>
      <c r="R110" s="229"/>
      <c r="S110" s="237"/>
      <c r="T110" s="1304"/>
      <c r="U110" s="157"/>
      <c r="V110" s="243"/>
      <c r="W110" s="1286"/>
      <c r="X110" s="244"/>
      <c r="Y110" s="245"/>
      <c r="Z110" s="1320"/>
      <c r="AA110" s="243"/>
      <c r="AB110" s="1303"/>
      <c r="AC110" s="229"/>
      <c r="AD110" s="229"/>
      <c r="AE110" s="1304"/>
      <c r="AF110" s="247"/>
      <c r="AG110" s="1282"/>
      <c r="AH110" s="1307" t="e">
        <v>#REF!</v>
      </c>
      <c r="AI110" s="1292" t="e">
        <v>#REF!</v>
      </c>
      <c r="AJ110" s="1279"/>
      <c r="AK110" s="239" t="s">
        <v>232</v>
      </c>
      <c r="AL110" s="240">
        <v>2400</v>
      </c>
      <c r="AM110" s="241">
        <v>2600</v>
      </c>
      <c r="AN110" s="1286"/>
      <c r="AO110" s="1295"/>
      <c r="AP110" s="1286"/>
      <c r="AQ110" s="1298"/>
      <c r="AR110" s="210"/>
      <c r="AS110" s="193"/>
      <c r="AT110" s="1282"/>
      <c r="AU110" s="1249"/>
      <c r="AV110" s="1282"/>
      <c r="AW110" s="1285"/>
      <c r="AX110" s="1286"/>
      <c r="AY110" s="1289"/>
      <c r="AZ110" s="1271"/>
      <c r="BA110" s="1264"/>
      <c r="BB110" s="1266"/>
      <c r="BC110" s="1266"/>
      <c r="BD110" s="1268"/>
      <c r="BE110" s="210"/>
      <c r="BF110" s="1309"/>
      <c r="BG110" s="15"/>
      <c r="BI110" s="133"/>
      <c r="BJ110" s="130">
        <v>51</v>
      </c>
      <c r="BK110" s="130">
        <v>52</v>
      </c>
      <c r="BL110" s="1260"/>
      <c r="BM110" s="8"/>
      <c r="BN110" s="8"/>
      <c r="BO110" s="8"/>
      <c r="BP110" s="8"/>
      <c r="BQ110" s="8"/>
      <c r="BR110" s="8"/>
      <c r="BS110" s="8"/>
      <c r="BT110" s="8"/>
      <c r="BU110" s="8"/>
      <c r="BV110" s="8"/>
      <c r="BW110" s="8"/>
      <c r="BX110" s="8"/>
      <c r="BY110" s="8"/>
    </row>
    <row r="111" spans="1:77" s="56" customFormat="1" ht="13.5" customHeight="1">
      <c r="A111" s="1318"/>
      <c r="B111" s="1308" t="s">
        <v>252</v>
      </c>
      <c r="C111" s="1301" t="s">
        <v>218</v>
      </c>
      <c r="D111" s="199" t="s">
        <v>219</v>
      </c>
      <c r="E111" s="200"/>
      <c r="F111" s="201">
        <v>37240</v>
      </c>
      <c r="G111" s="202">
        <v>44890</v>
      </c>
      <c r="H111" s="201">
        <v>32560</v>
      </c>
      <c r="I111" s="202">
        <v>40210</v>
      </c>
      <c r="J111" s="170" t="s">
        <v>222</v>
      </c>
      <c r="K111" s="203">
        <v>350</v>
      </c>
      <c r="L111" s="204">
        <v>420</v>
      </c>
      <c r="M111" s="205" t="s">
        <v>221</v>
      </c>
      <c r="N111" s="203">
        <v>300</v>
      </c>
      <c r="O111" s="204">
        <v>370</v>
      </c>
      <c r="P111" s="205" t="s">
        <v>221</v>
      </c>
      <c r="Q111" s="170" t="s">
        <v>222</v>
      </c>
      <c r="R111" s="206">
        <v>7650</v>
      </c>
      <c r="S111" s="207">
        <v>70</v>
      </c>
      <c r="T111" s="1303"/>
      <c r="U111" s="157"/>
      <c r="V111" s="223" t="s">
        <v>253</v>
      </c>
      <c r="W111" s="1286"/>
      <c r="X111" s="224" t="s">
        <v>253</v>
      </c>
      <c r="Y111" s="172"/>
      <c r="Z111" s="1320"/>
      <c r="AA111" s="223"/>
      <c r="AB111" s="1303"/>
      <c r="AC111" s="229"/>
      <c r="AD111" s="229"/>
      <c r="AE111" s="1304"/>
      <c r="AF111" s="247"/>
      <c r="AG111" s="1282" t="s">
        <v>222</v>
      </c>
      <c r="AH111" s="1305">
        <v>3100</v>
      </c>
      <c r="AI111" s="1290">
        <v>3400</v>
      </c>
      <c r="AJ111" s="1279" t="s">
        <v>222</v>
      </c>
      <c r="AK111" s="212" t="s">
        <v>224</v>
      </c>
      <c r="AL111" s="213">
        <v>6100</v>
      </c>
      <c r="AM111" s="214">
        <v>6800</v>
      </c>
      <c r="AN111" s="1286" t="s">
        <v>222</v>
      </c>
      <c r="AO111" s="1293">
        <v>4170</v>
      </c>
      <c r="AP111" s="1286" t="s">
        <v>222</v>
      </c>
      <c r="AQ111" s="1296">
        <v>40</v>
      </c>
      <c r="AR111" s="1279" t="s">
        <v>222</v>
      </c>
      <c r="AS111" s="1280">
        <v>4700</v>
      </c>
      <c r="AT111" s="1282"/>
      <c r="AU111" s="62"/>
      <c r="AV111" s="1282" t="s">
        <v>492</v>
      </c>
      <c r="AW111" s="1283">
        <v>4810</v>
      </c>
      <c r="AX111" s="1286" t="s">
        <v>222</v>
      </c>
      <c r="AY111" s="1287">
        <v>40</v>
      </c>
      <c r="AZ111" s="1271" t="s">
        <v>492</v>
      </c>
      <c r="BA111" s="1272" t="s">
        <v>226</v>
      </c>
      <c r="BB111" s="1274" t="s">
        <v>226</v>
      </c>
      <c r="BC111" s="1274" t="s">
        <v>226</v>
      </c>
      <c r="BD111" s="1276" t="s">
        <v>226</v>
      </c>
      <c r="BE111" s="210"/>
      <c r="BF111" s="1278"/>
      <c r="BG111" s="15"/>
      <c r="BI111" s="133"/>
      <c r="BJ111" s="130">
        <v>53</v>
      </c>
      <c r="BK111" s="130">
        <v>54</v>
      </c>
      <c r="BL111" s="1260">
        <v>10</v>
      </c>
      <c r="BM111" s="8"/>
      <c r="BN111" s="8"/>
      <c r="BO111" s="8"/>
      <c r="BP111" s="8"/>
      <c r="BQ111" s="8"/>
      <c r="BR111" s="8"/>
      <c r="BS111" s="8"/>
      <c r="BT111" s="8"/>
      <c r="BU111" s="8"/>
      <c r="BV111" s="8"/>
      <c r="BW111" s="8"/>
      <c r="BX111" s="8"/>
      <c r="BY111" s="8"/>
    </row>
    <row r="112" spans="1:77" s="56" customFormat="1" ht="13.5" customHeight="1">
      <c r="A112" s="1318"/>
      <c r="B112" s="1300"/>
      <c r="C112" s="1302"/>
      <c r="D112" s="215" t="s">
        <v>227</v>
      </c>
      <c r="E112" s="200"/>
      <c r="F112" s="216">
        <v>44890</v>
      </c>
      <c r="G112" s="217">
        <v>106730</v>
      </c>
      <c r="H112" s="216">
        <v>40210</v>
      </c>
      <c r="I112" s="217">
        <v>102050</v>
      </c>
      <c r="J112" s="170" t="s">
        <v>222</v>
      </c>
      <c r="K112" s="218">
        <v>420</v>
      </c>
      <c r="L112" s="219">
        <v>950</v>
      </c>
      <c r="M112" s="220" t="s">
        <v>221</v>
      </c>
      <c r="N112" s="218">
        <v>370</v>
      </c>
      <c r="O112" s="219">
        <v>910</v>
      </c>
      <c r="P112" s="220" t="s">
        <v>221</v>
      </c>
      <c r="Q112" s="170" t="s">
        <v>222</v>
      </c>
      <c r="R112" s="221">
        <v>7650</v>
      </c>
      <c r="S112" s="222">
        <v>70</v>
      </c>
      <c r="T112" s="1303"/>
      <c r="U112" s="157"/>
      <c r="V112" s="223">
        <v>505400</v>
      </c>
      <c r="W112" s="1286"/>
      <c r="X112" s="224">
        <v>5050</v>
      </c>
      <c r="Y112" s="210"/>
      <c r="Z112" s="1320"/>
      <c r="AA112" s="224"/>
      <c r="AB112" s="1303"/>
      <c r="AC112" s="229"/>
      <c r="AD112" s="229"/>
      <c r="AE112" s="1304"/>
      <c r="AF112" s="247"/>
      <c r="AG112" s="1282"/>
      <c r="AH112" s="1306" t="e">
        <v>#REF!</v>
      </c>
      <c r="AI112" s="1291" t="e">
        <v>#REF!</v>
      </c>
      <c r="AJ112" s="1279"/>
      <c r="AK112" s="165" t="s">
        <v>228</v>
      </c>
      <c r="AL112" s="226">
        <v>3300</v>
      </c>
      <c r="AM112" s="227">
        <v>3700</v>
      </c>
      <c r="AN112" s="1286"/>
      <c r="AO112" s="1294"/>
      <c r="AP112" s="1286"/>
      <c r="AQ112" s="1297"/>
      <c r="AR112" s="1279"/>
      <c r="AS112" s="1281"/>
      <c r="AT112" s="1282"/>
      <c r="AU112" s="62"/>
      <c r="AV112" s="1282"/>
      <c r="AW112" s="1284"/>
      <c r="AX112" s="1286"/>
      <c r="AY112" s="1288"/>
      <c r="AZ112" s="1271"/>
      <c r="BA112" s="1273"/>
      <c r="BB112" s="1275"/>
      <c r="BC112" s="1275"/>
      <c r="BD112" s="1277"/>
      <c r="BE112" s="210"/>
      <c r="BF112" s="1278"/>
      <c r="BG112" s="15"/>
      <c r="BI112" s="133"/>
      <c r="BJ112" s="130">
        <v>53</v>
      </c>
      <c r="BK112" s="130">
        <v>54</v>
      </c>
      <c r="BL112" s="1260"/>
      <c r="BM112" s="8"/>
      <c r="BN112" s="8"/>
      <c r="BO112" s="8"/>
      <c r="BP112" s="8"/>
      <c r="BQ112" s="8"/>
      <c r="BR112" s="8"/>
      <c r="BS112" s="8"/>
      <c r="BT112" s="8"/>
      <c r="BU112" s="8"/>
      <c r="BV112" s="8"/>
      <c r="BW112" s="8"/>
      <c r="BX112" s="8"/>
      <c r="BY112" s="8"/>
    </row>
    <row r="113" spans="1:77" s="56" customFormat="1" ht="13.5" customHeight="1">
      <c r="A113" s="1318"/>
      <c r="B113" s="1300"/>
      <c r="C113" s="1261" t="s">
        <v>229</v>
      </c>
      <c r="D113" s="215" t="s">
        <v>230</v>
      </c>
      <c r="E113" s="200"/>
      <c r="F113" s="216">
        <v>106730</v>
      </c>
      <c r="G113" s="217">
        <v>183260</v>
      </c>
      <c r="H113" s="216">
        <v>102050</v>
      </c>
      <c r="I113" s="217">
        <v>178580</v>
      </c>
      <c r="J113" s="170" t="s">
        <v>222</v>
      </c>
      <c r="K113" s="218">
        <v>950</v>
      </c>
      <c r="L113" s="219">
        <v>1710</v>
      </c>
      <c r="M113" s="220" t="s">
        <v>221</v>
      </c>
      <c r="N113" s="218">
        <v>910</v>
      </c>
      <c r="O113" s="219">
        <v>1670</v>
      </c>
      <c r="P113" s="220" t="s">
        <v>221</v>
      </c>
      <c r="Q113" s="228"/>
      <c r="R113" s="229"/>
      <c r="S113" s="230"/>
      <c r="T113" s="1304"/>
      <c r="U113" s="157"/>
      <c r="V113" s="243"/>
      <c r="W113" s="1286"/>
      <c r="X113" s="244"/>
      <c r="Y113" s="245"/>
      <c r="Z113" s="1320"/>
      <c r="AA113" s="243"/>
      <c r="AB113" s="1303"/>
      <c r="AC113" s="229"/>
      <c r="AD113" s="229"/>
      <c r="AE113" s="1304"/>
      <c r="AF113" s="247"/>
      <c r="AG113" s="1282"/>
      <c r="AH113" s="1306" t="e">
        <v>#REF!</v>
      </c>
      <c r="AI113" s="1291" t="e">
        <v>#REF!</v>
      </c>
      <c r="AJ113" s="1279"/>
      <c r="AK113" s="165" t="s">
        <v>231</v>
      </c>
      <c r="AL113" s="226">
        <v>2900</v>
      </c>
      <c r="AM113" s="227">
        <v>3200</v>
      </c>
      <c r="AN113" s="1286"/>
      <c r="AO113" s="1294"/>
      <c r="AP113" s="1286"/>
      <c r="AQ113" s="1297"/>
      <c r="AR113" s="210"/>
      <c r="AS113" s="193"/>
      <c r="AT113" s="1282"/>
      <c r="AU113" s="62"/>
      <c r="AV113" s="1282"/>
      <c r="AW113" s="1284"/>
      <c r="AX113" s="1286"/>
      <c r="AY113" s="1288"/>
      <c r="AZ113" s="1271"/>
      <c r="BA113" s="1263">
        <v>0.02</v>
      </c>
      <c r="BB113" s="1265">
        <v>0.03</v>
      </c>
      <c r="BC113" s="1265">
        <v>0.05</v>
      </c>
      <c r="BD113" s="1267">
        <v>0.06</v>
      </c>
      <c r="BE113" s="210"/>
      <c r="BF113" s="1269"/>
      <c r="BG113" s="15"/>
      <c r="BI113" s="133"/>
      <c r="BJ113" s="130">
        <v>53</v>
      </c>
      <c r="BK113" s="130">
        <v>54</v>
      </c>
      <c r="BL113" s="1260"/>
      <c r="BM113" s="8"/>
      <c r="BN113" s="8"/>
      <c r="BO113" s="8"/>
      <c r="BP113" s="8"/>
      <c r="BQ113" s="8"/>
      <c r="BR113" s="8"/>
      <c r="BS113" s="8"/>
      <c r="BT113" s="8"/>
      <c r="BU113" s="8"/>
      <c r="BV113" s="8"/>
      <c r="BW113" s="8"/>
      <c r="BX113" s="8"/>
      <c r="BY113" s="8"/>
    </row>
    <row r="114" spans="1:77" s="56" customFormat="1" ht="13.5" customHeight="1">
      <c r="A114" s="1318"/>
      <c r="B114" s="1300"/>
      <c r="C114" s="1262"/>
      <c r="D114" s="232" t="s">
        <v>53</v>
      </c>
      <c r="E114" s="200"/>
      <c r="F114" s="233">
        <v>183260</v>
      </c>
      <c r="G114" s="234"/>
      <c r="H114" s="233">
        <v>178580</v>
      </c>
      <c r="I114" s="234"/>
      <c r="J114" s="170" t="s">
        <v>222</v>
      </c>
      <c r="K114" s="221">
        <v>1710</v>
      </c>
      <c r="L114" s="235"/>
      <c r="M114" s="236" t="s">
        <v>221</v>
      </c>
      <c r="N114" s="221">
        <v>1670</v>
      </c>
      <c r="O114" s="235"/>
      <c r="P114" s="236" t="s">
        <v>221</v>
      </c>
      <c r="Q114" s="228"/>
      <c r="R114" s="229"/>
      <c r="S114" s="237"/>
      <c r="T114" s="1304"/>
      <c r="U114" s="157"/>
      <c r="V114" s="223" t="s">
        <v>254</v>
      </c>
      <c r="W114" s="1286"/>
      <c r="X114" s="224" t="s">
        <v>254</v>
      </c>
      <c r="Y114" s="172"/>
      <c r="Z114" s="1320"/>
      <c r="AA114" s="223"/>
      <c r="AB114" s="1303"/>
      <c r="AC114" s="229"/>
      <c r="AD114" s="229"/>
      <c r="AE114" s="1304"/>
      <c r="AF114" s="247"/>
      <c r="AG114" s="1282"/>
      <c r="AH114" s="1307" t="e">
        <v>#REF!</v>
      </c>
      <c r="AI114" s="1292" t="e">
        <v>#REF!</v>
      </c>
      <c r="AJ114" s="1279"/>
      <c r="AK114" s="239" t="s">
        <v>232</v>
      </c>
      <c r="AL114" s="240">
        <v>2600</v>
      </c>
      <c r="AM114" s="241">
        <v>2900</v>
      </c>
      <c r="AN114" s="1286"/>
      <c r="AO114" s="1295"/>
      <c r="AP114" s="1286"/>
      <c r="AQ114" s="1298"/>
      <c r="AR114" s="210"/>
      <c r="AS114" s="193"/>
      <c r="AT114" s="1282"/>
      <c r="AU114" s="62"/>
      <c r="AV114" s="1282"/>
      <c r="AW114" s="1285"/>
      <c r="AX114" s="1286"/>
      <c r="AY114" s="1289"/>
      <c r="AZ114" s="1271"/>
      <c r="BA114" s="1264"/>
      <c r="BB114" s="1266"/>
      <c r="BC114" s="1266"/>
      <c r="BD114" s="1268"/>
      <c r="BE114" s="210"/>
      <c r="BF114" s="1269"/>
      <c r="BG114" s="15"/>
      <c r="BI114" s="133"/>
      <c r="BJ114" s="130">
        <v>53</v>
      </c>
      <c r="BK114" s="130">
        <v>54</v>
      </c>
      <c r="BL114" s="1260"/>
      <c r="BM114" s="8"/>
      <c r="BN114" s="8"/>
      <c r="BO114" s="8"/>
      <c r="BP114" s="8"/>
      <c r="BQ114" s="8"/>
      <c r="BR114" s="8"/>
      <c r="BS114" s="8"/>
      <c r="BT114" s="8"/>
      <c r="BU114" s="8"/>
      <c r="BV114" s="8"/>
      <c r="BW114" s="8"/>
      <c r="BX114" s="8"/>
      <c r="BY114" s="8"/>
    </row>
    <row r="115" spans="1:77" s="56" customFormat="1" ht="13.5" customHeight="1">
      <c r="A115" s="1318"/>
      <c r="B115" s="1308" t="s">
        <v>255</v>
      </c>
      <c r="C115" s="1301" t="s">
        <v>218</v>
      </c>
      <c r="D115" s="199" t="s">
        <v>219</v>
      </c>
      <c r="E115" s="200"/>
      <c r="F115" s="201">
        <v>35630</v>
      </c>
      <c r="G115" s="202">
        <v>43280</v>
      </c>
      <c r="H115" s="201">
        <v>31340</v>
      </c>
      <c r="I115" s="202">
        <v>38990</v>
      </c>
      <c r="J115" s="170" t="s">
        <v>222</v>
      </c>
      <c r="K115" s="203">
        <v>330</v>
      </c>
      <c r="L115" s="204">
        <v>400</v>
      </c>
      <c r="M115" s="205" t="s">
        <v>221</v>
      </c>
      <c r="N115" s="203">
        <v>290</v>
      </c>
      <c r="O115" s="204">
        <v>360</v>
      </c>
      <c r="P115" s="205" t="s">
        <v>221</v>
      </c>
      <c r="Q115" s="170" t="s">
        <v>222</v>
      </c>
      <c r="R115" s="206">
        <v>7650</v>
      </c>
      <c r="S115" s="207">
        <v>70</v>
      </c>
      <c r="T115" s="1303"/>
      <c r="U115" s="157"/>
      <c r="V115" s="223">
        <v>542800</v>
      </c>
      <c r="W115" s="1286"/>
      <c r="X115" s="224">
        <v>5420</v>
      </c>
      <c r="Y115" s="210"/>
      <c r="Z115" s="1320"/>
      <c r="AA115" s="224"/>
      <c r="AB115" s="1303"/>
      <c r="AC115" s="229"/>
      <c r="AD115" s="229"/>
      <c r="AE115" s="1304"/>
      <c r="AF115" s="247"/>
      <c r="AG115" s="1282" t="s">
        <v>222</v>
      </c>
      <c r="AH115" s="1305">
        <v>2800</v>
      </c>
      <c r="AI115" s="1290">
        <v>3100</v>
      </c>
      <c r="AJ115" s="1279" t="s">
        <v>222</v>
      </c>
      <c r="AK115" s="212" t="s">
        <v>224</v>
      </c>
      <c r="AL115" s="213">
        <v>5500</v>
      </c>
      <c r="AM115" s="214">
        <v>6200</v>
      </c>
      <c r="AN115" s="1286" t="s">
        <v>222</v>
      </c>
      <c r="AO115" s="1293">
        <v>3820</v>
      </c>
      <c r="AP115" s="1286" t="s">
        <v>222</v>
      </c>
      <c r="AQ115" s="1296">
        <v>30</v>
      </c>
      <c r="AR115" s="1279" t="s">
        <v>222</v>
      </c>
      <c r="AS115" s="1280">
        <v>4700</v>
      </c>
      <c r="AT115" s="1282"/>
      <c r="AU115" s="62"/>
      <c r="AV115" s="1282" t="s">
        <v>492</v>
      </c>
      <c r="AW115" s="1283">
        <v>4410</v>
      </c>
      <c r="AX115" s="1286" t="s">
        <v>222</v>
      </c>
      <c r="AY115" s="1287">
        <v>40</v>
      </c>
      <c r="AZ115" s="1271" t="s">
        <v>492</v>
      </c>
      <c r="BA115" s="1272" t="s">
        <v>226</v>
      </c>
      <c r="BB115" s="1274" t="s">
        <v>226</v>
      </c>
      <c r="BC115" s="1274" t="s">
        <v>226</v>
      </c>
      <c r="BD115" s="1276" t="s">
        <v>226</v>
      </c>
      <c r="BE115" s="210"/>
      <c r="BF115" s="1278"/>
      <c r="BG115" s="15"/>
      <c r="BI115" s="133"/>
      <c r="BJ115" s="130">
        <v>55</v>
      </c>
      <c r="BK115" s="130">
        <v>56</v>
      </c>
      <c r="BL115" s="1260">
        <v>11</v>
      </c>
      <c r="BM115" s="8"/>
      <c r="BN115" s="8"/>
      <c r="BO115" s="8"/>
      <c r="BP115" s="8"/>
      <c r="BQ115" s="8"/>
      <c r="BR115" s="8"/>
      <c r="BS115" s="8"/>
      <c r="BT115" s="8"/>
      <c r="BU115" s="8"/>
      <c r="BV115" s="8"/>
      <c r="BW115" s="8"/>
      <c r="BX115" s="8"/>
      <c r="BY115" s="8"/>
    </row>
    <row r="116" spans="1:77" s="56" customFormat="1" ht="13.5" customHeight="1">
      <c r="A116" s="1318"/>
      <c r="B116" s="1300"/>
      <c r="C116" s="1302"/>
      <c r="D116" s="215" t="s">
        <v>227</v>
      </c>
      <c r="E116" s="200"/>
      <c r="F116" s="216">
        <v>43280</v>
      </c>
      <c r="G116" s="217">
        <v>105120</v>
      </c>
      <c r="H116" s="216">
        <v>38990</v>
      </c>
      <c r="I116" s="217">
        <v>100830</v>
      </c>
      <c r="J116" s="170" t="s">
        <v>222</v>
      </c>
      <c r="K116" s="218">
        <v>400</v>
      </c>
      <c r="L116" s="219">
        <v>940</v>
      </c>
      <c r="M116" s="220" t="s">
        <v>221</v>
      </c>
      <c r="N116" s="218">
        <v>360</v>
      </c>
      <c r="O116" s="219">
        <v>890</v>
      </c>
      <c r="P116" s="220" t="s">
        <v>221</v>
      </c>
      <c r="Q116" s="170" t="s">
        <v>222</v>
      </c>
      <c r="R116" s="221">
        <v>7650</v>
      </c>
      <c r="S116" s="222">
        <v>70</v>
      </c>
      <c r="T116" s="1303"/>
      <c r="U116" s="157"/>
      <c r="V116" s="243"/>
      <c r="W116" s="1286"/>
      <c r="X116" s="244"/>
      <c r="Y116" s="245"/>
      <c r="Z116" s="1320"/>
      <c r="AA116" s="243"/>
      <c r="AB116" s="1303"/>
      <c r="AC116" s="229"/>
      <c r="AD116" s="229"/>
      <c r="AE116" s="1304"/>
      <c r="AF116" s="247"/>
      <c r="AG116" s="1282"/>
      <c r="AH116" s="1306" t="e">
        <v>#REF!</v>
      </c>
      <c r="AI116" s="1291" t="e">
        <v>#REF!</v>
      </c>
      <c r="AJ116" s="1279"/>
      <c r="AK116" s="165" t="s">
        <v>228</v>
      </c>
      <c r="AL116" s="226">
        <v>3000</v>
      </c>
      <c r="AM116" s="227">
        <v>3400</v>
      </c>
      <c r="AN116" s="1286"/>
      <c r="AO116" s="1294"/>
      <c r="AP116" s="1286"/>
      <c r="AQ116" s="1297"/>
      <c r="AR116" s="1279"/>
      <c r="AS116" s="1281"/>
      <c r="AT116" s="1282"/>
      <c r="AU116" s="62"/>
      <c r="AV116" s="1282"/>
      <c r="AW116" s="1284"/>
      <c r="AX116" s="1286"/>
      <c r="AY116" s="1288"/>
      <c r="AZ116" s="1271"/>
      <c r="BA116" s="1273"/>
      <c r="BB116" s="1275"/>
      <c r="BC116" s="1275"/>
      <c r="BD116" s="1277"/>
      <c r="BE116" s="210"/>
      <c r="BF116" s="1278"/>
      <c r="BG116" s="15"/>
      <c r="BI116" s="133"/>
      <c r="BJ116" s="130">
        <v>55</v>
      </c>
      <c r="BK116" s="130">
        <v>56</v>
      </c>
      <c r="BL116" s="1260"/>
      <c r="BM116" s="8"/>
      <c r="BN116" s="8"/>
      <c r="BO116" s="8"/>
      <c r="BP116" s="8"/>
      <c r="BQ116" s="8"/>
      <c r="BR116" s="8"/>
      <c r="BS116" s="8"/>
      <c r="BT116" s="8"/>
      <c r="BU116" s="8"/>
      <c r="BV116" s="8"/>
      <c r="BW116" s="8"/>
      <c r="BX116" s="8"/>
      <c r="BY116" s="8"/>
    </row>
    <row r="117" spans="1:77" s="56" customFormat="1" ht="13.5" customHeight="1">
      <c r="A117" s="1318"/>
      <c r="B117" s="1300"/>
      <c r="C117" s="1261" t="s">
        <v>229</v>
      </c>
      <c r="D117" s="215" t="s">
        <v>230</v>
      </c>
      <c r="E117" s="200"/>
      <c r="F117" s="216">
        <v>105120</v>
      </c>
      <c r="G117" s="217">
        <v>181650</v>
      </c>
      <c r="H117" s="216">
        <v>100830</v>
      </c>
      <c r="I117" s="217">
        <v>177360</v>
      </c>
      <c r="J117" s="170" t="s">
        <v>222</v>
      </c>
      <c r="K117" s="218">
        <v>940</v>
      </c>
      <c r="L117" s="219">
        <v>1700</v>
      </c>
      <c r="M117" s="220" t="s">
        <v>221</v>
      </c>
      <c r="N117" s="218">
        <v>890</v>
      </c>
      <c r="O117" s="219">
        <v>1650</v>
      </c>
      <c r="P117" s="220" t="s">
        <v>221</v>
      </c>
      <c r="Q117" s="228"/>
      <c r="R117" s="229"/>
      <c r="S117" s="230"/>
      <c r="T117" s="1304"/>
      <c r="U117" s="157"/>
      <c r="V117" s="223" t="s">
        <v>256</v>
      </c>
      <c r="W117" s="1286"/>
      <c r="X117" s="224" t="s">
        <v>256</v>
      </c>
      <c r="Y117" s="172"/>
      <c r="Z117" s="1320"/>
      <c r="AA117" s="223"/>
      <c r="AB117" s="1303"/>
      <c r="AC117" s="229"/>
      <c r="AD117" s="229"/>
      <c r="AE117" s="1304"/>
      <c r="AF117" s="247"/>
      <c r="AG117" s="1282"/>
      <c r="AH117" s="1306" t="e">
        <v>#REF!</v>
      </c>
      <c r="AI117" s="1291" t="e">
        <v>#REF!</v>
      </c>
      <c r="AJ117" s="1279"/>
      <c r="AK117" s="165" t="s">
        <v>231</v>
      </c>
      <c r="AL117" s="226">
        <v>2600</v>
      </c>
      <c r="AM117" s="227">
        <v>2900</v>
      </c>
      <c r="AN117" s="1286"/>
      <c r="AO117" s="1294"/>
      <c r="AP117" s="1286"/>
      <c r="AQ117" s="1297"/>
      <c r="AR117" s="210"/>
      <c r="AS117" s="193"/>
      <c r="AT117" s="1282"/>
      <c r="AU117" s="62"/>
      <c r="AV117" s="1282"/>
      <c r="AW117" s="1284"/>
      <c r="AX117" s="1286"/>
      <c r="AY117" s="1288"/>
      <c r="AZ117" s="1271"/>
      <c r="BA117" s="1263">
        <v>0.01</v>
      </c>
      <c r="BB117" s="1265">
        <v>0.03</v>
      </c>
      <c r="BC117" s="1265">
        <v>0.04</v>
      </c>
      <c r="BD117" s="1267">
        <v>0.06</v>
      </c>
      <c r="BE117" s="210"/>
      <c r="BF117" s="1269"/>
      <c r="BG117" s="15"/>
      <c r="BI117" s="133"/>
      <c r="BJ117" s="130">
        <v>55</v>
      </c>
      <c r="BK117" s="130">
        <v>56</v>
      </c>
      <c r="BL117" s="1260"/>
      <c r="BM117" s="8"/>
      <c r="BN117" s="8"/>
      <c r="BO117" s="8"/>
      <c r="BP117" s="8"/>
      <c r="BQ117" s="8"/>
      <c r="BR117" s="8"/>
      <c r="BS117" s="8"/>
      <c r="BT117" s="8"/>
      <c r="BU117" s="8"/>
      <c r="BV117" s="8"/>
      <c r="BW117" s="8"/>
      <c r="BX117" s="8"/>
      <c r="BY117" s="8"/>
    </row>
    <row r="118" spans="1:77" s="56" customFormat="1" ht="13.5" customHeight="1">
      <c r="A118" s="1318"/>
      <c r="B118" s="1300"/>
      <c r="C118" s="1262"/>
      <c r="D118" s="232" t="s">
        <v>53</v>
      </c>
      <c r="E118" s="200"/>
      <c r="F118" s="233">
        <v>181650</v>
      </c>
      <c r="G118" s="234"/>
      <c r="H118" s="233">
        <v>177360</v>
      </c>
      <c r="I118" s="234"/>
      <c r="J118" s="170" t="s">
        <v>222</v>
      </c>
      <c r="K118" s="221">
        <v>1700</v>
      </c>
      <c r="L118" s="235"/>
      <c r="M118" s="236" t="s">
        <v>221</v>
      </c>
      <c r="N118" s="221">
        <v>1650</v>
      </c>
      <c r="O118" s="235"/>
      <c r="P118" s="236" t="s">
        <v>221</v>
      </c>
      <c r="Q118" s="228"/>
      <c r="R118" s="229"/>
      <c r="S118" s="237"/>
      <c r="T118" s="1304"/>
      <c r="U118" s="157"/>
      <c r="V118" s="223">
        <v>580100</v>
      </c>
      <c r="W118" s="1286"/>
      <c r="X118" s="224">
        <v>5800</v>
      </c>
      <c r="Y118" s="210"/>
      <c r="Z118" s="1320"/>
      <c r="AA118" s="224"/>
      <c r="AB118" s="1303"/>
      <c r="AC118" s="229"/>
      <c r="AD118" s="229"/>
      <c r="AE118" s="1304"/>
      <c r="AF118" s="247"/>
      <c r="AG118" s="1282"/>
      <c r="AH118" s="1307" t="e">
        <v>#REF!</v>
      </c>
      <c r="AI118" s="1292" t="e">
        <v>#REF!</v>
      </c>
      <c r="AJ118" s="1279"/>
      <c r="AK118" s="239" t="s">
        <v>232</v>
      </c>
      <c r="AL118" s="240">
        <v>2400</v>
      </c>
      <c r="AM118" s="241">
        <v>2600</v>
      </c>
      <c r="AN118" s="1286"/>
      <c r="AO118" s="1295"/>
      <c r="AP118" s="1286"/>
      <c r="AQ118" s="1298"/>
      <c r="AR118" s="210"/>
      <c r="AS118" s="193"/>
      <c r="AT118" s="1282"/>
      <c r="AU118" s="62"/>
      <c r="AV118" s="1282"/>
      <c r="AW118" s="1285"/>
      <c r="AX118" s="1286"/>
      <c r="AY118" s="1289"/>
      <c r="AZ118" s="1271"/>
      <c r="BA118" s="1264"/>
      <c r="BB118" s="1266"/>
      <c r="BC118" s="1266"/>
      <c r="BD118" s="1268"/>
      <c r="BE118" s="210"/>
      <c r="BF118" s="1269"/>
      <c r="BG118" s="15"/>
      <c r="BI118" s="133"/>
      <c r="BJ118" s="130">
        <v>55</v>
      </c>
      <c r="BK118" s="130">
        <v>56</v>
      </c>
      <c r="BL118" s="1260"/>
      <c r="BM118" s="8"/>
      <c r="BN118" s="8"/>
      <c r="BO118" s="8"/>
      <c r="BP118" s="8"/>
      <c r="BQ118" s="8"/>
      <c r="BR118" s="8"/>
      <c r="BS118" s="8"/>
      <c r="BT118" s="8"/>
      <c r="BU118" s="8"/>
      <c r="BV118" s="8"/>
      <c r="BW118" s="8"/>
      <c r="BX118" s="8"/>
      <c r="BY118" s="8"/>
    </row>
    <row r="119" spans="1:77" s="56" customFormat="1" ht="13.5" customHeight="1">
      <c r="A119" s="1318"/>
      <c r="B119" s="1308" t="s">
        <v>257</v>
      </c>
      <c r="C119" s="1301" t="s">
        <v>218</v>
      </c>
      <c r="D119" s="199" t="s">
        <v>219</v>
      </c>
      <c r="E119" s="200"/>
      <c r="F119" s="201">
        <v>34260</v>
      </c>
      <c r="G119" s="202">
        <v>41910</v>
      </c>
      <c r="H119" s="201">
        <v>30300</v>
      </c>
      <c r="I119" s="202">
        <v>37950</v>
      </c>
      <c r="J119" s="170" t="s">
        <v>222</v>
      </c>
      <c r="K119" s="203">
        <v>320</v>
      </c>
      <c r="L119" s="204">
        <v>390</v>
      </c>
      <c r="M119" s="205" t="s">
        <v>221</v>
      </c>
      <c r="N119" s="203">
        <v>280</v>
      </c>
      <c r="O119" s="204">
        <v>350</v>
      </c>
      <c r="P119" s="205" t="s">
        <v>221</v>
      </c>
      <c r="Q119" s="170" t="s">
        <v>222</v>
      </c>
      <c r="R119" s="206">
        <v>7650</v>
      </c>
      <c r="S119" s="207">
        <v>70</v>
      </c>
      <c r="T119" s="1303"/>
      <c r="U119" s="157"/>
      <c r="V119" s="243"/>
      <c r="W119" s="1286"/>
      <c r="X119" s="244"/>
      <c r="Y119" s="245"/>
      <c r="Z119" s="1320"/>
      <c r="AA119" s="243"/>
      <c r="AB119" s="1303"/>
      <c r="AC119" s="229"/>
      <c r="AD119" s="229"/>
      <c r="AE119" s="1304"/>
      <c r="AF119" s="247"/>
      <c r="AG119" s="1282" t="s">
        <v>222</v>
      </c>
      <c r="AH119" s="1305">
        <v>2600</v>
      </c>
      <c r="AI119" s="1290">
        <v>2900</v>
      </c>
      <c r="AJ119" s="1279" t="s">
        <v>222</v>
      </c>
      <c r="AK119" s="212" t="s">
        <v>224</v>
      </c>
      <c r="AL119" s="213">
        <v>5100</v>
      </c>
      <c r="AM119" s="214">
        <v>5700</v>
      </c>
      <c r="AN119" s="1286" t="s">
        <v>222</v>
      </c>
      <c r="AO119" s="1293">
        <v>3530</v>
      </c>
      <c r="AP119" s="1286" t="s">
        <v>222</v>
      </c>
      <c r="AQ119" s="1296">
        <v>30</v>
      </c>
      <c r="AR119" s="1279" t="s">
        <v>222</v>
      </c>
      <c r="AS119" s="1280">
        <v>4700</v>
      </c>
      <c r="AT119" s="1282"/>
      <c r="AU119" s="62"/>
      <c r="AV119" s="1282" t="s">
        <v>492</v>
      </c>
      <c r="AW119" s="1283">
        <v>4070</v>
      </c>
      <c r="AX119" s="1286" t="s">
        <v>222</v>
      </c>
      <c r="AY119" s="1287">
        <v>40</v>
      </c>
      <c r="AZ119" s="1271" t="s">
        <v>492</v>
      </c>
      <c r="BA119" s="1272" t="s">
        <v>226</v>
      </c>
      <c r="BB119" s="1274" t="s">
        <v>226</v>
      </c>
      <c r="BC119" s="1274" t="s">
        <v>226</v>
      </c>
      <c r="BD119" s="1276" t="s">
        <v>226</v>
      </c>
      <c r="BE119" s="210"/>
      <c r="BF119" s="1278"/>
      <c r="BG119" s="15"/>
      <c r="BI119" s="133"/>
      <c r="BJ119" s="130">
        <v>57</v>
      </c>
      <c r="BK119" s="130">
        <v>58</v>
      </c>
      <c r="BL119" s="1260">
        <v>12</v>
      </c>
      <c r="BM119" s="8"/>
      <c r="BN119" s="8"/>
      <c r="BO119" s="8"/>
      <c r="BP119" s="8"/>
      <c r="BQ119" s="8"/>
      <c r="BR119" s="8"/>
      <c r="BS119" s="8"/>
      <c r="BT119" s="8"/>
      <c r="BU119" s="8"/>
      <c r="BV119" s="8"/>
      <c r="BW119" s="8"/>
      <c r="BX119" s="8"/>
      <c r="BY119" s="8"/>
    </row>
    <row r="120" spans="1:77" s="56" customFormat="1" ht="13.5" customHeight="1">
      <c r="A120" s="1318"/>
      <c r="B120" s="1300"/>
      <c r="C120" s="1302"/>
      <c r="D120" s="215" t="s">
        <v>227</v>
      </c>
      <c r="E120" s="200"/>
      <c r="F120" s="216">
        <v>41910</v>
      </c>
      <c r="G120" s="217">
        <v>103750</v>
      </c>
      <c r="H120" s="216">
        <v>37950</v>
      </c>
      <c r="I120" s="217">
        <v>99790</v>
      </c>
      <c r="J120" s="170" t="s">
        <v>222</v>
      </c>
      <c r="K120" s="218">
        <v>390</v>
      </c>
      <c r="L120" s="219">
        <v>920</v>
      </c>
      <c r="M120" s="220" t="s">
        <v>221</v>
      </c>
      <c r="N120" s="218">
        <v>350</v>
      </c>
      <c r="O120" s="219">
        <v>880</v>
      </c>
      <c r="P120" s="220" t="s">
        <v>221</v>
      </c>
      <c r="Q120" s="170" t="s">
        <v>222</v>
      </c>
      <c r="R120" s="221">
        <v>7650</v>
      </c>
      <c r="S120" s="222">
        <v>70</v>
      </c>
      <c r="T120" s="1303"/>
      <c r="U120" s="157"/>
      <c r="V120" s="223" t="s">
        <v>258</v>
      </c>
      <c r="W120" s="1286"/>
      <c r="X120" s="224" t="s">
        <v>258</v>
      </c>
      <c r="Y120" s="172"/>
      <c r="Z120" s="1320"/>
      <c r="AA120" s="223"/>
      <c r="AB120" s="1303"/>
      <c r="AC120" s="229"/>
      <c r="AD120" s="229"/>
      <c r="AE120" s="1304"/>
      <c r="AF120" s="247"/>
      <c r="AG120" s="1282"/>
      <c r="AH120" s="1306" t="e">
        <v>#REF!</v>
      </c>
      <c r="AI120" s="1291" t="e">
        <v>#REF!</v>
      </c>
      <c r="AJ120" s="1279"/>
      <c r="AK120" s="165" t="s">
        <v>228</v>
      </c>
      <c r="AL120" s="226">
        <v>2800</v>
      </c>
      <c r="AM120" s="227">
        <v>3100</v>
      </c>
      <c r="AN120" s="1286"/>
      <c r="AO120" s="1294"/>
      <c r="AP120" s="1286"/>
      <c r="AQ120" s="1297"/>
      <c r="AR120" s="1279"/>
      <c r="AS120" s="1281"/>
      <c r="AT120" s="1282"/>
      <c r="AU120" s="62"/>
      <c r="AV120" s="1282"/>
      <c r="AW120" s="1284"/>
      <c r="AX120" s="1286"/>
      <c r="AY120" s="1288"/>
      <c r="AZ120" s="1271"/>
      <c r="BA120" s="1273"/>
      <c r="BB120" s="1275"/>
      <c r="BC120" s="1275"/>
      <c r="BD120" s="1277"/>
      <c r="BE120" s="210"/>
      <c r="BF120" s="1278"/>
      <c r="BG120" s="15"/>
      <c r="BI120" s="133"/>
      <c r="BJ120" s="130">
        <v>57</v>
      </c>
      <c r="BK120" s="130">
        <v>58</v>
      </c>
      <c r="BL120" s="1260"/>
      <c r="BM120" s="8"/>
      <c r="BN120" s="8"/>
      <c r="BO120" s="8"/>
      <c r="BP120" s="8"/>
      <c r="BQ120" s="8"/>
      <c r="BR120" s="8"/>
      <c r="BS120" s="8"/>
      <c r="BT120" s="8"/>
      <c r="BU120" s="8"/>
      <c r="BV120" s="8"/>
      <c r="BW120" s="8"/>
      <c r="BX120" s="8"/>
      <c r="BY120" s="8"/>
    </row>
    <row r="121" spans="1:77" s="56" customFormat="1" ht="13.5" customHeight="1">
      <c r="A121" s="1318"/>
      <c r="B121" s="1300"/>
      <c r="C121" s="1261" t="s">
        <v>229</v>
      </c>
      <c r="D121" s="215" t="s">
        <v>230</v>
      </c>
      <c r="E121" s="200"/>
      <c r="F121" s="216">
        <v>103750</v>
      </c>
      <c r="G121" s="217">
        <v>180280</v>
      </c>
      <c r="H121" s="216">
        <v>99790</v>
      </c>
      <c r="I121" s="217">
        <v>176320</v>
      </c>
      <c r="J121" s="170" t="s">
        <v>222</v>
      </c>
      <c r="K121" s="218">
        <v>920</v>
      </c>
      <c r="L121" s="219">
        <v>1680</v>
      </c>
      <c r="M121" s="220" t="s">
        <v>221</v>
      </c>
      <c r="N121" s="218">
        <v>880</v>
      </c>
      <c r="O121" s="219">
        <v>1640</v>
      </c>
      <c r="P121" s="220" t="s">
        <v>221</v>
      </c>
      <c r="Q121" s="228"/>
      <c r="R121" s="229"/>
      <c r="S121" s="230"/>
      <c r="T121" s="1304"/>
      <c r="U121" s="157"/>
      <c r="V121" s="223">
        <v>617400</v>
      </c>
      <c r="W121" s="1286"/>
      <c r="X121" s="224">
        <v>6170</v>
      </c>
      <c r="Y121" s="210"/>
      <c r="Z121" s="1320"/>
      <c r="AA121" s="224"/>
      <c r="AB121" s="1303"/>
      <c r="AC121" s="229"/>
      <c r="AD121" s="229"/>
      <c r="AE121" s="1304"/>
      <c r="AF121" s="247"/>
      <c r="AG121" s="1282"/>
      <c r="AH121" s="1306" t="e">
        <v>#REF!</v>
      </c>
      <c r="AI121" s="1291" t="e">
        <v>#REF!</v>
      </c>
      <c r="AJ121" s="1279"/>
      <c r="AK121" s="165" t="s">
        <v>231</v>
      </c>
      <c r="AL121" s="226">
        <v>2400</v>
      </c>
      <c r="AM121" s="227">
        <v>2700</v>
      </c>
      <c r="AN121" s="1286"/>
      <c r="AO121" s="1294"/>
      <c r="AP121" s="1286"/>
      <c r="AQ121" s="1297"/>
      <c r="AR121" s="210"/>
      <c r="AS121" s="193"/>
      <c r="AT121" s="1282"/>
      <c r="AU121" s="62"/>
      <c r="AV121" s="1282"/>
      <c r="AW121" s="1284"/>
      <c r="AX121" s="1286"/>
      <c r="AY121" s="1288"/>
      <c r="AZ121" s="1271"/>
      <c r="BA121" s="1263">
        <v>0.01</v>
      </c>
      <c r="BB121" s="1265">
        <v>0.03</v>
      </c>
      <c r="BC121" s="1265">
        <v>0.04</v>
      </c>
      <c r="BD121" s="1267">
        <v>0.06</v>
      </c>
      <c r="BE121" s="210"/>
      <c r="BF121" s="1269"/>
      <c r="BG121" s="15"/>
      <c r="BI121" s="133"/>
      <c r="BJ121" s="130">
        <v>57</v>
      </c>
      <c r="BK121" s="130">
        <v>58</v>
      </c>
      <c r="BL121" s="1260"/>
      <c r="BM121" s="8"/>
      <c r="BN121" s="8"/>
      <c r="BO121" s="8"/>
      <c r="BP121" s="8"/>
      <c r="BQ121" s="8"/>
      <c r="BR121" s="8"/>
      <c r="BS121" s="8"/>
      <c r="BT121" s="8"/>
      <c r="BU121" s="8"/>
      <c r="BV121" s="8"/>
      <c r="BW121" s="8"/>
      <c r="BX121" s="8"/>
      <c r="BY121" s="8"/>
    </row>
    <row r="122" spans="1:77" s="56" customFormat="1" ht="13.5" customHeight="1">
      <c r="A122" s="1318"/>
      <c r="B122" s="1300"/>
      <c r="C122" s="1262"/>
      <c r="D122" s="232" t="s">
        <v>53</v>
      </c>
      <c r="E122" s="200"/>
      <c r="F122" s="233">
        <v>180280</v>
      </c>
      <c r="G122" s="234"/>
      <c r="H122" s="233">
        <v>176320</v>
      </c>
      <c r="I122" s="234"/>
      <c r="J122" s="170" t="s">
        <v>222</v>
      </c>
      <c r="K122" s="221">
        <v>1680</v>
      </c>
      <c r="L122" s="235"/>
      <c r="M122" s="236" t="s">
        <v>221</v>
      </c>
      <c r="N122" s="221">
        <v>1640</v>
      </c>
      <c r="O122" s="235"/>
      <c r="P122" s="236" t="s">
        <v>221</v>
      </c>
      <c r="Q122" s="228"/>
      <c r="R122" s="229"/>
      <c r="S122" s="237"/>
      <c r="T122" s="1304"/>
      <c r="U122" s="157"/>
      <c r="V122" s="243"/>
      <c r="W122" s="1286"/>
      <c r="X122" s="244"/>
      <c r="Y122" s="245"/>
      <c r="Z122" s="1320"/>
      <c r="AA122" s="243"/>
      <c r="AB122" s="1303"/>
      <c r="AC122" s="229"/>
      <c r="AD122" s="229"/>
      <c r="AE122" s="1304"/>
      <c r="AF122" s="247"/>
      <c r="AG122" s="1282"/>
      <c r="AH122" s="1307" t="e">
        <v>#REF!</v>
      </c>
      <c r="AI122" s="1292" t="e">
        <v>#REF!</v>
      </c>
      <c r="AJ122" s="1279"/>
      <c r="AK122" s="239" t="s">
        <v>232</v>
      </c>
      <c r="AL122" s="240">
        <v>2200</v>
      </c>
      <c r="AM122" s="241">
        <v>2400</v>
      </c>
      <c r="AN122" s="1286"/>
      <c r="AO122" s="1295"/>
      <c r="AP122" s="1286"/>
      <c r="AQ122" s="1298"/>
      <c r="AR122" s="210"/>
      <c r="AS122" s="193"/>
      <c r="AT122" s="1282"/>
      <c r="AU122" s="62"/>
      <c r="AV122" s="1282"/>
      <c r="AW122" s="1285"/>
      <c r="AX122" s="1286"/>
      <c r="AY122" s="1289"/>
      <c r="AZ122" s="1271"/>
      <c r="BA122" s="1264"/>
      <c r="BB122" s="1266"/>
      <c r="BC122" s="1266"/>
      <c r="BD122" s="1268"/>
      <c r="BE122" s="210"/>
      <c r="BF122" s="1269"/>
      <c r="BG122" s="15"/>
      <c r="BI122" s="133"/>
      <c r="BJ122" s="130">
        <v>57</v>
      </c>
      <c r="BK122" s="130">
        <v>58</v>
      </c>
      <c r="BL122" s="1260"/>
      <c r="BM122" s="8"/>
      <c r="BN122" s="8"/>
      <c r="BO122" s="8"/>
      <c r="BP122" s="8"/>
      <c r="BQ122" s="8"/>
      <c r="BR122" s="8"/>
      <c r="BS122" s="8"/>
      <c r="BT122" s="8"/>
      <c r="BU122" s="8"/>
      <c r="BV122" s="8"/>
      <c r="BW122" s="8"/>
      <c r="BX122" s="8"/>
      <c r="BY122" s="8"/>
    </row>
    <row r="123" spans="1:77" s="56" customFormat="1" ht="13.5" customHeight="1">
      <c r="A123" s="1318"/>
      <c r="B123" s="1308" t="s">
        <v>259</v>
      </c>
      <c r="C123" s="1301" t="s">
        <v>218</v>
      </c>
      <c r="D123" s="199" t="s">
        <v>219</v>
      </c>
      <c r="E123" s="200"/>
      <c r="F123" s="201">
        <v>33120</v>
      </c>
      <c r="G123" s="202">
        <v>40770</v>
      </c>
      <c r="H123" s="201">
        <v>29450</v>
      </c>
      <c r="I123" s="202">
        <v>37100</v>
      </c>
      <c r="J123" s="170" t="s">
        <v>222</v>
      </c>
      <c r="K123" s="203">
        <v>310</v>
      </c>
      <c r="L123" s="204">
        <v>380</v>
      </c>
      <c r="M123" s="205" t="s">
        <v>221</v>
      </c>
      <c r="N123" s="203">
        <v>270</v>
      </c>
      <c r="O123" s="204">
        <v>340</v>
      </c>
      <c r="P123" s="205" t="s">
        <v>221</v>
      </c>
      <c r="Q123" s="170" t="s">
        <v>222</v>
      </c>
      <c r="R123" s="206">
        <v>7650</v>
      </c>
      <c r="S123" s="207">
        <v>70</v>
      </c>
      <c r="T123" s="1303"/>
      <c r="U123" s="157"/>
      <c r="V123" s="223" t="s">
        <v>260</v>
      </c>
      <c r="W123" s="1286"/>
      <c r="X123" s="224" t="s">
        <v>260</v>
      </c>
      <c r="Y123" s="172"/>
      <c r="Z123" s="1320"/>
      <c r="AA123" s="223"/>
      <c r="AB123" s="1303"/>
      <c r="AC123" s="229"/>
      <c r="AD123" s="229"/>
      <c r="AE123" s="1304"/>
      <c r="AF123" s="247"/>
      <c r="AG123" s="1282" t="s">
        <v>222</v>
      </c>
      <c r="AH123" s="1305">
        <v>2800</v>
      </c>
      <c r="AI123" s="1290">
        <v>3100</v>
      </c>
      <c r="AJ123" s="1279" t="s">
        <v>222</v>
      </c>
      <c r="AK123" s="212" t="s">
        <v>224</v>
      </c>
      <c r="AL123" s="213">
        <v>5500</v>
      </c>
      <c r="AM123" s="214">
        <v>6200</v>
      </c>
      <c r="AN123" s="1286" t="s">
        <v>222</v>
      </c>
      <c r="AO123" s="1293">
        <v>3280</v>
      </c>
      <c r="AP123" s="1286" t="s">
        <v>222</v>
      </c>
      <c r="AQ123" s="1296">
        <v>30</v>
      </c>
      <c r="AR123" s="1279" t="s">
        <v>222</v>
      </c>
      <c r="AS123" s="1280">
        <v>4700</v>
      </c>
      <c r="AT123" s="1282"/>
      <c r="AU123" s="62"/>
      <c r="AV123" s="1282" t="s">
        <v>492</v>
      </c>
      <c r="AW123" s="1283">
        <v>3780</v>
      </c>
      <c r="AX123" s="1286" t="s">
        <v>222</v>
      </c>
      <c r="AY123" s="1287">
        <v>30</v>
      </c>
      <c r="AZ123" s="1271" t="s">
        <v>492</v>
      </c>
      <c r="BA123" s="1272" t="s">
        <v>226</v>
      </c>
      <c r="BB123" s="1274" t="s">
        <v>226</v>
      </c>
      <c r="BC123" s="1274" t="s">
        <v>226</v>
      </c>
      <c r="BD123" s="1276" t="s">
        <v>226</v>
      </c>
      <c r="BE123" s="210"/>
      <c r="BF123" s="1278"/>
      <c r="BG123" s="15"/>
      <c r="BI123" s="133"/>
      <c r="BJ123" s="130">
        <v>59</v>
      </c>
      <c r="BK123" s="130">
        <v>60</v>
      </c>
      <c r="BL123" s="1260">
        <v>13</v>
      </c>
      <c r="BM123" s="8"/>
      <c r="BN123" s="8"/>
      <c r="BO123" s="8"/>
      <c r="BP123" s="8"/>
      <c r="BQ123" s="8"/>
      <c r="BR123" s="8"/>
      <c r="BS123" s="8"/>
      <c r="BT123" s="8"/>
      <c r="BU123" s="8"/>
      <c r="BV123" s="8"/>
      <c r="BW123" s="8"/>
      <c r="BX123" s="8"/>
      <c r="BY123" s="8"/>
    </row>
    <row r="124" spans="1:77" s="56" customFormat="1" ht="13.5" customHeight="1">
      <c r="A124" s="1318"/>
      <c r="B124" s="1300"/>
      <c r="C124" s="1302"/>
      <c r="D124" s="215" t="s">
        <v>227</v>
      </c>
      <c r="E124" s="200"/>
      <c r="F124" s="216">
        <v>40770</v>
      </c>
      <c r="G124" s="217">
        <v>102610</v>
      </c>
      <c r="H124" s="216">
        <v>37100</v>
      </c>
      <c r="I124" s="217">
        <v>98940</v>
      </c>
      <c r="J124" s="170" t="s">
        <v>222</v>
      </c>
      <c r="K124" s="218">
        <v>380</v>
      </c>
      <c r="L124" s="219">
        <v>910</v>
      </c>
      <c r="M124" s="220" t="s">
        <v>221</v>
      </c>
      <c r="N124" s="218">
        <v>340</v>
      </c>
      <c r="O124" s="219">
        <v>870</v>
      </c>
      <c r="P124" s="220" t="s">
        <v>221</v>
      </c>
      <c r="Q124" s="170" t="s">
        <v>222</v>
      </c>
      <c r="R124" s="221">
        <v>7650</v>
      </c>
      <c r="S124" s="222">
        <v>70</v>
      </c>
      <c r="T124" s="1304"/>
      <c r="U124" s="157"/>
      <c r="V124" s="223">
        <v>654800</v>
      </c>
      <c r="W124" s="1286"/>
      <c r="X124" s="224">
        <v>6540</v>
      </c>
      <c r="Y124" s="210"/>
      <c r="Z124" s="1320"/>
      <c r="AA124" s="224"/>
      <c r="AB124" s="1303"/>
      <c r="AC124" s="229"/>
      <c r="AD124" s="229"/>
      <c r="AE124" s="1304"/>
      <c r="AF124" s="247"/>
      <c r="AG124" s="1282"/>
      <c r="AH124" s="1306" t="e">
        <v>#REF!</v>
      </c>
      <c r="AI124" s="1291" t="e">
        <v>#REF!</v>
      </c>
      <c r="AJ124" s="1279"/>
      <c r="AK124" s="165" t="s">
        <v>228</v>
      </c>
      <c r="AL124" s="226">
        <v>3000</v>
      </c>
      <c r="AM124" s="227">
        <v>3400</v>
      </c>
      <c r="AN124" s="1286"/>
      <c r="AO124" s="1294"/>
      <c r="AP124" s="1286"/>
      <c r="AQ124" s="1297"/>
      <c r="AR124" s="1279"/>
      <c r="AS124" s="1281"/>
      <c r="AT124" s="1282"/>
      <c r="AU124" s="62"/>
      <c r="AV124" s="1282"/>
      <c r="AW124" s="1284"/>
      <c r="AX124" s="1286"/>
      <c r="AY124" s="1288"/>
      <c r="AZ124" s="1271"/>
      <c r="BA124" s="1273"/>
      <c r="BB124" s="1275"/>
      <c r="BC124" s="1275"/>
      <c r="BD124" s="1277"/>
      <c r="BE124" s="210"/>
      <c r="BF124" s="1278"/>
      <c r="BG124" s="15"/>
      <c r="BI124" s="133"/>
      <c r="BJ124" s="130">
        <v>59</v>
      </c>
      <c r="BK124" s="130">
        <v>60</v>
      </c>
      <c r="BL124" s="1260"/>
      <c r="BM124" s="8"/>
      <c r="BN124" s="8"/>
      <c r="BO124" s="8"/>
      <c r="BP124" s="8"/>
      <c r="BQ124" s="8"/>
      <c r="BR124" s="8"/>
      <c r="BS124" s="8"/>
      <c r="BT124" s="8"/>
      <c r="BU124" s="8"/>
      <c r="BV124" s="8"/>
      <c r="BW124" s="8"/>
      <c r="BX124" s="8"/>
      <c r="BY124" s="8"/>
    </row>
    <row r="125" spans="1:77" s="56" customFormat="1" ht="13.5" customHeight="1">
      <c r="A125" s="1318"/>
      <c r="B125" s="1300"/>
      <c r="C125" s="1261" t="s">
        <v>229</v>
      </c>
      <c r="D125" s="215" t="s">
        <v>230</v>
      </c>
      <c r="E125" s="200"/>
      <c r="F125" s="216">
        <v>102610</v>
      </c>
      <c r="G125" s="217">
        <v>179140</v>
      </c>
      <c r="H125" s="216">
        <v>98940</v>
      </c>
      <c r="I125" s="217">
        <v>175470</v>
      </c>
      <c r="J125" s="170" t="s">
        <v>222</v>
      </c>
      <c r="K125" s="218">
        <v>910</v>
      </c>
      <c r="L125" s="219">
        <v>1670</v>
      </c>
      <c r="M125" s="220" t="s">
        <v>221</v>
      </c>
      <c r="N125" s="218">
        <v>870</v>
      </c>
      <c r="O125" s="219">
        <v>1630</v>
      </c>
      <c r="P125" s="220" t="s">
        <v>221</v>
      </c>
      <c r="Q125" s="228"/>
      <c r="R125" s="229"/>
      <c r="S125" s="230"/>
      <c r="T125" s="1304"/>
      <c r="U125" s="157"/>
      <c r="V125" s="243"/>
      <c r="W125" s="1286"/>
      <c r="X125" s="244"/>
      <c r="Y125" s="245"/>
      <c r="Z125" s="1320"/>
      <c r="AA125" s="243"/>
      <c r="AB125" s="1303"/>
      <c r="AC125" s="229"/>
      <c r="AD125" s="229"/>
      <c r="AE125" s="1304"/>
      <c r="AF125" s="247"/>
      <c r="AG125" s="1282"/>
      <c r="AH125" s="1306" t="e">
        <v>#REF!</v>
      </c>
      <c r="AI125" s="1291" t="e">
        <v>#REF!</v>
      </c>
      <c r="AJ125" s="1279"/>
      <c r="AK125" s="165" t="s">
        <v>231</v>
      </c>
      <c r="AL125" s="226">
        <v>2600</v>
      </c>
      <c r="AM125" s="227">
        <v>2900</v>
      </c>
      <c r="AN125" s="1286"/>
      <c r="AO125" s="1294"/>
      <c r="AP125" s="1286"/>
      <c r="AQ125" s="1297"/>
      <c r="AR125" s="210"/>
      <c r="AS125" s="193"/>
      <c r="AT125" s="1282"/>
      <c r="AU125" s="62"/>
      <c r="AV125" s="1282"/>
      <c r="AW125" s="1284"/>
      <c r="AX125" s="1286"/>
      <c r="AY125" s="1288"/>
      <c r="AZ125" s="1271"/>
      <c r="BA125" s="1263">
        <v>0.02</v>
      </c>
      <c r="BB125" s="1265">
        <v>0.03</v>
      </c>
      <c r="BC125" s="1265">
        <v>0.05</v>
      </c>
      <c r="BD125" s="1267">
        <v>0.06</v>
      </c>
      <c r="BE125" s="210"/>
      <c r="BF125" s="1269"/>
      <c r="BG125" s="15"/>
      <c r="BI125" s="133"/>
      <c r="BJ125" s="130">
        <v>59</v>
      </c>
      <c r="BK125" s="130">
        <v>60</v>
      </c>
      <c r="BL125" s="1260"/>
      <c r="BM125" s="8"/>
      <c r="BN125" s="8"/>
      <c r="BO125" s="8"/>
      <c r="BP125" s="8"/>
      <c r="BQ125" s="8"/>
      <c r="BR125" s="8"/>
      <c r="BS125" s="8"/>
      <c r="BT125" s="8"/>
      <c r="BU125" s="8"/>
      <c r="BV125" s="8"/>
      <c r="BW125" s="8"/>
      <c r="BX125" s="8"/>
      <c r="BY125" s="8"/>
    </row>
    <row r="126" spans="1:77" s="56" customFormat="1" ht="13.5" customHeight="1">
      <c r="A126" s="1318"/>
      <c r="B126" s="1300"/>
      <c r="C126" s="1262"/>
      <c r="D126" s="232" t="s">
        <v>53</v>
      </c>
      <c r="E126" s="200"/>
      <c r="F126" s="233">
        <v>179140</v>
      </c>
      <c r="G126" s="234"/>
      <c r="H126" s="233">
        <v>175470</v>
      </c>
      <c r="I126" s="234"/>
      <c r="J126" s="170" t="s">
        <v>222</v>
      </c>
      <c r="K126" s="221">
        <v>1670</v>
      </c>
      <c r="L126" s="235"/>
      <c r="M126" s="236" t="s">
        <v>221</v>
      </c>
      <c r="N126" s="221">
        <v>1630</v>
      </c>
      <c r="O126" s="235"/>
      <c r="P126" s="236" t="s">
        <v>221</v>
      </c>
      <c r="Q126" s="228"/>
      <c r="R126" s="229"/>
      <c r="S126" s="237"/>
      <c r="T126" s="1304"/>
      <c r="U126" s="157"/>
      <c r="V126" s="223" t="s">
        <v>261</v>
      </c>
      <c r="W126" s="1286"/>
      <c r="X126" s="224" t="s">
        <v>261</v>
      </c>
      <c r="Y126" s="172"/>
      <c r="Z126" s="1320"/>
      <c r="AA126" s="223"/>
      <c r="AB126" s="1303"/>
      <c r="AC126" s="229"/>
      <c r="AD126" s="229"/>
      <c r="AE126" s="1304"/>
      <c r="AF126" s="247"/>
      <c r="AG126" s="1282"/>
      <c r="AH126" s="1307" t="e">
        <v>#REF!</v>
      </c>
      <c r="AI126" s="1292" t="e">
        <v>#REF!</v>
      </c>
      <c r="AJ126" s="1279"/>
      <c r="AK126" s="239" t="s">
        <v>232</v>
      </c>
      <c r="AL126" s="240">
        <v>2400</v>
      </c>
      <c r="AM126" s="241">
        <v>2600</v>
      </c>
      <c r="AN126" s="1286"/>
      <c r="AO126" s="1295"/>
      <c r="AP126" s="1286"/>
      <c r="AQ126" s="1298"/>
      <c r="AR126" s="210"/>
      <c r="AS126" s="193"/>
      <c r="AT126" s="1282"/>
      <c r="AU126" s="62"/>
      <c r="AV126" s="1282"/>
      <c r="AW126" s="1285"/>
      <c r="AX126" s="1286"/>
      <c r="AY126" s="1289"/>
      <c r="AZ126" s="1271"/>
      <c r="BA126" s="1264"/>
      <c r="BB126" s="1266"/>
      <c r="BC126" s="1266"/>
      <c r="BD126" s="1268"/>
      <c r="BE126" s="210"/>
      <c r="BF126" s="1269"/>
      <c r="BG126" s="15"/>
      <c r="BI126" s="133"/>
      <c r="BJ126" s="130">
        <v>59</v>
      </c>
      <c r="BK126" s="130">
        <v>60</v>
      </c>
      <c r="BL126" s="1260"/>
      <c r="BM126" s="8"/>
      <c r="BN126" s="8"/>
      <c r="BO126" s="8"/>
      <c r="BP126" s="8"/>
      <c r="BQ126" s="8"/>
      <c r="BR126" s="8"/>
      <c r="BS126" s="8"/>
      <c r="BT126" s="8"/>
      <c r="BU126" s="8"/>
      <c r="BV126" s="8"/>
      <c r="BW126" s="8"/>
      <c r="BX126" s="8"/>
      <c r="BY126" s="8"/>
    </row>
    <row r="127" spans="1:77" s="56" customFormat="1" ht="13.5" customHeight="1">
      <c r="A127" s="1318"/>
      <c r="B127" s="1308" t="s">
        <v>262</v>
      </c>
      <c r="C127" s="1301" t="s">
        <v>218</v>
      </c>
      <c r="D127" s="199" t="s">
        <v>219</v>
      </c>
      <c r="E127" s="200"/>
      <c r="F127" s="201">
        <v>32110</v>
      </c>
      <c r="G127" s="202">
        <v>39760</v>
      </c>
      <c r="H127" s="201">
        <v>28680</v>
      </c>
      <c r="I127" s="202">
        <v>36330</v>
      </c>
      <c r="J127" s="170" t="s">
        <v>222</v>
      </c>
      <c r="K127" s="203">
        <v>300</v>
      </c>
      <c r="L127" s="204">
        <v>370</v>
      </c>
      <c r="M127" s="205" t="s">
        <v>221</v>
      </c>
      <c r="N127" s="203">
        <v>260</v>
      </c>
      <c r="O127" s="204">
        <v>330</v>
      </c>
      <c r="P127" s="205" t="s">
        <v>221</v>
      </c>
      <c r="Q127" s="170" t="s">
        <v>222</v>
      </c>
      <c r="R127" s="206">
        <v>7650</v>
      </c>
      <c r="S127" s="207">
        <v>70</v>
      </c>
      <c r="T127" s="1303"/>
      <c r="U127" s="157"/>
      <c r="V127" s="223">
        <v>692100</v>
      </c>
      <c r="W127" s="1286"/>
      <c r="X127" s="224">
        <v>6920</v>
      </c>
      <c r="Y127" s="210"/>
      <c r="Z127" s="1320"/>
      <c r="AA127" s="224"/>
      <c r="AB127" s="1303"/>
      <c r="AC127" s="229"/>
      <c r="AD127" s="229"/>
      <c r="AE127" s="1304"/>
      <c r="AF127" s="247"/>
      <c r="AG127" s="1282" t="s">
        <v>222</v>
      </c>
      <c r="AH127" s="1305">
        <v>2600</v>
      </c>
      <c r="AI127" s="1290">
        <v>2900</v>
      </c>
      <c r="AJ127" s="1279" t="s">
        <v>222</v>
      </c>
      <c r="AK127" s="212" t="s">
        <v>224</v>
      </c>
      <c r="AL127" s="213">
        <v>5400</v>
      </c>
      <c r="AM127" s="214">
        <v>6000</v>
      </c>
      <c r="AN127" s="1286" t="s">
        <v>222</v>
      </c>
      <c r="AO127" s="1293">
        <v>3060</v>
      </c>
      <c r="AP127" s="1286" t="s">
        <v>222</v>
      </c>
      <c r="AQ127" s="1296">
        <v>30</v>
      </c>
      <c r="AR127" s="1279" t="s">
        <v>222</v>
      </c>
      <c r="AS127" s="1280">
        <v>4700</v>
      </c>
      <c r="AT127" s="1282"/>
      <c r="AU127" s="62"/>
      <c r="AV127" s="1282" t="s">
        <v>492</v>
      </c>
      <c r="AW127" s="1283">
        <v>3530</v>
      </c>
      <c r="AX127" s="1286" t="s">
        <v>222</v>
      </c>
      <c r="AY127" s="1287">
        <v>30</v>
      </c>
      <c r="AZ127" s="1271" t="s">
        <v>492</v>
      </c>
      <c r="BA127" s="1272" t="s">
        <v>226</v>
      </c>
      <c r="BB127" s="1274" t="s">
        <v>226</v>
      </c>
      <c r="BC127" s="1274" t="s">
        <v>226</v>
      </c>
      <c r="BD127" s="1276" t="s">
        <v>226</v>
      </c>
      <c r="BE127" s="210"/>
      <c r="BF127" s="1278"/>
      <c r="BG127" s="15"/>
      <c r="BI127" s="133"/>
      <c r="BJ127" s="130">
        <v>61</v>
      </c>
      <c r="BK127" s="130">
        <v>62</v>
      </c>
      <c r="BL127" s="1260">
        <v>14</v>
      </c>
      <c r="BM127" s="8"/>
      <c r="BN127" s="8"/>
      <c r="BO127" s="8"/>
      <c r="BP127" s="8"/>
      <c r="BQ127" s="8"/>
      <c r="BR127" s="8"/>
      <c r="BS127" s="8"/>
      <c r="BT127" s="8"/>
      <c r="BU127" s="8"/>
      <c r="BV127" s="8"/>
      <c r="BW127" s="8"/>
      <c r="BX127" s="8"/>
      <c r="BY127" s="8"/>
    </row>
    <row r="128" spans="1:77" s="56" customFormat="1" ht="13.5" customHeight="1">
      <c r="A128" s="1318"/>
      <c r="B128" s="1300"/>
      <c r="C128" s="1302"/>
      <c r="D128" s="215" t="s">
        <v>227</v>
      </c>
      <c r="E128" s="200"/>
      <c r="F128" s="216">
        <v>39760</v>
      </c>
      <c r="G128" s="217">
        <v>101600</v>
      </c>
      <c r="H128" s="216">
        <v>36330</v>
      </c>
      <c r="I128" s="217">
        <v>98170</v>
      </c>
      <c r="J128" s="170" t="s">
        <v>222</v>
      </c>
      <c r="K128" s="218">
        <v>370</v>
      </c>
      <c r="L128" s="219">
        <v>900</v>
      </c>
      <c r="M128" s="220" t="s">
        <v>221</v>
      </c>
      <c r="N128" s="218">
        <v>330</v>
      </c>
      <c r="O128" s="219">
        <v>870</v>
      </c>
      <c r="P128" s="220" t="s">
        <v>221</v>
      </c>
      <c r="Q128" s="170" t="s">
        <v>222</v>
      </c>
      <c r="R128" s="221">
        <v>7650</v>
      </c>
      <c r="S128" s="222">
        <v>70</v>
      </c>
      <c r="T128" s="1303"/>
      <c r="U128" s="157"/>
      <c r="V128" s="243"/>
      <c r="W128" s="1286"/>
      <c r="X128" s="244"/>
      <c r="Y128" s="245"/>
      <c r="Z128" s="1320"/>
      <c r="AA128" s="243"/>
      <c r="AB128" s="1303"/>
      <c r="AC128" s="229"/>
      <c r="AD128" s="229"/>
      <c r="AE128" s="1304"/>
      <c r="AF128" s="247"/>
      <c r="AG128" s="1282"/>
      <c r="AH128" s="1306" t="e">
        <v>#REF!</v>
      </c>
      <c r="AI128" s="1291" t="e">
        <v>#REF!</v>
      </c>
      <c r="AJ128" s="1279"/>
      <c r="AK128" s="165" t="s">
        <v>228</v>
      </c>
      <c r="AL128" s="226">
        <v>2900</v>
      </c>
      <c r="AM128" s="227">
        <v>3300</v>
      </c>
      <c r="AN128" s="1286"/>
      <c r="AO128" s="1294"/>
      <c r="AP128" s="1286"/>
      <c r="AQ128" s="1297"/>
      <c r="AR128" s="1279"/>
      <c r="AS128" s="1281"/>
      <c r="AT128" s="1282"/>
      <c r="AU128" s="62"/>
      <c r="AV128" s="1282"/>
      <c r="AW128" s="1284"/>
      <c r="AX128" s="1286"/>
      <c r="AY128" s="1288"/>
      <c r="AZ128" s="1271"/>
      <c r="BA128" s="1273"/>
      <c r="BB128" s="1275"/>
      <c r="BC128" s="1275"/>
      <c r="BD128" s="1277"/>
      <c r="BE128" s="210"/>
      <c r="BF128" s="1278"/>
      <c r="BG128" s="15"/>
      <c r="BI128" s="133"/>
      <c r="BJ128" s="130">
        <v>61</v>
      </c>
      <c r="BK128" s="130">
        <v>62</v>
      </c>
      <c r="BL128" s="1260"/>
      <c r="BM128" s="8"/>
      <c r="BN128" s="8"/>
      <c r="BO128" s="8"/>
      <c r="BP128" s="8"/>
      <c r="BQ128" s="8"/>
      <c r="BR128" s="8"/>
      <c r="BS128" s="8"/>
      <c r="BT128" s="8"/>
      <c r="BU128" s="8"/>
      <c r="BV128" s="8"/>
      <c r="BW128" s="8"/>
      <c r="BX128" s="8"/>
      <c r="BY128" s="8"/>
    </row>
    <row r="129" spans="1:77" s="56" customFormat="1" ht="13.5" customHeight="1">
      <c r="A129" s="1318"/>
      <c r="B129" s="1300"/>
      <c r="C129" s="1261" t="s">
        <v>229</v>
      </c>
      <c r="D129" s="215" t="s">
        <v>230</v>
      </c>
      <c r="E129" s="200"/>
      <c r="F129" s="216">
        <v>101600</v>
      </c>
      <c r="G129" s="217">
        <v>178130</v>
      </c>
      <c r="H129" s="216">
        <v>98170</v>
      </c>
      <c r="I129" s="217">
        <v>174700</v>
      </c>
      <c r="J129" s="170" t="s">
        <v>222</v>
      </c>
      <c r="K129" s="218">
        <v>900</v>
      </c>
      <c r="L129" s="219">
        <v>1660</v>
      </c>
      <c r="M129" s="220" t="s">
        <v>221</v>
      </c>
      <c r="N129" s="218">
        <v>870</v>
      </c>
      <c r="O129" s="219">
        <v>1630</v>
      </c>
      <c r="P129" s="220" t="s">
        <v>221</v>
      </c>
      <c r="Q129" s="228"/>
      <c r="R129" s="229"/>
      <c r="S129" s="230"/>
      <c r="T129" s="1304"/>
      <c r="U129" s="157"/>
      <c r="V129" s="223" t="s">
        <v>263</v>
      </c>
      <c r="W129" s="1286"/>
      <c r="X129" s="224" t="s">
        <v>263</v>
      </c>
      <c r="Y129" s="172"/>
      <c r="Z129" s="1320"/>
      <c r="AA129" s="223"/>
      <c r="AB129" s="1303"/>
      <c r="AC129" s="229"/>
      <c r="AD129" s="229"/>
      <c r="AE129" s="1304"/>
      <c r="AF129" s="247"/>
      <c r="AG129" s="1282"/>
      <c r="AH129" s="1306" t="e">
        <v>#REF!</v>
      </c>
      <c r="AI129" s="1291" t="e">
        <v>#REF!</v>
      </c>
      <c r="AJ129" s="1279"/>
      <c r="AK129" s="165" t="s">
        <v>231</v>
      </c>
      <c r="AL129" s="226">
        <v>2500</v>
      </c>
      <c r="AM129" s="227">
        <v>2800</v>
      </c>
      <c r="AN129" s="1286"/>
      <c r="AO129" s="1294"/>
      <c r="AP129" s="1286"/>
      <c r="AQ129" s="1297"/>
      <c r="AR129" s="210"/>
      <c r="AS129" s="193"/>
      <c r="AT129" s="1282"/>
      <c r="AU129" s="62"/>
      <c r="AV129" s="1282"/>
      <c r="AW129" s="1284"/>
      <c r="AX129" s="1286"/>
      <c r="AY129" s="1288"/>
      <c r="AZ129" s="1271"/>
      <c r="BA129" s="1263">
        <v>0.02</v>
      </c>
      <c r="BB129" s="1265">
        <v>0.03</v>
      </c>
      <c r="BC129" s="1265">
        <v>0.05</v>
      </c>
      <c r="BD129" s="1267">
        <v>0.06</v>
      </c>
      <c r="BE129" s="210"/>
      <c r="BF129" s="1269"/>
      <c r="BG129" s="15"/>
      <c r="BI129" s="133"/>
      <c r="BJ129" s="130">
        <v>61</v>
      </c>
      <c r="BK129" s="130">
        <v>62</v>
      </c>
      <c r="BL129" s="1260"/>
      <c r="BM129" s="8"/>
      <c r="BN129" s="8"/>
      <c r="BO129" s="8"/>
      <c r="BP129" s="8"/>
      <c r="BQ129" s="8"/>
      <c r="BR129" s="8"/>
      <c r="BS129" s="8"/>
      <c r="BT129" s="8"/>
      <c r="BU129" s="8"/>
      <c r="BV129" s="8"/>
      <c r="BW129" s="8"/>
      <c r="BX129" s="8"/>
      <c r="BY129" s="8"/>
    </row>
    <row r="130" spans="1:77" s="56" customFormat="1" ht="13.5" customHeight="1">
      <c r="A130" s="1318"/>
      <c r="B130" s="1300"/>
      <c r="C130" s="1262"/>
      <c r="D130" s="232" t="s">
        <v>53</v>
      </c>
      <c r="E130" s="200"/>
      <c r="F130" s="233">
        <v>178130</v>
      </c>
      <c r="G130" s="234"/>
      <c r="H130" s="233">
        <v>174700</v>
      </c>
      <c r="I130" s="234"/>
      <c r="J130" s="170" t="s">
        <v>222</v>
      </c>
      <c r="K130" s="221">
        <v>1660</v>
      </c>
      <c r="L130" s="235"/>
      <c r="M130" s="236" t="s">
        <v>221</v>
      </c>
      <c r="N130" s="221">
        <v>1630</v>
      </c>
      <c r="O130" s="235"/>
      <c r="P130" s="236" t="s">
        <v>221</v>
      </c>
      <c r="Q130" s="228"/>
      <c r="R130" s="229"/>
      <c r="S130" s="237"/>
      <c r="T130" s="1304"/>
      <c r="U130" s="157"/>
      <c r="V130" s="223">
        <v>729400</v>
      </c>
      <c r="W130" s="1286"/>
      <c r="X130" s="224">
        <v>7290</v>
      </c>
      <c r="Y130" s="210"/>
      <c r="Z130" s="1320"/>
      <c r="AA130" s="224"/>
      <c r="AB130" s="1303"/>
      <c r="AC130" s="229"/>
      <c r="AD130" s="229"/>
      <c r="AE130" s="1304"/>
      <c r="AF130" s="247"/>
      <c r="AG130" s="1282"/>
      <c r="AH130" s="1307" t="e">
        <v>#REF!</v>
      </c>
      <c r="AI130" s="1292" t="e">
        <v>#REF!</v>
      </c>
      <c r="AJ130" s="1279"/>
      <c r="AK130" s="239" t="s">
        <v>232</v>
      </c>
      <c r="AL130" s="240">
        <v>2300</v>
      </c>
      <c r="AM130" s="241">
        <v>2500</v>
      </c>
      <c r="AN130" s="1286"/>
      <c r="AO130" s="1295"/>
      <c r="AP130" s="1286"/>
      <c r="AQ130" s="1298"/>
      <c r="AR130" s="210"/>
      <c r="AS130" s="193"/>
      <c r="AT130" s="1282"/>
      <c r="AU130" s="62"/>
      <c r="AV130" s="1282"/>
      <c r="AW130" s="1285"/>
      <c r="AX130" s="1286"/>
      <c r="AY130" s="1289"/>
      <c r="AZ130" s="1271"/>
      <c r="BA130" s="1264"/>
      <c r="BB130" s="1266"/>
      <c r="BC130" s="1266"/>
      <c r="BD130" s="1268"/>
      <c r="BE130" s="210"/>
      <c r="BF130" s="1269"/>
      <c r="BG130" s="15"/>
      <c r="BI130" s="133"/>
      <c r="BJ130" s="130">
        <v>61</v>
      </c>
      <c r="BK130" s="130">
        <v>62</v>
      </c>
      <c r="BL130" s="1260"/>
      <c r="BM130" s="8"/>
      <c r="BN130" s="8"/>
      <c r="BO130" s="8"/>
      <c r="BP130" s="8"/>
      <c r="BQ130" s="8"/>
      <c r="BR130" s="8"/>
      <c r="BS130" s="8"/>
      <c r="BT130" s="8"/>
      <c r="BU130" s="8"/>
      <c r="BV130" s="8"/>
      <c r="BW130" s="8"/>
      <c r="BX130" s="8"/>
      <c r="BY130" s="8"/>
    </row>
    <row r="131" spans="1:77" s="56" customFormat="1" ht="13.5" customHeight="1">
      <c r="A131" s="1318"/>
      <c r="B131" s="1308" t="s">
        <v>264</v>
      </c>
      <c r="C131" s="1301" t="s">
        <v>218</v>
      </c>
      <c r="D131" s="199" t="s">
        <v>219</v>
      </c>
      <c r="E131" s="200"/>
      <c r="F131" s="201">
        <v>32090</v>
      </c>
      <c r="G131" s="202">
        <v>39740</v>
      </c>
      <c r="H131" s="201">
        <v>28880</v>
      </c>
      <c r="I131" s="202">
        <v>36530</v>
      </c>
      <c r="J131" s="170" t="s">
        <v>222</v>
      </c>
      <c r="K131" s="203">
        <v>300</v>
      </c>
      <c r="L131" s="204">
        <v>370</v>
      </c>
      <c r="M131" s="205" t="s">
        <v>221</v>
      </c>
      <c r="N131" s="203">
        <v>270</v>
      </c>
      <c r="O131" s="204">
        <v>340</v>
      </c>
      <c r="P131" s="205" t="s">
        <v>221</v>
      </c>
      <c r="Q131" s="170" t="s">
        <v>222</v>
      </c>
      <c r="R131" s="206">
        <v>7650</v>
      </c>
      <c r="S131" s="207">
        <v>70</v>
      </c>
      <c r="T131" s="1303"/>
      <c r="U131" s="157"/>
      <c r="V131" s="243"/>
      <c r="W131" s="1286"/>
      <c r="X131" s="224"/>
      <c r="Y131" s="210"/>
      <c r="Z131" s="1320"/>
      <c r="AA131" s="224"/>
      <c r="AB131" s="1303"/>
      <c r="AC131" s="229"/>
      <c r="AD131" s="229"/>
      <c r="AE131" s="1304"/>
      <c r="AF131" s="247"/>
      <c r="AG131" s="1282" t="s">
        <v>222</v>
      </c>
      <c r="AH131" s="1305">
        <v>2400</v>
      </c>
      <c r="AI131" s="1290">
        <v>2700</v>
      </c>
      <c r="AJ131" s="1279" t="s">
        <v>222</v>
      </c>
      <c r="AK131" s="212" t="s">
        <v>224</v>
      </c>
      <c r="AL131" s="213">
        <v>4800</v>
      </c>
      <c r="AM131" s="214">
        <v>5400</v>
      </c>
      <c r="AN131" s="1286" t="s">
        <v>222</v>
      </c>
      <c r="AO131" s="1293">
        <v>2870</v>
      </c>
      <c r="AP131" s="1286" t="s">
        <v>222</v>
      </c>
      <c r="AQ131" s="1296">
        <v>20</v>
      </c>
      <c r="AR131" s="1279" t="s">
        <v>222</v>
      </c>
      <c r="AS131" s="1280">
        <v>4700</v>
      </c>
      <c r="AT131" s="1282"/>
      <c r="AU131" s="62"/>
      <c r="AV131" s="1282" t="s">
        <v>492</v>
      </c>
      <c r="AW131" s="1283">
        <v>3310</v>
      </c>
      <c r="AX131" s="1286" t="s">
        <v>222</v>
      </c>
      <c r="AY131" s="1287">
        <v>30</v>
      </c>
      <c r="AZ131" s="1271" t="s">
        <v>492</v>
      </c>
      <c r="BA131" s="1272" t="s">
        <v>226</v>
      </c>
      <c r="BB131" s="1274" t="s">
        <v>226</v>
      </c>
      <c r="BC131" s="1274" t="s">
        <v>226</v>
      </c>
      <c r="BD131" s="1276" t="s">
        <v>226</v>
      </c>
      <c r="BE131" s="210"/>
      <c r="BF131" s="1278"/>
      <c r="BG131" s="15"/>
      <c r="BI131" s="133"/>
      <c r="BJ131" s="130">
        <v>63</v>
      </c>
      <c r="BK131" s="130">
        <v>64</v>
      </c>
      <c r="BL131" s="1260">
        <v>15</v>
      </c>
      <c r="BM131" s="8"/>
      <c r="BN131" s="8"/>
      <c r="BO131" s="8"/>
      <c r="BP131" s="8"/>
      <c r="BQ131" s="8"/>
      <c r="BR131" s="8"/>
      <c r="BS131" s="8"/>
      <c r="BT131" s="8"/>
      <c r="BU131" s="8"/>
      <c r="BV131" s="8"/>
      <c r="BW131" s="8"/>
      <c r="BX131" s="8"/>
      <c r="BY131" s="8"/>
    </row>
    <row r="132" spans="1:77" s="56" customFormat="1" ht="13.5" customHeight="1">
      <c r="A132" s="1318"/>
      <c r="B132" s="1300"/>
      <c r="C132" s="1302"/>
      <c r="D132" s="215" t="s">
        <v>227</v>
      </c>
      <c r="E132" s="200"/>
      <c r="F132" s="216">
        <v>39740</v>
      </c>
      <c r="G132" s="217">
        <v>101580</v>
      </c>
      <c r="H132" s="216">
        <v>36530</v>
      </c>
      <c r="I132" s="217">
        <v>98370</v>
      </c>
      <c r="J132" s="170" t="s">
        <v>222</v>
      </c>
      <c r="K132" s="218">
        <v>370</v>
      </c>
      <c r="L132" s="219">
        <v>900</v>
      </c>
      <c r="M132" s="220" t="s">
        <v>221</v>
      </c>
      <c r="N132" s="218">
        <v>340</v>
      </c>
      <c r="O132" s="219">
        <v>870</v>
      </c>
      <c r="P132" s="220" t="s">
        <v>221</v>
      </c>
      <c r="Q132" s="170" t="s">
        <v>222</v>
      </c>
      <c r="R132" s="221">
        <v>7650</v>
      </c>
      <c r="S132" s="222">
        <v>70</v>
      </c>
      <c r="T132" s="1303"/>
      <c r="U132" s="157"/>
      <c r="V132" s="243"/>
      <c r="W132" s="1286"/>
      <c r="X132" s="224"/>
      <c r="Y132" s="210"/>
      <c r="Z132" s="1320"/>
      <c r="AA132" s="224"/>
      <c r="AB132" s="1303"/>
      <c r="AC132" s="229"/>
      <c r="AD132" s="229"/>
      <c r="AE132" s="1304"/>
      <c r="AF132" s="247"/>
      <c r="AG132" s="1282"/>
      <c r="AH132" s="1306" t="e">
        <v>#REF!</v>
      </c>
      <c r="AI132" s="1291" t="e">
        <v>#REF!</v>
      </c>
      <c r="AJ132" s="1279"/>
      <c r="AK132" s="165" t="s">
        <v>228</v>
      </c>
      <c r="AL132" s="226">
        <v>2600</v>
      </c>
      <c r="AM132" s="227">
        <v>2900</v>
      </c>
      <c r="AN132" s="1286"/>
      <c r="AO132" s="1294"/>
      <c r="AP132" s="1286"/>
      <c r="AQ132" s="1297"/>
      <c r="AR132" s="1279"/>
      <c r="AS132" s="1281"/>
      <c r="AT132" s="1282"/>
      <c r="AU132" s="62"/>
      <c r="AV132" s="1282"/>
      <c r="AW132" s="1284"/>
      <c r="AX132" s="1286"/>
      <c r="AY132" s="1288"/>
      <c r="AZ132" s="1271"/>
      <c r="BA132" s="1273"/>
      <c r="BB132" s="1275"/>
      <c r="BC132" s="1275"/>
      <c r="BD132" s="1277"/>
      <c r="BE132" s="210"/>
      <c r="BF132" s="1278"/>
      <c r="BG132" s="15"/>
      <c r="BI132" s="133"/>
      <c r="BJ132" s="130">
        <v>63</v>
      </c>
      <c r="BK132" s="130">
        <v>64</v>
      </c>
      <c r="BL132" s="1260"/>
      <c r="BM132" s="8"/>
      <c r="BN132" s="8"/>
      <c r="BO132" s="8"/>
      <c r="BP132" s="8"/>
      <c r="BQ132" s="8"/>
      <c r="BR132" s="8"/>
      <c r="BS132" s="8"/>
      <c r="BT132" s="8"/>
      <c r="BU132" s="8"/>
      <c r="BV132" s="8"/>
      <c r="BW132" s="8"/>
      <c r="BX132" s="8"/>
      <c r="BY132" s="8"/>
    </row>
    <row r="133" spans="1:77" s="56" customFormat="1" ht="13.5" customHeight="1">
      <c r="A133" s="1318"/>
      <c r="B133" s="1300"/>
      <c r="C133" s="1261" t="s">
        <v>229</v>
      </c>
      <c r="D133" s="215" t="s">
        <v>230</v>
      </c>
      <c r="E133" s="200"/>
      <c r="F133" s="216">
        <v>101580</v>
      </c>
      <c r="G133" s="217">
        <v>178110</v>
      </c>
      <c r="H133" s="216">
        <v>98370</v>
      </c>
      <c r="I133" s="217">
        <v>174900</v>
      </c>
      <c r="J133" s="170" t="s">
        <v>222</v>
      </c>
      <c r="K133" s="218">
        <v>900</v>
      </c>
      <c r="L133" s="219">
        <v>1660</v>
      </c>
      <c r="M133" s="220" t="s">
        <v>221</v>
      </c>
      <c r="N133" s="218">
        <v>870</v>
      </c>
      <c r="O133" s="219">
        <v>1630</v>
      </c>
      <c r="P133" s="220" t="s">
        <v>221</v>
      </c>
      <c r="Q133" s="228"/>
      <c r="R133" s="229"/>
      <c r="S133" s="230"/>
      <c r="T133" s="1304"/>
      <c r="U133" s="157"/>
      <c r="V133" s="243"/>
      <c r="W133" s="1286"/>
      <c r="X133" s="224"/>
      <c r="Y133" s="210"/>
      <c r="Z133" s="1320"/>
      <c r="AA133" s="224"/>
      <c r="AB133" s="1303"/>
      <c r="AC133" s="229"/>
      <c r="AD133" s="229"/>
      <c r="AE133" s="1304"/>
      <c r="AF133" s="247"/>
      <c r="AG133" s="1282"/>
      <c r="AH133" s="1306" t="e">
        <v>#REF!</v>
      </c>
      <c r="AI133" s="1291" t="e">
        <v>#REF!</v>
      </c>
      <c r="AJ133" s="1279"/>
      <c r="AK133" s="165" t="s">
        <v>231</v>
      </c>
      <c r="AL133" s="226">
        <v>2300</v>
      </c>
      <c r="AM133" s="227">
        <v>2500</v>
      </c>
      <c r="AN133" s="1286"/>
      <c r="AO133" s="1294"/>
      <c r="AP133" s="1286"/>
      <c r="AQ133" s="1297"/>
      <c r="AR133" s="210"/>
      <c r="AS133" s="193"/>
      <c r="AT133" s="1282"/>
      <c r="AU133" s="62"/>
      <c r="AV133" s="1282"/>
      <c r="AW133" s="1284"/>
      <c r="AX133" s="1286"/>
      <c r="AY133" s="1288"/>
      <c r="AZ133" s="1271"/>
      <c r="BA133" s="1263">
        <v>0.02</v>
      </c>
      <c r="BB133" s="1265">
        <v>0.03</v>
      </c>
      <c r="BC133" s="1265">
        <v>0.05</v>
      </c>
      <c r="BD133" s="1267">
        <v>0.06</v>
      </c>
      <c r="BE133" s="210"/>
      <c r="BF133" s="1269"/>
      <c r="BG133" s="15"/>
      <c r="BI133" s="133"/>
      <c r="BJ133" s="130">
        <v>63</v>
      </c>
      <c r="BK133" s="130">
        <v>64</v>
      </c>
      <c r="BL133" s="1260"/>
      <c r="BM133" s="8"/>
      <c r="BN133" s="8"/>
      <c r="BO133" s="8"/>
      <c r="BP133" s="8"/>
      <c r="BQ133" s="8"/>
      <c r="BR133" s="8"/>
      <c r="BS133" s="8"/>
      <c r="BT133" s="8"/>
      <c r="BU133" s="8"/>
      <c r="BV133" s="8"/>
      <c r="BW133" s="8"/>
      <c r="BX133" s="8"/>
      <c r="BY133" s="8"/>
    </row>
    <row r="134" spans="1:77" s="56" customFormat="1" ht="13.5" customHeight="1">
      <c r="A134" s="1318"/>
      <c r="B134" s="1300"/>
      <c r="C134" s="1262"/>
      <c r="D134" s="232" t="s">
        <v>53</v>
      </c>
      <c r="E134" s="200"/>
      <c r="F134" s="233">
        <v>178110</v>
      </c>
      <c r="G134" s="234"/>
      <c r="H134" s="233">
        <v>174900</v>
      </c>
      <c r="I134" s="234"/>
      <c r="J134" s="170" t="s">
        <v>222</v>
      </c>
      <c r="K134" s="221">
        <v>1660</v>
      </c>
      <c r="L134" s="235"/>
      <c r="M134" s="236" t="s">
        <v>221</v>
      </c>
      <c r="N134" s="221">
        <v>1630</v>
      </c>
      <c r="O134" s="235"/>
      <c r="P134" s="236" t="s">
        <v>221</v>
      </c>
      <c r="Q134" s="228"/>
      <c r="R134" s="229"/>
      <c r="S134" s="237"/>
      <c r="T134" s="1304"/>
      <c r="U134" s="157"/>
      <c r="V134" s="243"/>
      <c r="W134" s="1286"/>
      <c r="X134" s="224"/>
      <c r="Y134" s="210"/>
      <c r="Z134" s="1320"/>
      <c r="AA134" s="224"/>
      <c r="AB134" s="1303"/>
      <c r="AC134" s="229"/>
      <c r="AD134" s="229"/>
      <c r="AE134" s="1304"/>
      <c r="AF134" s="247"/>
      <c r="AG134" s="1282"/>
      <c r="AH134" s="1307" t="e">
        <v>#REF!</v>
      </c>
      <c r="AI134" s="1292" t="e">
        <v>#REF!</v>
      </c>
      <c r="AJ134" s="1279"/>
      <c r="AK134" s="239" t="s">
        <v>232</v>
      </c>
      <c r="AL134" s="240">
        <v>2000</v>
      </c>
      <c r="AM134" s="241">
        <v>2300</v>
      </c>
      <c r="AN134" s="1286"/>
      <c r="AO134" s="1295"/>
      <c r="AP134" s="1286"/>
      <c r="AQ134" s="1298"/>
      <c r="AR134" s="210"/>
      <c r="AS134" s="193"/>
      <c r="AT134" s="1282"/>
      <c r="AU134" s="62"/>
      <c r="AV134" s="1282"/>
      <c r="AW134" s="1285"/>
      <c r="AX134" s="1286"/>
      <c r="AY134" s="1289"/>
      <c r="AZ134" s="1271"/>
      <c r="BA134" s="1264"/>
      <c r="BB134" s="1266"/>
      <c r="BC134" s="1266"/>
      <c r="BD134" s="1268"/>
      <c r="BE134" s="210"/>
      <c r="BF134" s="1269"/>
      <c r="BG134" s="15"/>
      <c r="BI134" s="133"/>
      <c r="BJ134" s="130">
        <v>63</v>
      </c>
      <c r="BK134" s="130">
        <v>64</v>
      </c>
      <c r="BL134" s="1260"/>
      <c r="BM134" s="8"/>
      <c r="BN134" s="8"/>
      <c r="BO134" s="8"/>
      <c r="BP134" s="8"/>
      <c r="BQ134" s="8"/>
      <c r="BR134" s="8"/>
      <c r="BS134" s="8"/>
      <c r="BT134" s="8"/>
      <c r="BU134" s="8"/>
      <c r="BV134" s="8"/>
      <c r="BW134" s="8"/>
      <c r="BX134" s="8"/>
      <c r="BY134" s="8"/>
    </row>
    <row r="135" spans="1:77" s="56" customFormat="1" ht="13.5" customHeight="1">
      <c r="A135" s="1318"/>
      <c r="B135" s="1308" t="s">
        <v>265</v>
      </c>
      <c r="C135" s="1301" t="s">
        <v>218</v>
      </c>
      <c r="D135" s="199" t="s">
        <v>219</v>
      </c>
      <c r="E135" s="200"/>
      <c r="F135" s="201">
        <v>31280</v>
      </c>
      <c r="G135" s="202">
        <v>38930</v>
      </c>
      <c r="H135" s="201">
        <v>28260</v>
      </c>
      <c r="I135" s="202">
        <v>35910</v>
      </c>
      <c r="J135" s="170" t="s">
        <v>222</v>
      </c>
      <c r="K135" s="203">
        <v>290</v>
      </c>
      <c r="L135" s="204">
        <v>360</v>
      </c>
      <c r="M135" s="205" t="s">
        <v>221</v>
      </c>
      <c r="N135" s="203">
        <v>260</v>
      </c>
      <c r="O135" s="204">
        <v>330</v>
      </c>
      <c r="P135" s="205" t="s">
        <v>221</v>
      </c>
      <c r="Q135" s="170" t="s">
        <v>222</v>
      </c>
      <c r="R135" s="206">
        <v>7650</v>
      </c>
      <c r="S135" s="207">
        <v>70</v>
      </c>
      <c r="T135" s="1303"/>
      <c r="U135" s="157"/>
      <c r="V135" s="243"/>
      <c r="W135" s="1286"/>
      <c r="X135" s="224"/>
      <c r="Y135" s="210"/>
      <c r="Z135" s="1320"/>
      <c r="AA135" s="224"/>
      <c r="AB135" s="1303"/>
      <c r="AC135" s="229"/>
      <c r="AD135" s="229"/>
      <c r="AE135" s="1304"/>
      <c r="AF135" s="247"/>
      <c r="AG135" s="1282" t="s">
        <v>222</v>
      </c>
      <c r="AH135" s="1305">
        <v>2600</v>
      </c>
      <c r="AI135" s="1290">
        <v>2900</v>
      </c>
      <c r="AJ135" s="1279" t="s">
        <v>222</v>
      </c>
      <c r="AK135" s="212" t="s">
        <v>224</v>
      </c>
      <c r="AL135" s="213">
        <v>5400</v>
      </c>
      <c r="AM135" s="214">
        <v>6000</v>
      </c>
      <c r="AN135" s="1286" t="s">
        <v>222</v>
      </c>
      <c r="AO135" s="1293">
        <v>2700</v>
      </c>
      <c r="AP135" s="1286" t="s">
        <v>222</v>
      </c>
      <c r="AQ135" s="1296">
        <v>20</v>
      </c>
      <c r="AR135" s="1279" t="s">
        <v>222</v>
      </c>
      <c r="AS135" s="1280">
        <v>4700</v>
      </c>
      <c r="AT135" s="1282"/>
      <c r="AU135" s="62"/>
      <c r="AV135" s="1282" t="s">
        <v>492</v>
      </c>
      <c r="AW135" s="1283">
        <v>3110</v>
      </c>
      <c r="AX135" s="1286" t="s">
        <v>222</v>
      </c>
      <c r="AY135" s="1287">
        <v>30</v>
      </c>
      <c r="AZ135" s="1271" t="s">
        <v>492</v>
      </c>
      <c r="BA135" s="1272" t="s">
        <v>226</v>
      </c>
      <c r="BB135" s="1274" t="s">
        <v>226</v>
      </c>
      <c r="BC135" s="1274" t="s">
        <v>226</v>
      </c>
      <c r="BD135" s="1276" t="s">
        <v>226</v>
      </c>
      <c r="BE135" s="210"/>
      <c r="BF135" s="1278"/>
      <c r="BG135" s="15"/>
      <c r="BI135" s="133"/>
      <c r="BJ135" s="130">
        <v>65</v>
      </c>
      <c r="BK135" s="130">
        <v>66</v>
      </c>
      <c r="BL135" s="1260">
        <v>16</v>
      </c>
      <c r="BM135" s="8"/>
      <c r="BN135" s="8"/>
      <c r="BO135" s="8"/>
      <c r="BP135" s="8"/>
      <c r="BQ135" s="8"/>
      <c r="BR135" s="8"/>
      <c r="BS135" s="8"/>
      <c r="BT135" s="8"/>
      <c r="BU135" s="8"/>
      <c r="BV135" s="8"/>
      <c r="BW135" s="8"/>
      <c r="BX135" s="8"/>
      <c r="BY135" s="8"/>
    </row>
    <row r="136" spans="1:77" s="56" customFormat="1" ht="13.5" customHeight="1">
      <c r="A136" s="1318"/>
      <c r="B136" s="1300"/>
      <c r="C136" s="1302"/>
      <c r="D136" s="215" t="s">
        <v>227</v>
      </c>
      <c r="E136" s="200"/>
      <c r="F136" s="216">
        <v>38930</v>
      </c>
      <c r="G136" s="217">
        <v>100770</v>
      </c>
      <c r="H136" s="216">
        <v>35910</v>
      </c>
      <c r="I136" s="217">
        <v>97750</v>
      </c>
      <c r="J136" s="170" t="s">
        <v>222</v>
      </c>
      <c r="K136" s="218">
        <v>360</v>
      </c>
      <c r="L136" s="219">
        <v>890</v>
      </c>
      <c r="M136" s="220" t="s">
        <v>221</v>
      </c>
      <c r="N136" s="218">
        <v>330</v>
      </c>
      <c r="O136" s="219">
        <v>860</v>
      </c>
      <c r="P136" s="220" t="s">
        <v>221</v>
      </c>
      <c r="Q136" s="170" t="s">
        <v>222</v>
      </c>
      <c r="R136" s="221">
        <v>7650</v>
      </c>
      <c r="S136" s="222">
        <v>70</v>
      </c>
      <c r="T136" s="1303"/>
      <c r="U136" s="157"/>
      <c r="V136" s="243"/>
      <c r="W136" s="1286"/>
      <c r="X136" s="224"/>
      <c r="Y136" s="210"/>
      <c r="Z136" s="1320"/>
      <c r="AA136" s="224"/>
      <c r="AB136" s="1303"/>
      <c r="AC136" s="229"/>
      <c r="AD136" s="229"/>
      <c r="AE136" s="1304"/>
      <c r="AF136" s="247"/>
      <c r="AG136" s="1282"/>
      <c r="AH136" s="1306" t="e">
        <v>#REF!</v>
      </c>
      <c r="AI136" s="1291" t="e">
        <v>#REF!</v>
      </c>
      <c r="AJ136" s="1279"/>
      <c r="AK136" s="165" t="s">
        <v>228</v>
      </c>
      <c r="AL136" s="226">
        <v>2900</v>
      </c>
      <c r="AM136" s="227">
        <v>3300</v>
      </c>
      <c r="AN136" s="1286"/>
      <c r="AO136" s="1294"/>
      <c r="AP136" s="1286"/>
      <c r="AQ136" s="1297"/>
      <c r="AR136" s="1279"/>
      <c r="AS136" s="1281"/>
      <c r="AT136" s="1282"/>
      <c r="AU136" s="62"/>
      <c r="AV136" s="1282"/>
      <c r="AW136" s="1284"/>
      <c r="AX136" s="1286"/>
      <c r="AY136" s="1288"/>
      <c r="AZ136" s="1271"/>
      <c r="BA136" s="1273"/>
      <c r="BB136" s="1275"/>
      <c r="BC136" s="1275"/>
      <c r="BD136" s="1277"/>
      <c r="BE136" s="210"/>
      <c r="BF136" s="1278"/>
      <c r="BG136" s="15"/>
      <c r="BI136" s="133"/>
      <c r="BJ136" s="130">
        <v>65</v>
      </c>
      <c r="BK136" s="130">
        <v>66</v>
      </c>
      <c r="BL136" s="1260"/>
      <c r="BM136" s="8"/>
      <c r="BN136" s="8"/>
      <c r="BO136" s="8"/>
      <c r="BP136" s="8"/>
      <c r="BQ136" s="8"/>
      <c r="BR136" s="8"/>
      <c r="BS136" s="8"/>
      <c r="BT136" s="8"/>
      <c r="BU136" s="8"/>
      <c r="BV136" s="8"/>
      <c r="BW136" s="8"/>
      <c r="BX136" s="8"/>
      <c r="BY136" s="8"/>
    </row>
    <row r="137" spans="1:77" s="56" customFormat="1" ht="13.5" customHeight="1">
      <c r="A137" s="1318"/>
      <c r="B137" s="1300"/>
      <c r="C137" s="1261" t="s">
        <v>229</v>
      </c>
      <c r="D137" s="215" t="s">
        <v>230</v>
      </c>
      <c r="E137" s="200"/>
      <c r="F137" s="216">
        <v>100770</v>
      </c>
      <c r="G137" s="217">
        <v>177300</v>
      </c>
      <c r="H137" s="216">
        <v>97750</v>
      </c>
      <c r="I137" s="217">
        <v>174280</v>
      </c>
      <c r="J137" s="170" t="s">
        <v>222</v>
      </c>
      <c r="K137" s="218">
        <v>890</v>
      </c>
      <c r="L137" s="219">
        <v>1650</v>
      </c>
      <c r="M137" s="220" t="s">
        <v>221</v>
      </c>
      <c r="N137" s="218">
        <v>860</v>
      </c>
      <c r="O137" s="219">
        <v>1620</v>
      </c>
      <c r="P137" s="220" t="s">
        <v>221</v>
      </c>
      <c r="Q137" s="228"/>
      <c r="R137" s="229"/>
      <c r="S137" s="230"/>
      <c r="T137" s="1304"/>
      <c r="U137" s="157"/>
      <c r="V137" s="223"/>
      <c r="W137" s="1286"/>
      <c r="X137" s="224"/>
      <c r="Y137" s="210"/>
      <c r="Z137" s="1320"/>
      <c r="AA137" s="224"/>
      <c r="AB137" s="1303"/>
      <c r="AC137" s="229"/>
      <c r="AD137" s="229"/>
      <c r="AE137" s="1304"/>
      <c r="AF137" s="247"/>
      <c r="AG137" s="1282"/>
      <c r="AH137" s="1306" t="e">
        <v>#REF!</v>
      </c>
      <c r="AI137" s="1291" t="e">
        <v>#REF!</v>
      </c>
      <c r="AJ137" s="1279"/>
      <c r="AK137" s="165" t="s">
        <v>231</v>
      </c>
      <c r="AL137" s="226">
        <v>2500</v>
      </c>
      <c r="AM137" s="227">
        <v>2800</v>
      </c>
      <c r="AN137" s="1286"/>
      <c r="AO137" s="1294"/>
      <c r="AP137" s="1286"/>
      <c r="AQ137" s="1297"/>
      <c r="AR137" s="210"/>
      <c r="AS137" s="193"/>
      <c r="AT137" s="1282"/>
      <c r="AU137" s="62"/>
      <c r="AV137" s="1282"/>
      <c r="AW137" s="1284"/>
      <c r="AX137" s="1286"/>
      <c r="AY137" s="1288"/>
      <c r="AZ137" s="1271"/>
      <c r="BA137" s="1263">
        <v>0.02</v>
      </c>
      <c r="BB137" s="1265">
        <v>0.03</v>
      </c>
      <c r="BC137" s="1265">
        <v>0.05</v>
      </c>
      <c r="BD137" s="1267">
        <v>0.06</v>
      </c>
      <c r="BE137" s="210"/>
      <c r="BF137" s="1269"/>
      <c r="BG137" s="15"/>
      <c r="BI137" s="133"/>
      <c r="BJ137" s="130">
        <v>65</v>
      </c>
      <c r="BK137" s="130">
        <v>66</v>
      </c>
      <c r="BL137" s="1260"/>
      <c r="BM137" s="8"/>
      <c r="BN137" s="8"/>
      <c r="BO137" s="8"/>
      <c r="BP137" s="8"/>
      <c r="BQ137" s="8"/>
      <c r="BR137" s="8"/>
      <c r="BS137" s="8"/>
      <c r="BT137" s="8"/>
      <c r="BU137" s="8"/>
      <c r="BV137" s="8"/>
      <c r="BW137" s="8"/>
      <c r="BX137" s="8"/>
      <c r="BY137" s="8"/>
    </row>
    <row r="138" spans="1:77" s="56" customFormat="1" ht="13.5" customHeight="1">
      <c r="A138" s="1318"/>
      <c r="B138" s="1300"/>
      <c r="C138" s="1262"/>
      <c r="D138" s="232" t="s">
        <v>53</v>
      </c>
      <c r="E138" s="200"/>
      <c r="F138" s="233">
        <v>177300</v>
      </c>
      <c r="G138" s="234"/>
      <c r="H138" s="233">
        <v>174280</v>
      </c>
      <c r="I138" s="234"/>
      <c r="J138" s="170" t="s">
        <v>222</v>
      </c>
      <c r="K138" s="221">
        <v>1650</v>
      </c>
      <c r="L138" s="235"/>
      <c r="M138" s="236" t="s">
        <v>221</v>
      </c>
      <c r="N138" s="221">
        <v>1620</v>
      </c>
      <c r="O138" s="235"/>
      <c r="P138" s="236" t="s">
        <v>221</v>
      </c>
      <c r="Q138" s="228"/>
      <c r="R138" s="229"/>
      <c r="S138" s="237"/>
      <c r="T138" s="1304"/>
      <c r="U138" s="157"/>
      <c r="V138" s="223"/>
      <c r="W138" s="1286"/>
      <c r="X138" s="224"/>
      <c r="Y138" s="210"/>
      <c r="Z138" s="1320"/>
      <c r="AA138" s="224"/>
      <c r="AB138" s="1303"/>
      <c r="AC138" s="229"/>
      <c r="AD138" s="229"/>
      <c r="AE138" s="1304"/>
      <c r="AF138" s="247"/>
      <c r="AG138" s="1282"/>
      <c r="AH138" s="1307" t="e">
        <v>#REF!</v>
      </c>
      <c r="AI138" s="1292" t="e">
        <v>#REF!</v>
      </c>
      <c r="AJ138" s="1279"/>
      <c r="AK138" s="239" t="s">
        <v>232</v>
      </c>
      <c r="AL138" s="240">
        <v>2300</v>
      </c>
      <c r="AM138" s="241">
        <v>2500</v>
      </c>
      <c r="AN138" s="1286"/>
      <c r="AO138" s="1295"/>
      <c r="AP138" s="1286"/>
      <c r="AQ138" s="1298"/>
      <c r="AR138" s="210"/>
      <c r="AS138" s="193"/>
      <c r="AT138" s="1282"/>
      <c r="AU138" s="62"/>
      <c r="AV138" s="1282"/>
      <c r="AW138" s="1285"/>
      <c r="AX138" s="1286"/>
      <c r="AY138" s="1289"/>
      <c r="AZ138" s="1271"/>
      <c r="BA138" s="1264"/>
      <c r="BB138" s="1266"/>
      <c r="BC138" s="1266"/>
      <c r="BD138" s="1268"/>
      <c r="BE138" s="210"/>
      <c r="BF138" s="1269"/>
      <c r="BG138" s="15"/>
      <c r="BI138" s="133"/>
      <c r="BJ138" s="130">
        <v>65</v>
      </c>
      <c r="BK138" s="130">
        <v>66</v>
      </c>
      <c r="BL138" s="1260"/>
      <c r="BM138" s="8"/>
      <c r="BN138" s="8"/>
      <c r="BO138" s="8"/>
      <c r="BP138" s="8"/>
      <c r="BQ138" s="8"/>
      <c r="BR138" s="8"/>
      <c r="BS138" s="8"/>
      <c r="BT138" s="8"/>
      <c r="BU138" s="8"/>
      <c r="BV138" s="8"/>
      <c r="BW138" s="8"/>
      <c r="BX138" s="8"/>
      <c r="BY138" s="8"/>
    </row>
    <row r="139" spans="1:77" s="56" customFormat="1" ht="13.5" customHeight="1">
      <c r="A139" s="1318"/>
      <c r="B139" s="1308" t="s">
        <v>266</v>
      </c>
      <c r="C139" s="1301" t="s">
        <v>218</v>
      </c>
      <c r="D139" s="199" t="s">
        <v>219</v>
      </c>
      <c r="E139" s="200"/>
      <c r="F139" s="201">
        <v>30540</v>
      </c>
      <c r="G139" s="202">
        <v>38190</v>
      </c>
      <c r="H139" s="201">
        <v>27680</v>
      </c>
      <c r="I139" s="202">
        <v>35330</v>
      </c>
      <c r="J139" s="170" t="s">
        <v>222</v>
      </c>
      <c r="K139" s="203">
        <v>280</v>
      </c>
      <c r="L139" s="204">
        <v>350</v>
      </c>
      <c r="M139" s="205" t="s">
        <v>221</v>
      </c>
      <c r="N139" s="203">
        <v>250</v>
      </c>
      <c r="O139" s="204">
        <v>320</v>
      </c>
      <c r="P139" s="205" t="s">
        <v>221</v>
      </c>
      <c r="Q139" s="170" t="s">
        <v>222</v>
      </c>
      <c r="R139" s="206">
        <v>7650</v>
      </c>
      <c r="S139" s="207">
        <v>70</v>
      </c>
      <c r="T139" s="1303"/>
      <c r="U139" s="157"/>
      <c r="V139" s="223"/>
      <c r="W139" s="1286"/>
      <c r="X139" s="224"/>
      <c r="Y139" s="210"/>
      <c r="Z139" s="1320"/>
      <c r="AA139" s="224"/>
      <c r="AB139" s="1303"/>
      <c r="AC139" s="229"/>
      <c r="AD139" s="229"/>
      <c r="AE139" s="1304"/>
      <c r="AF139" s="247"/>
      <c r="AG139" s="1282" t="s">
        <v>222</v>
      </c>
      <c r="AH139" s="1305">
        <v>2500</v>
      </c>
      <c r="AI139" s="1290">
        <v>2700</v>
      </c>
      <c r="AJ139" s="1279" t="s">
        <v>222</v>
      </c>
      <c r="AK139" s="212" t="s">
        <v>224</v>
      </c>
      <c r="AL139" s="213">
        <v>4800</v>
      </c>
      <c r="AM139" s="214">
        <v>5400</v>
      </c>
      <c r="AN139" s="1286" t="s">
        <v>222</v>
      </c>
      <c r="AO139" s="1293">
        <v>2550</v>
      </c>
      <c r="AP139" s="1286" t="s">
        <v>222</v>
      </c>
      <c r="AQ139" s="1296">
        <v>20</v>
      </c>
      <c r="AR139" s="1279" t="s">
        <v>222</v>
      </c>
      <c r="AS139" s="1280">
        <v>4700</v>
      </c>
      <c r="AT139" s="1282"/>
      <c r="AU139" s="62"/>
      <c r="AV139" s="1282" t="s">
        <v>492</v>
      </c>
      <c r="AW139" s="1283">
        <v>2940</v>
      </c>
      <c r="AX139" s="1286" t="s">
        <v>222</v>
      </c>
      <c r="AY139" s="1287">
        <v>20</v>
      </c>
      <c r="AZ139" s="1271" t="s">
        <v>492</v>
      </c>
      <c r="BA139" s="1272" t="s">
        <v>226</v>
      </c>
      <c r="BB139" s="1274" t="s">
        <v>226</v>
      </c>
      <c r="BC139" s="1274" t="s">
        <v>226</v>
      </c>
      <c r="BD139" s="1276" t="s">
        <v>226</v>
      </c>
      <c r="BE139" s="210"/>
      <c r="BF139" s="1278"/>
      <c r="BG139" s="15"/>
      <c r="BI139" s="133"/>
      <c r="BJ139" s="130">
        <v>67</v>
      </c>
      <c r="BK139" s="130">
        <v>68</v>
      </c>
      <c r="BL139" s="1260">
        <v>17</v>
      </c>
      <c r="BM139" s="8"/>
      <c r="BN139" s="8"/>
      <c r="BO139" s="8"/>
      <c r="BP139" s="8"/>
      <c r="BQ139" s="8"/>
      <c r="BR139" s="8"/>
      <c r="BS139" s="8"/>
      <c r="BT139" s="8"/>
      <c r="BU139" s="8"/>
      <c r="BV139" s="8"/>
      <c r="BW139" s="8"/>
      <c r="BX139" s="8"/>
      <c r="BY139" s="8"/>
    </row>
    <row r="140" spans="1:77" s="56" customFormat="1" ht="13.5" customHeight="1">
      <c r="A140" s="1318"/>
      <c r="B140" s="1300"/>
      <c r="C140" s="1302"/>
      <c r="D140" s="215" t="s">
        <v>227</v>
      </c>
      <c r="E140" s="200"/>
      <c r="F140" s="216">
        <v>38190</v>
      </c>
      <c r="G140" s="217">
        <v>100030</v>
      </c>
      <c r="H140" s="216">
        <v>35330</v>
      </c>
      <c r="I140" s="217">
        <v>97170</v>
      </c>
      <c r="J140" s="170" t="s">
        <v>222</v>
      </c>
      <c r="K140" s="218">
        <v>350</v>
      </c>
      <c r="L140" s="219">
        <v>880</v>
      </c>
      <c r="M140" s="220" t="s">
        <v>221</v>
      </c>
      <c r="N140" s="218">
        <v>320</v>
      </c>
      <c r="O140" s="219">
        <v>860</v>
      </c>
      <c r="P140" s="220" t="s">
        <v>221</v>
      </c>
      <c r="Q140" s="170" t="s">
        <v>222</v>
      </c>
      <c r="R140" s="221">
        <v>7650</v>
      </c>
      <c r="S140" s="222">
        <v>70</v>
      </c>
      <c r="T140" s="1303"/>
      <c r="U140" s="157"/>
      <c r="V140" s="223"/>
      <c r="W140" s="1286"/>
      <c r="X140" s="224"/>
      <c r="Y140" s="210"/>
      <c r="Z140" s="1320"/>
      <c r="AA140" s="224"/>
      <c r="AB140" s="1303"/>
      <c r="AC140" s="229"/>
      <c r="AD140" s="229"/>
      <c r="AE140" s="1304"/>
      <c r="AF140" s="247"/>
      <c r="AG140" s="1282"/>
      <c r="AH140" s="1306" t="e">
        <v>#REF!</v>
      </c>
      <c r="AI140" s="1291" t="e">
        <v>#REF!</v>
      </c>
      <c r="AJ140" s="1279"/>
      <c r="AK140" s="165" t="s">
        <v>228</v>
      </c>
      <c r="AL140" s="226">
        <v>2600</v>
      </c>
      <c r="AM140" s="227">
        <v>2900</v>
      </c>
      <c r="AN140" s="1286"/>
      <c r="AO140" s="1294"/>
      <c r="AP140" s="1286"/>
      <c r="AQ140" s="1297"/>
      <c r="AR140" s="1279"/>
      <c r="AS140" s="1281"/>
      <c r="AT140" s="1282"/>
      <c r="AU140" s="62"/>
      <c r="AV140" s="1282"/>
      <c r="AW140" s="1284"/>
      <c r="AX140" s="1286"/>
      <c r="AY140" s="1288"/>
      <c r="AZ140" s="1271"/>
      <c r="BA140" s="1273"/>
      <c r="BB140" s="1275"/>
      <c r="BC140" s="1275"/>
      <c r="BD140" s="1277"/>
      <c r="BE140" s="210"/>
      <c r="BF140" s="1278"/>
      <c r="BG140" s="15"/>
      <c r="BH140" s="15"/>
      <c r="BI140" s="133"/>
      <c r="BJ140" s="130">
        <v>67</v>
      </c>
      <c r="BK140" s="130">
        <v>68</v>
      </c>
      <c r="BL140" s="1260"/>
      <c r="BM140" s="8"/>
      <c r="BN140" s="8"/>
      <c r="BO140" s="8"/>
      <c r="BP140" s="8"/>
      <c r="BQ140" s="8"/>
      <c r="BR140" s="8"/>
      <c r="BS140" s="8"/>
      <c r="BT140" s="8"/>
      <c r="BU140" s="8"/>
      <c r="BV140" s="8"/>
      <c r="BW140" s="8"/>
      <c r="BX140" s="8"/>
      <c r="BY140" s="8"/>
    </row>
    <row r="141" spans="1:77" s="56" customFormat="1" ht="13.5" customHeight="1">
      <c r="A141" s="1318"/>
      <c r="B141" s="1300"/>
      <c r="C141" s="1261" t="s">
        <v>229</v>
      </c>
      <c r="D141" s="215" t="s">
        <v>230</v>
      </c>
      <c r="E141" s="200"/>
      <c r="F141" s="216">
        <v>100030</v>
      </c>
      <c r="G141" s="217">
        <v>176560</v>
      </c>
      <c r="H141" s="216">
        <v>97170</v>
      </c>
      <c r="I141" s="217">
        <v>173700</v>
      </c>
      <c r="J141" s="170" t="s">
        <v>222</v>
      </c>
      <c r="K141" s="218">
        <v>880</v>
      </c>
      <c r="L141" s="219">
        <v>1640</v>
      </c>
      <c r="M141" s="220" t="s">
        <v>221</v>
      </c>
      <c r="N141" s="218">
        <v>860</v>
      </c>
      <c r="O141" s="219">
        <v>1620</v>
      </c>
      <c r="P141" s="220" t="s">
        <v>221</v>
      </c>
      <c r="Q141" s="228"/>
      <c r="R141" s="229"/>
      <c r="S141" s="230"/>
      <c r="T141" s="1304"/>
      <c r="U141" s="157"/>
      <c r="V141" s="223"/>
      <c r="W141" s="1286"/>
      <c r="X141" s="224"/>
      <c r="Y141" s="210"/>
      <c r="Z141" s="1320"/>
      <c r="AA141" s="224"/>
      <c r="AB141" s="1303"/>
      <c r="AC141" s="229"/>
      <c r="AD141" s="229"/>
      <c r="AE141" s="1304"/>
      <c r="AF141" s="247"/>
      <c r="AG141" s="1282"/>
      <c r="AH141" s="1306" t="e">
        <v>#REF!</v>
      </c>
      <c r="AI141" s="1291" t="e">
        <v>#REF!</v>
      </c>
      <c r="AJ141" s="1279"/>
      <c r="AK141" s="165" t="s">
        <v>231</v>
      </c>
      <c r="AL141" s="226">
        <v>2300</v>
      </c>
      <c r="AM141" s="227">
        <v>2500</v>
      </c>
      <c r="AN141" s="1286"/>
      <c r="AO141" s="1294"/>
      <c r="AP141" s="1286"/>
      <c r="AQ141" s="1297"/>
      <c r="AR141" s="210"/>
      <c r="AS141" s="193"/>
      <c r="AT141" s="1282"/>
      <c r="AU141" s="62"/>
      <c r="AV141" s="1282"/>
      <c r="AW141" s="1284"/>
      <c r="AX141" s="1286"/>
      <c r="AY141" s="1288"/>
      <c r="AZ141" s="1271"/>
      <c r="BA141" s="1263">
        <v>0.02</v>
      </c>
      <c r="BB141" s="1265">
        <v>0.03</v>
      </c>
      <c r="BC141" s="1265">
        <v>0.05</v>
      </c>
      <c r="BD141" s="1267">
        <v>0.06</v>
      </c>
      <c r="BE141" s="210"/>
      <c r="BF141" s="1269"/>
      <c r="BG141" s="15"/>
      <c r="BH141" s="15"/>
      <c r="BI141" s="133"/>
      <c r="BJ141" s="130">
        <v>67</v>
      </c>
      <c r="BK141" s="130">
        <v>68</v>
      </c>
      <c r="BL141" s="1260"/>
      <c r="BM141" s="8"/>
      <c r="BN141" s="8"/>
      <c r="BO141" s="8"/>
      <c r="BP141" s="8"/>
      <c r="BQ141" s="8"/>
      <c r="BR141" s="8"/>
      <c r="BS141" s="8"/>
      <c r="BT141" s="8"/>
      <c r="BU141" s="8"/>
      <c r="BV141" s="8"/>
      <c r="BW141" s="8"/>
      <c r="BX141" s="8"/>
      <c r="BY141" s="8"/>
    </row>
    <row r="142" spans="1:77" s="56" customFormat="1" ht="13.5" customHeight="1">
      <c r="A142" s="1319"/>
      <c r="B142" s="1300"/>
      <c r="C142" s="1262"/>
      <c r="D142" s="232" t="s">
        <v>53</v>
      </c>
      <c r="E142" s="200"/>
      <c r="F142" s="233">
        <v>176560</v>
      </c>
      <c r="G142" s="234"/>
      <c r="H142" s="233">
        <v>173700</v>
      </c>
      <c r="I142" s="234"/>
      <c r="J142" s="170" t="s">
        <v>222</v>
      </c>
      <c r="K142" s="221">
        <v>1640</v>
      </c>
      <c r="L142" s="235"/>
      <c r="M142" s="236" t="s">
        <v>221</v>
      </c>
      <c r="N142" s="221">
        <v>1620</v>
      </c>
      <c r="O142" s="235"/>
      <c r="P142" s="236" t="s">
        <v>221</v>
      </c>
      <c r="Q142" s="228"/>
      <c r="R142" s="229"/>
      <c r="S142" s="249"/>
      <c r="T142" s="1304"/>
      <c r="U142" s="157"/>
      <c r="V142" s="250"/>
      <c r="W142" s="1286"/>
      <c r="X142" s="251"/>
      <c r="Y142" s="210"/>
      <c r="Z142" s="1320"/>
      <c r="AA142" s="251"/>
      <c r="AB142" s="1303"/>
      <c r="AC142" s="229"/>
      <c r="AD142" s="229"/>
      <c r="AE142" s="1304"/>
      <c r="AF142" s="247"/>
      <c r="AG142" s="1282"/>
      <c r="AH142" s="1307" t="e">
        <v>#REF!</v>
      </c>
      <c r="AI142" s="1292" t="e">
        <v>#REF!</v>
      </c>
      <c r="AJ142" s="1279"/>
      <c r="AK142" s="239" t="s">
        <v>232</v>
      </c>
      <c r="AL142" s="240">
        <v>2000</v>
      </c>
      <c r="AM142" s="241">
        <v>2300</v>
      </c>
      <c r="AN142" s="1286"/>
      <c r="AO142" s="1295"/>
      <c r="AP142" s="1286"/>
      <c r="AQ142" s="1298"/>
      <c r="AR142" s="210"/>
      <c r="AS142" s="193"/>
      <c r="AT142" s="1282"/>
      <c r="AU142" s="12"/>
      <c r="AV142" s="1282"/>
      <c r="AW142" s="1285"/>
      <c r="AX142" s="1286"/>
      <c r="AY142" s="1289"/>
      <c r="AZ142" s="1271"/>
      <c r="BA142" s="1264"/>
      <c r="BB142" s="1266"/>
      <c r="BC142" s="1266"/>
      <c r="BD142" s="1268"/>
      <c r="BE142" s="210"/>
      <c r="BF142" s="1270"/>
      <c r="BG142" s="15"/>
      <c r="BH142" s="15"/>
      <c r="BI142" s="133"/>
      <c r="BJ142" s="130">
        <v>67</v>
      </c>
      <c r="BK142" s="130">
        <v>68</v>
      </c>
      <c r="BL142" s="1260"/>
      <c r="BM142" s="8"/>
      <c r="BN142" s="8"/>
      <c r="BO142" s="8"/>
      <c r="BP142" s="8"/>
      <c r="BQ142" s="8"/>
      <c r="BR142" s="8"/>
      <c r="BS142" s="8"/>
      <c r="BT142" s="8"/>
      <c r="BU142" s="8"/>
      <c r="BV142" s="8"/>
      <c r="BW142" s="8"/>
      <c r="BX142" s="8"/>
      <c r="BY142" s="8"/>
    </row>
    <row r="143" spans="1:77" s="9" customFormat="1" ht="13.5" customHeight="1">
      <c r="A143" s="1317" t="s">
        <v>495</v>
      </c>
      <c r="B143" s="1308" t="s">
        <v>217</v>
      </c>
      <c r="C143" s="1301" t="s">
        <v>218</v>
      </c>
      <c r="D143" s="199" t="s">
        <v>219</v>
      </c>
      <c r="E143" s="200"/>
      <c r="F143" s="201">
        <v>122100</v>
      </c>
      <c r="G143" s="202">
        <v>129690</v>
      </c>
      <c r="H143" s="201">
        <v>96540</v>
      </c>
      <c r="I143" s="202">
        <v>104130</v>
      </c>
      <c r="J143" s="170" t="s">
        <v>222</v>
      </c>
      <c r="K143" s="203">
        <v>1200</v>
      </c>
      <c r="L143" s="204">
        <v>1270</v>
      </c>
      <c r="M143" s="205" t="s">
        <v>221</v>
      </c>
      <c r="N143" s="203">
        <v>940</v>
      </c>
      <c r="O143" s="204">
        <v>1010</v>
      </c>
      <c r="P143" s="205" t="s">
        <v>221</v>
      </c>
      <c r="Q143" s="170" t="s">
        <v>222</v>
      </c>
      <c r="R143" s="206">
        <v>7590</v>
      </c>
      <c r="S143" s="207">
        <v>70</v>
      </c>
      <c r="T143" s="1303" t="s">
        <v>222</v>
      </c>
      <c r="U143" s="157"/>
      <c r="V143" s="208"/>
      <c r="W143" s="1286" t="s">
        <v>222</v>
      </c>
      <c r="X143" s="209"/>
      <c r="Y143" s="210"/>
      <c r="Z143" s="1320" t="s">
        <v>491</v>
      </c>
      <c r="AA143" s="209"/>
      <c r="AB143" s="1286" t="s">
        <v>222</v>
      </c>
      <c r="AC143" s="1312">
        <v>30750</v>
      </c>
      <c r="AD143" s="211"/>
      <c r="AE143" s="1286" t="s">
        <v>222</v>
      </c>
      <c r="AF143" s="1287">
        <v>230</v>
      </c>
      <c r="AG143" s="1279" t="s">
        <v>222</v>
      </c>
      <c r="AH143" s="1305">
        <v>7900</v>
      </c>
      <c r="AI143" s="1290">
        <v>8700</v>
      </c>
      <c r="AJ143" s="1279" t="s">
        <v>222</v>
      </c>
      <c r="AK143" s="212" t="s">
        <v>224</v>
      </c>
      <c r="AL143" s="213">
        <v>15800</v>
      </c>
      <c r="AM143" s="214">
        <v>17600</v>
      </c>
      <c r="AN143" s="1286" t="s">
        <v>222</v>
      </c>
      <c r="AO143" s="1293">
        <v>22780</v>
      </c>
      <c r="AP143" s="1286" t="s">
        <v>222</v>
      </c>
      <c r="AQ143" s="1296">
        <v>220</v>
      </c>
      <c r="AR143" s="1279" t="s">
        <v>222</v>
      </c>
      <c r="AS143" s="1280">
        <v>4700</v>
      </c>
      <c r="AT143" s="1282" t="s">
        <v>492</v>
      </c>
      <c r="AU143" s="29"/>
      <c r="AV143" s="1282" t="s">
        <v>492</v>
      </c>
      <c r="AW143" s="1283">
        <v>26260</v>
      </c>
      <c r="AX143" s="1286" t="s">
        <v>222</v>
      </c>
      <c r="AY143" s="1287">
        <v>260</v>
      </c>
      <c r="AZ143" s="1271" t="s">
        <v>492</v>
      </c>
      <c r="BA143" s="1272" t="s">
        <v>226</v>
      </c>
      <c r="BB143" s="1274" t="s">
        <v>226</v>
      </c>
      <c r="BC143" s="1274" t="s">
        <v>226</v>
      </c>
      <c r="BD143" s="1276" t="s">
        <v>226</v>
      </c>
      <c r="BE143" s="210"/>
      <c r="BF143" s="1316"/>
      <c r="BG143" s="15"/>
      <c r="BH143" s="15"/>
      <c r="BI143" s="5"/>
      <c r="BJ143" s="130">
        <v>69</v>
      </c>
      <c r="BK143" s="130">
        <v>70</v>
      </c>
      <c r="BL143" s="1260">
        <v>1</v>
      </c>
      <c r="BM143" s="8"/>
      <c r="BN143" s="8"/>
      <c r="BO143" s="8"/>
      <c r="BP143" s="8"/>
      <c r="BQ143" s="8"/>
      <c r="BR143" s="8"/>
      <c r="BS143" s="8"/>
      <c r="BT143" s="8"/>
      <c r="BU143" s="8"/>
      <c r="BV143" s="8"/>
      <c r="BW143" s="8"/>
      <c r="BX143" s="8"/>
      <c r="BY143" s="8"/>
    </row>
    <row r="144" spans="1:77" s="9" customFormat="1" ht="13.5" customHeight="1">
      <c r="A144" s="1318"/>
      <c r="B144" s="1300"/>
      <c r="C144" s="1302"/>
      <c r="D144" s="215" t="s">
        <v>227</v>
      </c>
      <c r="E144" s="200"/>
      <c r="F144" s="216">
        <v>129690</v>
      </c>
      <c r="G144" s="217">
        <v>191110</v>
      </c>
      <c r="H144" s="216">
        <v>104130</v>
      </c>
      <c r="I144" s="217">
        <v>165550</v>
      </c>
      <c r="J144" s="170" t="s">
        <v>222</v>
      </c>
      <c r="K144" s="218">
        <v>1270</v>
      </c>
      <c r="L144" s="219">
        <v>1790</v>
      </c>
      <c r="M144" s="220" t="s">
        <v>221</v>
      </c>
      <c r="N144" s="218">
        <v>1010</v>
      </c>
      <c r="O144" s="219">
        <v>1530</v>
      </c>
      <c r="P144" s="220" t="s">
        <v>221</v>
      </c>
      <c r="Q144" s="170" t="s">
        <v>222</v>
      </c>
      <c r="R144" s="221">
        <v>7590</v>
      </c>
      <c r="S144" s="222">
        <v>70</v>
      </c>
      <c r="T144" s="1303"/>
      <c r="U144" s="157"/>
      <c r="V144" s="223"/>
      <c r="W144" s="1286"/>
      <c r="X144" s="224"/>
      <c r="Y144" s="210"/>
      <c r="Z144" s="1320"/>
      <c r="AA144" s="224"/>
      <c r="AB144" s="1286"/>
      <c r="AC144" s="1313"/>
      <c r="AD144" s="225">
        <v>28990</v>
      </c>
      <c r="AE144" s="1286"/>
      <c r="AF144" s="1288"/>
      <c r="AG144" s="1279"/>
      <c r="AH144" s="1306" t="e">
        <v>#REF!</v>
      </c>
      <c r="AI144" s="1291" t="e">
        <v>#REF!</v>
      </c>
      <c r="AJ144" s="1279"/>
      <c r="AK144" s="165" t="s">
        <v>228</v>
      </c>
      <c r="AL144" s="226">
        <v>8700</v>
      </c>
      <c r="AM144" s="227">
        <v>9700</v>
      </c>
      <c r="AN144" s="1286"/>
      <c r="AO144" s="1294"/>
      <c r="AP144" s="1286"/>
      <c r="AQ144" s="1297"/>
      <c r="AR144" s="1279"/>
      <c r="AS144" s="1281"/>
      <c r="AT144" s="1282"/>
      <c r="AU144" s="41"/>
      <c r="AV144" s="1282"/>
      <c r="AW144" s="1284"/>
      <c r="AX144" s="1286"/>
      <c r="AY144" s="1288"/>
      <c r="AZ144" s="1271"/>
      <c r="BA144" s="1273"/>
      <c r="BB144" s="1275"/>
      <c r="BC144" s="1275"/>
      <c r="BD144" s="1277"/>
      <c r="BE144" s="210"/>
      <c r="BF144" s="1278"/>
      <c r="BG144" s="15"/>
      <c r="BH144" s="15"/>
      <c r="BI144" s="5"/>
      <c r="BJ144" s="130">
        <v>69</v>
      </c>
      <c r="BK144" s="130">
        <v>70</v>
      </c>
      <c r="BL144" s="1260"/>
      <c r="BM144" s="8"/>
      <c r="BN144" s="8"/>
      <c r="BO144" s="8"/>
      <c r="BP144" s="8"/>
      <c r="BQ144" s="8"/>
      <c r="BR144" s="8"/>
      <c r="BS144" s="8"/>
      <c r="BT144" s="8"/>
      <c r="BU144" s="8"/>
      <c r="BV144" s="8"/>
      <c r="BW144" s="8"/>
      <c r="BX144" s="8"/>
      <c r="BY144" s="8"/>
    </row>
    <row r="145" spans="1:77" s="9" customFormat="1" ht="13.5" customHeight="1">
      <c r="A145" s="1318"/>
      <c r="B145" s="1300"/>
      <c r="C145" s="1261" t="s">
        <v>229</v>
      </c>
      <c r="D145" s="215" t="s">
        <v>230</v>
      </c>
      <c r="E145" s="200"/>
      <c r="F145" s="216">
        <v>191110</v>
      </c>
      <c r="G145" s="217">
        <v>267050</v>
      </c>
      <c r="H145" s="216">
        <v>165550</v>
      </c>
      <c r="I145" s="217">
        <v>241490</v>
      </c>
      <c r="J145" s="170" t="s">
        <v>222</v>
      </c>
      <c r="K145" s="218">
        <v>1790</v>
      </c>
      <c r="L145" s="219">
        <v>2550</v>
      </c>
      <c r="M145" s="220" t="s">
        <v>221</v>
      </c>
      <c r="N145" s="218">
        <v>1530</v>
      </c>
      <c r="O145" s="219">
        <v>2290</v>
      </c>
      <c r="P145" s="220" t="s">
        <v>221</v>
      </c>
      <c r="Q145" s="228"/>
      <c r="R145" s="229"/>
      <c r="S145" s="230"/>
      <c r="T145" s="1304"/>
      <c r="U145" s="157"/>
      <c r="V145" s="223"/>
      <c r="W145" s="1286"/>
      <c r="X145" s="224"/>
      <c r="Y145" s="210"/>
      <c r="Z145" s="1320"/>
      <c r="AA145" s="224"/>
      <c r="AB145" s="1286" t="s">
        <v>222</v>
      </c>
      <c r="AC145" s="1310">
        <v>28990</v>
      </c>
      <c r="AD145" s="231"/>
      <c r="AE145" s="1286"/>
      <c r="AF145" s="1288"/>
      <c r="AG145" s="1279"/>
      <c r="AH145" s="1306" t="e">
        <v>#REF!</v>
      </c>
      <c r="AI145" s="1291" t="e">
        <v>#REF!</v>
      </c>
      <c r="AJ145" s="1279"/>
      <c r="AK145" s="165" t="s">
        <v>231</v>
      </c>
      <c r="AL145" s="226">
        <v>7600</v>
      </c>
      <c r="AM145" s="227">
        <v>8400</v>
      </c>
      <c r="AN145" s="1286"/>
      <c r="AO145" s="1294"/>
      <c r="AP145" s="1286"/>
      <c r="AQ145" s="1297"/>
      <c r="AR145" s="210"/>
      <c r="AS145" s="193"/>
      <c r="AT145" s="1282"/>
      <c r="AU145" s="41"/>
      <c r="AV145" s="1282"/>
      <c r="AW145" s="1284"/>
      <c r="AX145" s="1286"/>
      <c r="AY145" s="1288"/>
      <c r="AZ145" s="1271"/>
      <c r="BA145" s="1263">
        <v>0.01</v>
      </c>
      <c r="BB145" s="1265">
        <v>0.03</v>
      </c>
      <c r="BC145" s="1265">
        <v>0.04</v>
      </c>
      <c r="BD145" s="1267">
        <v>0.05</v>
      </c>
      <c r="BE145" s="210"/>
      <c r="BF145" s="1269"/>
      <c r="BG145" s="15"/>
      <c r="BH145" s="15"/>
      <c r="BI145" s="5"/>
      <c r="BJ145" s="130">
        <v>69</v>
      </c>
      <c r="BK145" s="130">
        <v>70</v>
      </c>
      <c r="BL145" s="1260"/>
      <c r="BM145" s="8"/>
      <c r="BN145" s="8"/>
      <c r="BO145" s="8"/>
      <c r="BP145" s="8"/>
      <c r="BQ145" s="8"/>
      <c r="BR145" s="8"/>
      <c r="BS145" s="8"/>
      <c r="BT145" s="8"/>
      <c r="BU145" s="8"/>
      <c r="BV145" s="8"/>
      <c r="BW145" s="8"/>
      <c r="BX145" s="8"/>
      <c r="BY145" s="8"/>
    </row>
    <row r="146" spans="1:77" s="9" customFormat="1" ht="13.5" customHeight="1">
      <c r="A146" s="1318"/>
      <c r="B146" s="1300"/>
      <c r="C146" s="1262"/>
      <c r="D146" s="232" t="s">
        <v>53</v>
      </c>
      <c r="E146" s="200"/>
      <c r="F146" s="233">
        <v>267050</v>
      </c>
      <c r="G146" s="234"/>
      <c r="H146" s="233">
        <v>241490</v>
      </c>
      <c r="I146" s="234"/>
      <c r="J146" s="170" t="s">
        <v>222</v>
      </c>
      <c r="K146" s="221">
        <v>2550</v>
      </c>
      <c r="L146" s="235"/>
      <c r="M146" s="236" t="s">
        <v>221</v>
      </c>
      <c r="N146" s="221">
        <v>2290</v>
      </c>
      <c r="O146" s="235"/>
      <c r="P146" s="236" t="s">
        <v>221</v>
      </c>
      <c r="Q146" s="228"/>
      <c r="R146" s="229"/>
      <c r="S146" s="237"/>
      <c r="T146" s="1304"/>
      <c r="U146" s="157"/>
      <c r="V146" s="223"/>
      <c r="W146" s="1286"/>
      <c r="X146" s="224"/>
      <c r="Y146" s="210"/>
      <c r="Z146" s="1320"/>
      <c r="AA146" s="224"/>
      <c r="AB146" s="1286"/>
      <c r="AC146" s="1311"/>
      <c r="AD146" s="238"/>
      <c r="AE146" s="1286"/>
      <c r="AF146" s="1289"/>
      <c r="AG146" s="1279"/>
      <c r="AH146" s="1307" t="e">
        <v>#REF!</v>
      </c>
      <c r="AI146" s="1292" t="e">
        <v>#REF!</v>
      </c>
      <c r="AJ146" s="1279"/>
      <c r="AK146" s="239" t="s">
        <v>232</v>
      </c>
      <c r="AL146" s="240">
        <v>6800</v>
      </c>
      <c r="AM146" s="241">
        <v>7500</v>
      </c>
      <c r="AN146" s="1286"/>
      <c r="AO146" s="1295"/>
      <c r="AP146" s="1286"/>
      <c r="AQ146" s="1298"/>
      <c r="AR146" s="210"/>
      <c r="AS146" s="193"/>
      <c r="AT146" s="1282"/>
      <c r="AU146" s="41"/>
      <c r="AV146" s="1282"/>
      <c r="AW146" s="1285"/>
      <c r="AX146" s="1286"/>
      <c r="AY146" s="1289"/>
      <c r="AZ146" s="1271"/>
      <c r="BA146" s="1264"/>
      <c r="BB146" s="1266"/>
      <c r="BC146" s="1266"/>
      <c r="BD146" s="1268"/>
      <c r="BE146" s="210"/>
      <c r="BF146" s="1269"/>
      <c r="BG146" s="15"/>
      <c r="BH146" s="15"/>
      <c r="BI146" s="5"/>
      <c r="BJ146" s="130">
        <v>69</v>
      </c>
      <c r="BK146" s="130">
        <v>70</v>
      </c>
      <c r="BL146" s="1260"/>
      <c r="BM146" s="8"/>
      <c r="BN146" s="8"/>
      <c r="BO146" s="8"/>
      <c r="BP146" s="8"/>
      <c r="BQ146" s="8"/>
      <c r="BR146" s="8"/>
      <c r="BS146" s="8"/>
      <c r="BT146" s="8"/>
      <c r="BU146" s="8"/>
      <c r="BV146" s="8"/>
      <c r="BW146" s="8"/>
      <c r="BX146" s="8"/>
      <c r="BY146" s="8"/>
    </row>
    <row r="147" spans="1:77" s="9" customFormat="1" ht="13.5" customHeight="1">
      <c r="A147" s="1318"/>
      <c r="B147" s="1299" t="s">
        <v>233</v>
      </c>
      <c r="C147" s="1301" t="s">
        <v>218</v>
      </c>
      <c r="D147" s="199" t="s">
        <v>219</v>
      </c>
      <c r="E147" s="200"/>
      <c r="F147" s="201">
        <v>88060</v>
      </c>
      <c r="G147" s="202">
        <v>95650</v>
      </c>
      <c r="H147" s="201">
        <v>71020</v>
      </c>
      <c r="I147" s="202">
        <v>78610</v>
      </c>
      <c r="J147" s="170" t="s">
        <v>222</v>
      </c>
      <c r="K147" s="203">
        <v>860</v>
      </c>
      <c r="L147" s="204">
        <v>930</v>
      </c>
      <c r="M147" s="205" t="s">
        <v>221</v>
      </c>
      <c r="N147" s="203">
        <v>690</v>
      </c>
      <c r="O147" s="204">
        <v>760</v>
      </c>
      <c r="P147" s="205" t="s">
        <v>221</v>
      </c>
      <c r="Q147" s="170" t="s">
        <v>222</v>
      </c>
      <c r="R147" s="206">
        <v>7590</v>
      </c>
      <c r="S147" s="207">
        <v>70</v>
      </c>
      <c r="T147" s="1303"/>
      <c r="U147" s="157"/>
      <c r="V147" s="223"/>
      <c r="W147" s="1286"/>
      <c r="X147" s="224"/>
      <c r="Y147" s="210"/>
      <c r="Z147" s="1320"/>
      <c r="AA147" s="224"/>
      <c r="AB147" s="1286" t="s">
        <v>222</v>
      </c>
      <c r="AC147" s="1312">
        <v>22860</v>
      </c>
      <c r="AD147" s="211"/>
      <c r="AE147" s="1286" t="s">
        <v>222</v>
      </c>
      <c r="AF147" s="1287">
        <v>150</v>
      </c>
      <c r="AG147" s="1279" t="s">
        <v>222</v>
      </c>
      <c r="AH147" s="1305">
        <v>5500</v>
      </c>
      <c r="AI147" s="1290">
        <v>6000</v>
      </c>
      <c r="AJ147" s="1279" t="s">
        <v>222</v>
      </c>
      <c r="AK147" s="212" t="s">
        <v>224</v>
      </c>
      <c r="AL147" s="213">
        <v>10900</v>
      </c>
      <c r="AM147" s="214">
        <v>12200</v>
      </c>
      <c r="AN147" s="1286" t="s">
        <v>222</v>
      </c>
      <c r="AO147" s="1293">
        <v>15180</v>
      </c>
      <c r="AP147" s="1286" t="s">
        <v>222</v>
      </c>
      <c r="AQ147" s="1296">
        <v>150</v>
      </c>
      <c r="AR147" s="1279" t="s">
        <v>222</v>
      </c>
      <c r="AS147" s="1280">
        <v>4700</v>
      </c>
      <c r="AT147" s="1282"/>
      <c r="AU147" s="41"/>
      <c r="AV147" s="1282" t="s">
        <v>492</v>
      </c>
      <c r="AW147" s="1283">
        <v>17510</v>
      </c>
      <c r="AX147" s="1286" t="s">
        <v>222</v>
      </c>
      <c r="AY147" s="1287">
        <v>170</v>
      </c>
      <c r="AZ147" s="1271" t="s">
        <v>492</v>
      </c>
      <c r="BA147" s="1272" t="s">
        <v>226</v>
      </c>
      <c r="BB147" s="1274" t="s">
        <v>226</v>
      </c>
      <c r="BC147" s="1274" t="s">
        <v>226</v>
      </c>
      <c r="BD147" s="1276" t="s">
        <v>226</v>
      </c>
      <c r="BE147" s="210"/>
      <c r="BF147" s="1278"/>
      <c r="BG147" s="15"/>
      <c r="BH147" s="15"/>
      <c r="BI147" s="5"/>
      <c r="BJ147" s="130">
        <v>71</v>
      </c>
      <c r="BK147" s="130">
        <v>72</v>
      </c>
      <c r="BL147" s="1260">
        <v>2</v>
      </c>
      <c r="BM147" s="8"/>
      <c r="BN147" s="8"/>
      <c r="BO147" s="8"/>
      <c r="BP147" s="8"/>
      <c r="BQ147" s="8"/>
      <c r="BR147" s="8"/>
      <c r="BS147" s="8"/>
      <c r="BT147" s="8"/>
      <c r="BU147" s="8"/>
      <c r="BV147" s="8"/>
      <c r="BW147" s="8"/>
      <c r="BX147" s="8"/>
      <c r="BY147" s="8"/>
    </row>
    <row r="148" spans="1:77" s="9" customFormat="1" ht="13.5" customHeight="1">
      <c r="A148" s="1318"/>
      <c r="B148" s="1300"/>
      <c r="C148" s="1302"/>
      <c r="D148" s="215" t="s">
        <v>227</v>
      </c>
      <c r="E148" s="200"/>
      <c r="F148" s="216">
        <v>95650</v>
      </c>
      <c r="G148" s="217">
        <v>157070</v>
      </c>
      <c r="H148" s="216">
        <v>78610</v>
      </c>
      <c r="I148" s="217">
        <v>140030</v>
      </c>
      <c r="J148" s="170" t="s">
        <v>222</v>
      </c>
      <c r="K148" s="218">
        <v>930</v>
      </c>
      <c r="L148" s="219">
        <v>1450</v>
      </c>
      <c r="M148" s="220" t="s">
        <v>221</v>
      </c>
      <c r="N148" s="218">
        <v>760</v>
      </c>
      <c r="O148" s="219">
        <v>1280</v>
      </c>
      <c r="P148" s="220" t="s">
        <v>221</v>
      </c>
      <c r="Q148" s="170" t="s">
        <v>222</v>
      </c>
      <c r="R148" s="221">
        <v>7590</v>
      </c>
      <c r="S148" s="222">
        <v>70</v>
      </c>
      <c r="T148" s="1303"/>
      <c r="U148" s="157"/>
      <c r="V148" s="223"/>
      <c r="W148" s="1286"/>
      <c r="X148" s="224"/>
      <c r="Y148" s="210"/>
      <c r="Z148" s="1320"/>
      <c r="AA148" s="224"/>
      <c r="AB148" s="1286"/>
      <c r="AC148" s="1313"/>
      <c r="AD148" s="225">
        <v>21090</v>
      </c>
      <c r="AE148" s="1286"/>
      <c r="AF148" s="1288"/>
      <c r="AG148" s="1279"/>
      <c r="AH148" s="1306" t="e">
        <v>#REF!</v>
      </c>
      <c r="AI148" s="1291" t="e">
        <v>#REF!</v>
      </c>
      <c r="AJ148" s="1279"/>
      <c r="AK148" s="165" t="s">
        <v>228</v>
      </c>
      <c r="AL148" s="226">
        <v>6000</v>
      </c>
      <c r="AM148" s="227">
        <v>6700</v>
      </c>
      <c r="AN148" s="1286"/>
      <c r="AO148" s="1294"/>
      <c r="AP148" s="1286"/>
      <c r="AQ148" s="1297"/>
      <c r="AR148" s="1279"/>
      <c r="AS148" s="1281"/>
      <c r="AT148" s="1282"/>
      <c r="AU148" s="41"/>
      <c r="AV148" s="1282"/>
      <c r="AW148" s="1284"/>
      <c r="AX148" s="1286"/>
      <c r="AY148" s="1288"/>
      <c r="AZ148" s="1271"/>
      <c r="BA148" s="1273"/>
      <c r="BB148" s="1275"/>
      <c r="BC148" s="1275"/>
      <c r="BD148" s="1277"/>
      <c r="BE148" s="210"/>
      <c r="BF148" s="1278"/>
      <c r="BG148" s="15"/>
      <c r="BH148" s="15"/>
      <c r="BI148" s="5"/>
      <c r="BJ148" s="130">
        <v>71</v>
      </c>
      <c r="BK148" s="130">
        <v>72</v>
      </c>
      <c r="BL148" s="1260"/>
      <c r="BM148" s="8"/>
      <c r="BN148" s="8"/>
      <c r="BO148" s="8"/>
      <c r="BP148" s="8"/>
      <c r="BQ148" s="8"/>
      <c r="BR148" s="8"/>
      <c r="BS148" s="8"/>
      <c r="BT148" s="8"/>
      <c r="BU148" s="8"/>
      <c r="BV148" s="8"/>
      <c r="BW148" s="8"/>
      <c r="BX148" s="8"/>
      <c r="BY148" s="8"/>
    </row>
    <row r="149" spans="1:77" s="9" customFormat="1" ht="13.5" customHeight="1">
      <c r="A149" s="1318"/>
      <c r="B149" s="1300"/>
      <c r="C149" s="1261" t="s">
        <v>229</v>
      </c>
      <c r="D149" s="215" t="s">
        <v>230</v>
      </c>
      <c r="E149" s="200"/>
      <c r="F149" s="216">
        <v>157070</v>
      </c>
      <c r="G149" s="217">
        <v>233010</v>
      </c>
      <c r="H149" s="216">
        <v>140030</v>
      </c>
      <c r="I149" s="217">
        <v>215970</v>
      </c>
      <c r="J149" s="170" t="s">
        <v>222</v>
      </c>
      <c r="K149" s="218">
        <v>1450</v>
      </c>
      <c r="L149" s="219">
        <v>2210</v>
      </c>
      <c r="M149" s="220" t="s">
        <v>221</v>
      </c>
      <c r="N149" s="218">
        <v>1280</v>
      </c>
      <c r="O149" s="219">
        <v>2040</v>
      </c>
      <c r="P149" s="220" t="s">
        <v>221</v>
      </c>
      <c r="Q149" s="228"/>
      <c r="R149" s="229"/>
      <c r="S149" s="230"/>
      <c r="T149" s="1304"/>
      <c r="U149" s="157"/>
      <c r="V149" s="242"/>
      <c r="W149" s="1286"/>
      <c r="X149" s="224"/>
      <c r="Y149" s="210"/>
      <c r="Z149" s="1320"/>
      <c r="AA149" s="224"/>
      <c r="AB149" s="1286" t="s">
        <v>222</v>
      </c>
      <c r="AC149" s="1310">
        <v>21090</v>
      </c>
      <c r="AD149" s="231"/>
      <c r="AE149" s="1286"/>
      <c r="AF149" s="1288">
        <v>0</v>
      </c>
      <c r="AG149" s="1279"/>
      <c r="AH149" s="1306" t="e">
        <v>#REF!</v>
      </c>
      <c r="AI149" s="1291" t="e">
        <v>#REF!</v>
      </c>
      <c r="AJ149" s="1279"/>
      <c r="AK149" s="165" t="s">
        <v>231</v>
      </c>
      <c r="AL149" s="226">
        <v>5200</v>
      </c>
      <c r="AM149" s="227">
        <v>5800</v>
      </c>
      <c r="AN149" s="1286"/>
      <c r="AO149" s="1294"/>
      <c r="AP149" s="1286"/>
      <c r="AQ149" s="1297"/>
      <c r="AR149" s="210"/>
      <c r="AS149" s="193"/>
      <c r="AT149" s="1282"/>
      <c r="AU149" s="41"/>
      <c r="AV149" s="1282"/>
      <c r="AW149" s="1284"/>
      <c r="AX149" s="1286"/>
      <c r="AY149" s="1288"/>
      <c r="AZ149" s="1271"/>
      <c r="BA149" s="1263">
        <v>0.01</v>
      </c>
      <c r="BB149" s="1265">
        <v>0.03</v>
      </c>
      <c r="BC149" s="1265">
        <v>0.04</v>
      </c>
      <c r="BD149" s="1267">
        <v>0.05</v>
      </c>
      <c r="BE149" s="210"/>
      <c r="BF149" s="1269"/>
      <c r="BG149" s="15"/>
      <c r="BH149" s="15"/>
      <c r="BI149" s="5"/>
      <c r="BJ149" s="130">
        <v>71</v>
      </c>
      <c r="BK149" s="130">
        <v>72</v>
      </c>
      <c r="BL149" s="1260"/>
      <c r="BM149" s="8"/>
      <c r="BN149" s="8"/>
      <c r="BO149" s="8"/>
      <c r="BP149" s="8"/>
      <c r="BQ149" s="8"/>
      <c r="BR149" s="8"/>
      <c r="BS149" s="8"/>
      <c r="BT149" s="8"/>
      <c r="BU149" s="8"/>
      <c r="BV149" s="8"/>
      <c r="BW149" s="8"/>
      <c r="BX149" s="8"/>
      <c r="BY149" s="8"/>
    </row>
    <row r="150" spans="1:77" s="9" customFormat="1" ht="13.5" customHeight="1">
      <c r="A150" s="1318"/>
      <c r="B150" s="1300"/>
      <c r="C150" s="1262"/>
      <c r="D150" s="232" t="s">
        <v>53</v>
      </c>
      <c r="E150" s="200"/>
      <c r="F150" s="233">
        <v>233010</v>
      </c>
      <c r="G150" s="234"/>
      <c r="H150" s="233">
        <v>215970</v>
      </c>
      <c r="I150" s="234"/>
      <c r="J150" s="170" t="s">
        <v>222</v>
      </c>
      <c r="K150" s="221">
        <v>2210</v>
      </c>
      <c r="L150" s="235"/>
      <c r="M150" s="236" t="s">
        <v>221</v>
      </c>
      <c r="N150" s="221">
        <v>2040</v>
      </c>
      <c r="O150" s="235"/>
      <c r="P150" s="236" t="s">
        <v>221</v>
      </c>
      <c r="Q150" s="228"/>
      <c r="R150" s="229"/>
      <c r="S150" s="237"/>
      <c r="T150" s="1304"/>
      <c r="U150" s="157"/>
      <c r="V150" s="242"/>
      <c r="W150" s="1286"/>
      <c r="X150" s="224"/>
      <c r="Y150" s="210"/>
      <c r="Z150" s="1320"/>
      <c r="AA150" s="224"/>
      <c r="AB150" s="1286"/>
      <c r="AC150" s="1311"/>
      <c r="AD150" s="238"/>
      <c r="AE150" s="1286"/>
      <c r="AF150" s="1289"/>
      <c r="AG150" s="1279"/>
      <c r="AH150" s="1307" t="e">
        <v>#REF!</v>
      </c>
      <c r="AI150" s="1292" t="e">
        <v>#REF!</v>
      </c>
      <c r="AJ150" s="1279"/>
      <c r="AK150" s="239" t="s">
        <v>232</v>
      </c>
      <c r="AL150" s="240">
        <v>4700</v>
      </c>
      <c r="AM150" s="241">
        <v>5200</v>
      </c>
      <c r="AN150" s="1286"/>
      <c r="AO150" s="1295"/>
      <c r="AP150" s="1286"/>
      <c r="AQ150" s="1298"/>
      <c r="AR150" s="210"/>
      <c r="AS150" s="193"/>
      <c r="AT150" s="1282"/>
      <c r="AU150" s="41"/>
      <c r="AV150" s="1282"/>
      <c r="AW150" s="1285"/>
      <c r="AX150" s="1286"/>
      <c r="AY150" s="1289"/>
      <c r="AZ150" s="1271"/>
      <c r="BA150" s="1264"/>
      <c r="BB150" s="1266"/>
      <c r="BC150" s="1266"/>
      <c r="BD150" s="1268"/>
      <c r="BE150" s="210"/>
      <c r="BF150" s="1269"/>
      <c r="BG150" s="15"/>
      <c r="BH150" s="15"/>
      <c r="BI150" s="5"/>
      <c r="BJ150" s="130">
        <v>71</v>
      </c>
      <c r="BK150" s="130">
        <v>72</v>
      </c>
      <c r="BL150" s="1260"/>
      <c r="BM150" s="8"/>
      <c r="BN150" s="8"/>
      <c r="BO150" s="8"/>
      <c r="BP150" s="8"/>
      <c r="BQ150" s="8"/>
      <c r="BR150" s="8"/>
      <c r="BS150" s="8"/>
      <c r="BT150" s="8"/>
      <c r="BU150" s="8"/>
      <c r="BV150" s="8"/>
      <c r="BW150" s="8"/>
      <c r="BX150" s="8"/>
      <c r="BY150" s="8"/>
    </row>
    <row r="151" spans="1:77" s="56" customFormat="1" ht="13.5" customHeight="1">
      <c r="A151" s="1318"/>
      <c r="B151" s="1308" t="s">
        <v>235</v>
      </c>
      <c r="C151" s="1301" t="s">
        <v>218</v>
      </c>
      <c r="D151" s="199" t="s">
        <v>219</v>
      </c>
      <c r="E151" s="200"/>
      <c r="F151" s="201">
        <v>71310</v>
      </c>
      <c r="G151" s="202">
        <v>78900</v>
      </c>
      <c r="H151" s="201">
        <v>58530</v>
      </c>
      <c r="I151" s="202">
        <v>66120</v>
      </c>
      <c r="J151" s="170" t="s">
        <v>222</v>
      </c>
      <c r="K151" s="203">
        <v>690</v>
      </c>
      <c r="L151" s="204">
        <v>760</v>
      </c>
      <c r="M151" s="205" t="s">
        <v>221</v>
      </c>
      <c r="N151" s="203">
        <v>560</v>
      </c>
      <c r="O151" s="204">
        <v>630</v>
      </c>
      <c r="P151" s="205" t="s">
        <v>221</v>
      </c>
      <c r="Q151" s="170" t="s">
        <v>222</v>
      </c>
      <c r="R151" s="206">
        <v>7590</v>
      </c>
      <c r="S151" s="207">
        <v>70</v>
      </c>
      <c r="T151" s="1303"/>
      <c r="U151" s="157"/>
      <c r="V151" s="242"/>
      <c r="W151" s="1286"/>
      <c r="X151" s="224"/>
      <c r="Y151" s="210"/>
      <c r="Z151" s="1320"/>
      <c r="AA151" s="224"/>
      <c r="AB151" s="1286" t="s">
        <v>222</v>
      </c>
      <c r="AC151" s="1312">
        <v>18910</v>
      </c>
      <c r="AD151" s="211"/>
      <c r="AE151" s="1286" t="s">
        <v>222</v>
      </c>
      <c r="AF151" s="1287">
        <v>110</v>
      </c>
      <c r="AG151" s="1279" t="s">
        <v>222</v>
      </c>
      <c r="AH151" s="1305">
        <v>4800</v>
      </c>
      <c r="AI151" s="1290">
        <v>5300</v>
      </c>
      <c r="AJ151" s="1279" t="s">
        <v>222</v>
      </c>
      <c r="AK151" s="212" t="s">
        <v>224</v>
      </c>
      <c r="AL151" s="213">
        <v>9800</v>
      </c>
      <c r="AM151" s="214">
        <v>10900</v>
      </c>
      <c r="AN151" s="1286" t="s">
        <v>222</v>
      </c>
      <c r="AO151" s="1293">
        <v>11390</v>
      </c>
      <c r="AP151" s="1286" t="s">
        <v>222</v>
      </c>
      <c r="AQ151" s="1296">
        <v>110</v>
      </c>
      <c r="AR151" s="1279" t="s">
        <v>222</v>
      </c>
      <c r="AS151" s="1280">
        <v>4700</v>
      </c>
      <c r="AT151" s="1282"/>
      <c r="AU151" s="41"/>
      <c r="AV151" s="1282" t="s">
        <v>492</v>
      </c>
      <c r="AW151" s="1283">
        <v>13130</v>
      </c>
      <c r="AX151" s="1286" t="s">
        <v>222</v>
      </c>
      <c r="AY151" s="1287">
        <v>130</v>
      </c>
      <c r="AZ151" s="1271" t="s">
        <v>492</v>
      </c>
      <c r="BA151" s="1272" t="s">
        <v>226</v>
      </c>
      <c r="BB151" s="1274" t="s">
        <v>226</v>
      </c>
      <c r="BC151" s="1274" t="s">
        <v>226</v>
      </c>
      <c r="BD151" s="1276" t="s">
        <v>226</v>
      </c>
      <c r="BE151" s="210"/>
      <c r="BF151" s="1278"/>
      <c r="BG151" s="15"/>
      <c r="BH151" s="15"/>
      <c r="BI151" s="133"/>
      <c r="BJ151" s="130">
        <v>73</v>
      </c>
      <c r="BK151" s="130">
        <v>74</v>
      </c>
      <c r="BL151" s="1260">
        <v>3</v>
      </c>
      <c r="BM151" s="8"/>
      <c r="BN151" s="8"/>
      <c r="BO151" s="8"/>
      <c r="BP151" s="8"/>
      <c r="BQ151" s="8"/>
      <c r="BR151" s="8"/>
      <c r="BS151" s="8"/>
      <c r="BT151" s="8"/>
      <c r="BU151" s="8"/>
      <c r="BV151" s="8"/>
      <c r="BW151" s="8"/>
      <c r="BX151" s="8"/>
      <c r="BY151" s="8"/>
    </row>
    <row r="152" spans="1:77" s="56" customFormat="1" ht="13.5" customHeight="1">
      <c r="A152" s="1318"/>
      <c r="B152" s="1300"/>
      <c r="C152" s="1302"/>
      <c r="D152" s="215" t="s">
        <v>227</v>
      </c>
      <c r="E152" s="200"/>
      <c r="F152" s="216">
        <v>78900</v>
      </c>
      <c r="G152" s="217">
        <v>140320</v>
      </c>
      <c r="H152" s="216">
        <v>66120</v>
      </c>
      <c r="I152" s="217">
        <v>127540</v>
      </c>
      <c r="J152" s="170" t="s">
        <v>222</v>
      </c>
      <c r="K152" s="218">
        <v>760</v>
      </c>
      <c r="L152" s="219">
        <v>1280</v>
      </c>
      <c r="M152" s="220" t="s">
        <v>221</v>
      </c>
      <c r="N152" s="218">
        <v>630</v>
      </c>
      <c r="O152" s="219">
        <v>1150</v>
      </c>
      <c r="P152" s="220" t="s">
        <v>221</v>
      </c>
      <c r="Q152" s="170" t="s">
        <v>222</v>
      </c>
      <c r="R152" s="221">
        <v>7590</v>
      </c>
      <c r="S152" s="222">
        <v>70</v>
      </c>
      <c r="T152" s="1303"/>
      <c r="U152" s="157"/>
      <c r="V152" s="242"/>
      <c r="W152" s="1286"/>
      <c r="X152" s="224"/>
      <c r="Y152" s="210"/>
      <c r="Z152" s="1320"/>
      <c r="AA152" s="224"/>
      <c r="AB152" s="1286"/>
      <c r="AC152" s="1313"/>
      <c r="AD152" s="225">
        <v>17140</v>
      </c>
      <c r="AE152" s="1286"/>
      <c r="AF152" s="1288"/>
      <c r="AG152" s="1279"/>
      <c r="AH152" s="1306" t="e">
        <v>#REF!</v>
      </c>
      <c r="AI152" s="1291" t="e">
        <v>#REF!</v>
      </c>
      <c r="AJ152" s="1279"/>
      <c r="AK152" s="165" t="s">
        <v>228</v>
      </c>
      <c r="AL152" s="226">
        <v>5400</v>
      </c>
      <c r="AM152" s="227">
        <v>6000</v>
      </c>
      <c r="AN152" s="1286"/>
      <c r="AO152" s="1294"/>
      <c r="AP152" s="1286"/>
      <c r="AQ152" s="1297"/>
      <c r="AR152" s="1279"/>
      <c r="AS152" s="1281"/>
      <c r="AT152" s="1282"/>
      <c r="AU152" s="41"/>
      <c r="AV152" s="1282"/>
      <c r="AW152" s="1284"/>
      <c r="AX152" s="1286"/>
      <c r="AY152" s="1288"/>
      <c r="AZ152" s="1271"/>
      <c r="BA152" s="1273"/>
      <c r="BB152" s="1275"/>
      <c r="BC152" s="1275"/>
      <c r="BD152" s="1277"/>
      <c r="BE152" s="210"/>
      <c r="BF152" s="1278"/>
      <c r="BG152" s="15"/>
      <c r="BH152" s="15"/>
      <c r="BI152" s="133"/>
      <c r="BJ152" s="130">
        <v>73</v>
      </c>
      <c r="BK152" s="130">
        <v>74</v>
      </c>
      <c r="BL152" s="1260"/>
      <c r="BM152" s="8"/>
      <c r="BN152" s="8"/>
      <c r="BO152" s="8"/>
      <c r="BP152" s="8"/>
      <c r="BQ152" s="8"/>
      <c r="BR152" s="8"/>
      <c r="BS152" s="8"/>
      <c r="BT152" s="8"/>
      <c r="BU152" s="8"/>
      <c r="BV152" s="8"/>
      <c r="BW152" s="8"/>
      <c r="BX152" s="8"/>
      <c r="BY152" s="8"/>
    </row>
    <row r="153" spans="1:77" s="56" customFormat="1" ht="13.5" customHeight="1">
      <c r="A153" s="1318"/>
      <c r="B153" s="1300"/>
      <c r="C153" s="1261" t="s">
        <v>229</v>
      </c>
      <c r="D153" s="215" t="s">
        <v>230</v>
      </c>
      <c r="E153" s="200"/>
      <c r="F153" s="216">
        <v>140320</v>
      </c>
      <c r="G153" s="217">
        <v>216260</v>
      </c>
      <c r="H153" s="216">
        <v>127540</v>
      </c>
      <c r="I153" s="217">
        <v>203480</v>
      </c>
      <c r="J153" s="170" t="s">
        <v>222</v>
      </c>
      <c r="K153" s="218">
        <v>1280</v>
      </c>
      <c r="L153" s="219">
        <v>2040</v>
      </c>
      <c r="M153" s="220" t="s">
        <v>221</v>
      </c>
      <c r="N153" s="218">
        <v>1150</v>
      </c>
      <c r="O153" s="219">
        <v>1910</v>
      </c>
      <c r="P153" s="220" t="s">
        <v>221</v>
      </c>
      <c r="Q153" s="228"/>
      <c r="R153" s="229"/>
      <c r="S153" s="230"/>
      <c r="T153" s="1304"/>
      <c r="U153" s="157"/>
      <c r="V153" s="242"/>
      <c r="W153" s="1286"/>
      <c r="X153" s="224"/>
      <c r="Y153" s="210"/>
      <c r="Z153" s="1320"/>
      <c r="AA153" s="224"/>
      <c r="AB153" s="1286" t="s">
        <v>222</v>
      </c>
      <c r="AC153" s="1310">
        <v>17140</v>
      </c>
      <c r="AD153" s="231"/>
      <c r="AE153" s="1286"/>
      <c r="AF153" s="1288">
        <v>0</v>
      </c>
      <c r="AG153" s="1279"/>
      <c r="AH153" s="1306" t="e">
        <v>#REF!</v>
      </c>
      <c r="AI153" s="1291" t="e">
        <v>#REF!</v>
      </c>
      <c r="AJ153" s="1279"/>
      <c r="AK153" s="165" t="s">
        <v>231</v>
      </c>
      <c r="AL153" s="226">
        <v>4700</v>
      </c>
      <c r="AM153" s="227">
        <v>5200</v>
      </c>
      <c r="AN153" s="1286"/>
      <c r="AO153" s="1294"/>
      <c r="AP153" s="1286"/>
      <c r="AQ153" s="1297"/>
      <c r="AR153" s="210"/>
      <c r="AS153" s="193"/>
      <c r="AT153" s="1282"/>
      <c r="AU153" s="41"/>
      <c r="AV153" s="1282"/>
      <c r="AW153" s="1284"/>
      <c r="AX153" s="1286"/>
      <c r="AY153" s="1288"/>
      <c r="AZ153" s="1271"/>
      <c r="BA153" s="1263">
        <v>0.01</v>
      </c>
      <c r="BB153" s="1265">
        <v>0.03</v>
      </c>
      <c r="BC153" s="1265">
        <v>0.04</v>
      </c>
      <c r="BD153" s="1267">
        <v>0.05</v>
      </c>
      <c r="BE153" s="210"/>
      <c r="BF153" s="1269"/>
      <c r="BG153" s="15"/>
      <c r="BH153" s="15"/>
      <c r="BI153" s="133"/>
      <c r="BJ153" s="130">
        <v>73</v>
      </c>
      <c r="BK153" s="130">
        <v>74</v>
      </c>
      <c r="BL153" s="1260"/>
      <c r="BM153" s="8"/>
      <c r="BN153" s="8"/>
      <c r="BO153" s="8"/>
      <c r="BP153" s="8"/>
      <c r="BQ153" s="8"/>
      <c r="BR153" s="8"/>
      <c r="BS153" s="8"/>
      <c r="BT153" s="8"/>
      <c r="BU153" s="8"/>
      <c r="BV153" s="8"/>
      <c r="BW153" s="8"/>
      <c r="BX153" s="8"/>
      <c r="BY153" s="8"/>
    </row>
    <row r="154" spans="1:77" s="56" customFormat="1" ht="13.5" customHeight="1">
      <c r="A154" s="1318"/>
      <c r="B154" s="1300"/>
      <c r="C154" s="1262"/>
      <c r="D154" s="232" t="s">
        <v>53</v>
      </c>
      <c r="E154" s="200"/>
      <c r="F154" s="233">
        <v>216260</v>
      </c>
      <c r="G154" s="234"/>
      <c r="H154" s="233">
        <v>203480</v>
      </c>
      <c r="I154" s="234"/>
      <c r="J154" s="170" t="s">
        <v>222</v>
      </c>
      <c r="K154" s="221">
        <v>2040</v>
      </c>
      <c r="L154" s="235"/>
      <c r="M154" s="236" t="s">
        <v>221</v>
      </c>
      <c r="N154" s="221">
        <v>1910</v>
      </c>
      <c r="O154" s="235"/>
      <c r="P154" s="236" t="s">
        <v>221</v>
      </c>
      <c r="Q154" s="228"/>
      <c r="R154" s="229"/>
      <c r="S154" s="237"/>
      <c r="T154" s="1304"/>
      <c r="U154" s="157"/>
      <c r="V154" s="242"/>
      <c r="W154" s="1286"/>
      <c r="X154" s="224"/>
      <c r="Y154" s="210"/>
      <c r="Z154" s="1320"/>
      <c r="AA154" s="224"/>
      <c r="AB154" s="1286"/>
      <c r="AC154" s="1311"/>
      <c r="AD154" s="238"/>
      <c r="AE154" s="1286"/>
      <c r="AF154" s="1289"/>
      <c r="AG154" s="1279"/>
      <c r="AH154" s="1307" t="e">
        <v>#REF!</v>
      </c>
      <c r="AI154" s="1292" t="e">
        <v>#REF!</v>
      </c>
      <c r="AJ154" s="1279"/>
      <c r="AK154" s="239" t="s">
        <v>232</v>
      </c>
      <c r="AL154" s="240">
        <v>4200</v>
      </c>
      <c r="AM154" s="241">
        <v>4600</v>
      </c>
      <c r="AN154" s="1286"/>
      <c r="AO154" s="1295"/>
      <c r="AP154" s="1286"/>
      <c r="AQ154" s="1298"/>
      <c r="AR154" s="210"/>
      <c r="AS154" s="193"/>
      <c r="AT154" s="1282"/>
      <c r="AU154" s="41"/>
      <c r="AV154" s="1282"/>
      <c r="AW154" s="1285"/>
      <c r="AX154" s="1286"/>
      <c r="AY154" s="1289"/>
      <c r="AZ154" s="1271"/>
      <c r="BA154" s="1264"/>
      <c r="BB154" s="1266"/>
      <c r="BC154" s="1266"/>
      <c r="BD154" s="1268"/>
      <c r="BE154" s="210"/>
      <c r="BF154" s="1269"/>
      <c r="BG154" s="15"/>
      <c r="BH154" s="15"/>
      <c r="BI154" s="133"/>
      <c r="BJ154" s="130">
        <v>73</v>
      </c>
      <c r="BK154" s="130">
        <v>74</v>
      </c>
      <c r="BL154" s="1260"/>
      <c r="BM154" s="8"/>
      <c r="BN154" s="8"/>
      <c r="BO154" s="8"/>
      <c r="BP154" s="8"/>
      <c r="BQ154" s="8"/>
      <c r="BR154" s="8"/>
      <c r="BS154" s="8"/>
      <c r="BT154" s="8"/>
      <c r="BU154" s="8"/>
      <c r="BV154" s="8"/>
      <c r="BW154" s="8"/>
      <c r="BX154" s="8"/>
      <c r="BY154" s="8"/>
    </row>
    <row r="155" spans="1:77" s="56" customFormat="1" ht="13.5" customHeight="1">
      <c r="A155" s="1318"/>
      <c r="B155" s="1308" t="s">
        <v>236</v>
      </c>
      <c r="C155" s="1301" t="s">
        <v>218</v>
      </c>
      <c r="D155" s="199" t="s">
        <v>219</v>
      </c>
      <c r="E155" s="200"/>
      <c r="F155" s="201">
        <v>66760</v>
      </c>
      <c r="G155" s="202">
        <v>74350</v>
      </c>
      <c r="H155" s="201">
        <v>56540</v>
      </c>
      <c r="I155" s="202">
        <v>64130</v>
      </c>
      <c r="J155" s="170" t="s">
        <v>222</v>
      </c>
      <c r="K155" s="203">
        <v>640</v>
      </c>
      <c r="L155" s="204">
        <v>710</v>
      </c>
      <c r="M155" s="205" t="s">
        <v>221</v>
      </c>
      <c r="N155" s="203">
        <v>540</v>
      </c>
      <c r="O155" s="204">
        <v>610</v>
      </c>
      <c r="P155" s="205" t="s">
        <v>221</v>
      </c>
      <c r="Q155" s="170" t="s">
        <v>222</v>
      </c>
      <c r="R155" s="206">
        <v>7590</v>
      </c>
      <c r="S155" s="207">
        <v>70</v>
      </c>
      <c r="T155" s="1303"/>
      <c r="U155" s="157"/>
      <c r="V155" s="1314" t="s">
        <v>237</v>
      </c>
      <c r="W155" s="1286"/>
      <c r="X155" s="1315" t="s">
        <v>237</v>
      </c>
      <c r="Y155" s="160"/>
      <c r="Z155" s="1320"/>
      <c r="AA155" s="164"/>
      <c r="AB155" s="1286" t="s">
        <v>222</v>
      </c>
      <c r="AC155" s="1312">
        <v>16540</v>
      </c>
      <c r="AD155" s="211"/>
      <c r="AE155" s="1286" t="s">
        <v>222</v>
      </c>
      <c r="AF155" s="1287">
        <v>90</v>
      </c>
      <c r="AG155" s="1279" t="s">
        <v>222</v>
      </c>
      <c r="AH155" s="1305">
        <v>4300</v>
      </c>
      <c r="AI155" s="1290">
        <v>4800</v>
      </c>
      <c r="AJ155" s="1279" t="s">
        <v>222</v>
      </c>
      <c r="AK155" s="212" t="s">
        <v>224</v>
      </c>
      <c r="AL155" s="213">
        <v>8800</v>
      </c>
      <c r="AM155" s="214">
        <v>9800</v>
      </c>
      <c r="AN155" s="1286" t="s">
        <v>222</v>
      </c>
      <c r="AO155" s="1293">
        <v>9110</v>
      </c>
      <c r="AP155" s="1286" t="s">
        <v>222</v>
      </c>
      <c r="AQ155" s="1296">
        <v>90</v>
      </c>
      <c r="AR155" s="1279" t="s">
        <v>222</v>
      </c>
      <c r="AS155" s="1280">
        <v>4700</v>
      </c>
      <c r="AT155" s="1282"/>
      <c r="AU155" s="41"/>
      <c r="AV155" s="1282" t="s">
        <v>492</v>
      </c>
      <c r="AW155" s="1283">
        <v>10500</v>
      </c>
      <c r="AX155" s="1286" t="s">
        <v>222</v>
      </c>
      <c r="AY155" s="1287">
        <v>100</v>
      </c>
      <c r="AZ155" s="1271" t="s">
        <v>492</v>
      </c>
      <c r="BA155" s="1272" t="s">
        <v>226</v>
      </c>
      <c r="BB155" s="1274" t="s">
        <v>226</v>
      </c>
      <c r="BC155" s="1274" t="s">
        <v>226</v>
      </c>
      <c r="BD155" s="1276" t="s">
        <v>226</v>
      </c>
      <c r="BE155" s="210"/>
      <c r="BF155" s="1278"/>
      <c r="BG155" s="15"/>
      <c r="BH155" s="15"/>
      <c r="BI155" s="133"/>
      <c r="BJ155" s="130">
        <v>75</v>
      </c>
      <c r="BK155" s="130">
        <v>76</v>
      </c>
      <c r="BL155" s="1260">
        <v>4</v>
      </c>
      <c r="BM155" s="8"/>
      <c r="BN155" s="8"/>
      <c r="BO155" s="8"/>
      <c r="BP155" s="8"/>
      <c r="BQ155" s="8"/>
      <c r="BR155" s="8"/>
      <c r="BS155" s="8"/>
      <c r="BT155" s="8"/>
      <c r="BU155" s="8"/>
      <c r="BV155" s="8"/>
      <c r="BW155" s="8"/>
      <c r="BX155" s="8"/>
      <c r="BY155" s="8"/>
    </row>
    <row r="156" spans="1:77" s="56" customFormat="1" ht="13.5" customHeight="1">
      <c r="A156" s="1318"/>
      <c r="B156" s="1300"/>
      <c r="C156" s="1302"/>
      <c r="D156" s="215" t="s">
        <v>227</v>
      </c>
      <c r="E156" s="200"/>
      <c r="F156" s="216">
        <v>74350</v>
      </c>
      <c r="G156" s="217">
        <v>135770</v>
      </c>
      <c r="H156" s="216">
        <v>64130</v>
      </c>
      <c r="I156" s="217">
        <v>125550</v>
      </c>
      <c r="J156" s="170" t="s">
        <v>222</v>
      </c>
      <c r="K156" s="218">
        <v>710</v>
      </c>
      <c r="L156" s="219">
        <v>1240</v>
      </c>
      <c r="M156" s="220" t="s">
        <v>221</v>
      </c>
      <c r="N156" s="218">
        <v>610</v>
      </c>
      <c r="O156" s="219">
        <v>1130</v>
      </c>
      <c r="P156" s="220" t="s">
        <v>221</v>
      </c>
      <c r="Q156" s="170" t="s">
        <v>222</v>
      </c>
      <c r="R156" s="221">
        <v>7590</v>
      </c>
      <c r="S156" s="222">
        <v>70</v>
      </c>
      <c r="T156" s="1303"/>
      <c r="U156" s="157"/>
      <c r="V156" s="1314"/>
      <c r="W156" s="1286"/>
      <c r="X156" s="1315"/>
      <c r="Y156" s="160"/>
      <c r="Z156" s="1320"/>
      <c r="AA156" s="164"/>
      <c r="AB156" s="1286"/>
      <c r="AC156" s="1313"/>
      <c r="AD156" s="225">
        <v>14770</v>
      </c>
      <c r="AE156" s="1286"/>
      <c r="AF156" s="1288"/>
      <c r="AG156" s="1279"/>
      <c r="AH156" s="1306" t="e">
        <v>#REF!</v>
      </c>
      <c r="AI156" s="1291" t="e">
        <v>#REF!</v>
      </c>
      <c r="AJ156" s="1279"/>
      <c r="AK156" s="165" t="s">
        <v>228</v>
      </c>
      <c r="AL156" s="226">
        <v>4800</v>
      </c>
      <c r="AM156" s="227">
        <v>5400</v>
      </c>
      <c r="AN156" s="1286"/>
      <c r="AO156" s="1294"/>
      <c r="AP156" s="1286"/>
      <c r="AQ156" s="1297"/>
      <c r="AR156" s="1279"/>
      <c r="AS156" s="1281"/>
      <c r="AT156" s="1282"/>
      <c r="AU156" s="41"/>
      <c r="AV156" s="1282"/>
      <c r="AW156" s="1284"/>
      <c r="AX156" s="1286"/>
      <c r="AY156" s="1288"/>
      <c r="AZ156" s="1271"/>
      <c r="BA156" s="1273"/>
      <c r="BB156" s="1275"/>
      <c r="BC156" s="1275"/>
      <c r="BD156" s="1277"/>
      <c r="BE156" s="210"/>
      <c r="BF156" s="1278"/>
      <c r="BG156" s="15"/>
      <c r="BH156" s="15"/>
      <c r="BI156" s="133"/>
      <c r="BJ156" s="130">
        <v>75</v>
      </c>
      <c r="BK156" s="130">
        <v>76</v>
      </c>
      <c r="BL156" s="1260"/>
      <c r="BM156" s="8"/>
      <c r="BN156" s="8"/>
      <c r="BO156" s="8"/>
      <c r="BP156" s="8"/>
      <c r="BQ156" s="8"/>
      <c r="BR156" s="8"/>
      <c r="BS156" s="8"/>
      <c r="BT156" s="8"/>
      <c r="BU156" s="8"/>
      <c r="BV156" s="8"/>
      <c r="BW156" s="8"/>
      <c r="BX156" s="8"/>
      <c r="BY156" s="8"/>
    </row>
    <row r="157" spans="1:77" s="56" customFormat="1" ht="13.5" customHeight="1">
      <c r="A157" s="1318"/>
      <c r="B157" s="1300"/>
      <c r="C157" s="1261" t="s">
        <v>229</v>
      </c>
      <c r="D157" s="215" t="s">
        <v>230</v>
      </c>
      <c r="E157" s="200"/>
      <c r="F157" s="216">
        <v>135770</v>
      </c>
      <c r="G157" s="217">
        <v>211710</v>
      </c>
      <c r="H157" s="216">
        <v>125550</v>
      </c>
      <c r="I157" s="217">
        <v>201490</v>
      </c>
      <c r="J157" s="170" t="s">
        <v>222</v>
      </c>
      <c r="K157" s="218">
        <v>1240</v>
      </c>
      <c r="L157" s="219">
        <v>2000</v>
      </c>
      <c r="M157" s="220" t="s">
        <v>221</v>
      </c>
      <c r="N157" s="218">
        <v>1130</v>
      </c>
      <c r="O157" s="219">
        <v>1890</v>
      </c>
      <c r="P157" s="220" t="s">
        <v>221</v>
      </c>
      <c r="Q157" s="228"/>
      <c r="R157" s="229"/>
      <c r="S157" s="230"/>
      <c r="T157" s="1304"/>
      <c r="U157" s="157"/>
      <c r="V157" s="1314"/>
      <c r="W157" s="1286"/>
      <c r="X157" s="1315"/>
      <c r="Y157" s="160"/>
      <c r="Z157" s="1320"/>
      <c r="AA157" s="164"/>
      <c r="AB157" s="1286" t="s">
        <v>222</v>
      </c>
      <c r="AC157" s="1310">
        <v>14770</v>
      </c>
      <c r="AD157" s="231"/>
      <c r="AE157" s="1286"/>
      <c r="AF157" s="1288">
        <v>0</v>
      </c>
      <c r="AG157" s="1279"/>
      <c r="AH157" s="1306" t="e">
        <v>#REF!</v>
      </c>
      <c r="AI157" s="1291" t="e">
        <v>#REF!</v>
      </c>
      <c r="AJ157" s="1279"/>
      <c r="AK157" s="165" t="s">
        <v>231</v>
      </c>
      <c r="AL157" s="226">
        <v>4200</v>
      </c>
      <c r="AM157" s="227">
        <v>4700</v>
      </c>
      <c r="AN157" s="1286"/>
      <c r="AO157" s="1294"/>
      <c r="AP157" s="1286"/>
      <c r="AQ157" s="1297"/>
      <c r="AR157" s="210"/>
      <c r="AS157" s="193"/>
      <c r="AT157" s="1282"/>
      <c r="AU157" s="41"/>
      <c r="AV157" s="1282"/>
      <c r="AW157" s="1284"/>
      <c r="AX157" s="1286"/>
      <c r="AY157" s="1288"/>
      <c r="AZ157" s="1271"/>
      <c r="BA157" s="1263">
        <v>0.01</v>
      </c>
      <c r="BB157" s="1265">
        <v>0.03</v>
      </c>
      <c r="BC157" s="1265">
        <v>0.04</v>
      </c>
      <c r="BD157" s="1267">
        <v>0.06</v>
      </c>
      <c r="BE157" s="210"/>
      <c r="BF157" s="1269"/>
      <c r="BG157" s="15"/>
      <c r="BH157" s="15"/>
      <c r="BI157" s="133"/>
      <c r="BJ157" s="130">
        <v>75</v>
      </c>
      <c r="BK157" s="130">
        <v>76</v>
      </c>
      <c r="BL157" s="1260"/>
      <c r="BM157" s="8"/>
      <c r="BN157" s="8"/>
      <c r="BO157" s="8"/>
      <c r="BP157" s="8"/>
      <c r="BQ157" s="8"/>
      <c r="BR157" s="8"/>
      <c r="BS157" s="8"/>
      <c r="BT157" s="8"/>
      <c r="BU157" s="8"/>
      <c r="BV157" s="8"/>
      <c r="BW157" s="8"/>
      <c r="BX157" s="8"/>
      <c r="BY157" s="8"/>
    </row>
    <row r="158" spans="1:77" s="56" customFormat="1" ht="13.5" customHeight="1">
      <c r="A158" s="1318"/>
      <c r="B158" s="1300"/>
      <c r="C158" s="1262"/>
      <c r="D158" s="232" t="s">
        <v>53</v>
      </c>
      <c r="E158" s="200"/>
      <c r="F158" s="233">
        <v>211710</v>
      </c>
      <c r="G158" s="234"/>
      <c r="H158" s="233">
        <v>201490</v>
      </c>
      <c r="I158" s="234"/>
      <c r="J158" s="170" t="s">
        <v>222</v>
      </c>
      <c r="K158" s="221">
        <v>2000</v>
      </c>
      <c r="L158" s="235"/>
      <c r="M158" s="236" t="s">
        <v>221</v>
      </c>
      <c r="N158" s="221">
        <v>1890</v>
      </c>
      <c r="O158" s="235"/>
      <c r="P158" s="236" t="s">
        <v>221</v>
      </c>
      <c r="Q158" s="228"/>
      <c r="R158" s="229"/>
      <c r="S158" s="237"/>
      <c r="T158" s="1304"/>
      <c r="U158" s="157"/>
      <c r="V158" s="223" t="s">
        <v>238</v>
      </c>
      <c r="W158" s="1286"/>
      <c r="X158" s="224" t="s">
        <v>238</v>
      </c>
      <c r="Y158" s="172"/>
      <c r="Z158" s="1320"/>
      <c r="AA158" s="223"/>
      <c r="AB158" s="1286"/>
      <c r="AC158" s="1311"/>
      <c r="AD158" s="238"/>
      <c r="AE158" s="1286"/>
      <c r="AF158" s="1289"/>
      <c r="AG158" s="1279"/>
      <c r="AH158" s="1307" t="e">
        <v>#REF!</v>
      </c>
      <c r="AI158" s="1292" t="e">
        <v>#REF!</v>
      </c>
      <c r="AJ158" s="1279"/>
      <c r="AK158" s="239" t="s">
        <v>232</v>
      </c>
      <c r="AL158" s="240">
        <v>3800</v>
      </c>
      <c r="AM158" s="241">
        <v>4200</v>
      </c>
      <c r="AN158" s="1286"/>
      <c r="AO158" s="1295"/>
      <c r="AP158" s="1286"/>
      <c r="AQ158" s="1298"/>
      <c r="AR158" s="210"/>
      <c r="AS158" s="193"/>
      <c r="AT158" s="1282"/>
      <c r="AU158" s="41"/>
      <c r="AV158" s="1282"/>
      <c r="AW158" s="1285"/>
      <c r="AX158" s="1286"/>
      <c r="AY158" s="1289"/>
      <c r="AZ158" s="1271"/>
      <c r="BA158" s="1264"/>
      <c r="BB158" s="1266"/>
      <c r="BC158" s="1266"/>
      <c r="BD158" s="1268"/>
      <c r="BE158" s="210"/>
      <c r="BF158" s="1269"/>
      <c r="BG158" s="15"/>
      <c r="BH158" s="15"/>
      <c r="BI158" s="133"/>
      <c r="BJ158" s="130">
        <v>75</v>
      </c>
      <c r="BK158" s="130">
        <v>76</v>
      </c>
      <c r="BL158" s="1260"/>
      <c r="BM158" s="8"/>
      <c r="BN158" s="8"/>
      <c r="BO158" s="8"/>
      <c r="BP158" s="8"/>
      <c r="BQ158" s="8"/>
      <c r="BR158" s="8"/>
      <c r="BS158" s="8"/>
      <c r="BT158" s="8"/>
      <c r="BU158" s="8"/>
      <c r="BV158" s="8"/>
      <c r="BW158" s="8"/>
      <c r="BX158" s="8"/>
      <c r="BY158" s="8"/>
    </row>
    <row r="159" spans="1:77" s="56" customFormat="1" ht="13.5" customHeight="1">
      <c r="A159" s="1318"/>
      <c r="B159" s="1299" t="s">
        <v>239</v>
      </c>
      <c r="C159" s="1301" t="s">
        <v>218</v>
      </c>
      <c r="D159" s="199" t="s">
        <v>219</v>
      </c>
      <c r="E159" s="200"/>
      <c r="F159" s="201">
        <v>58500</v>
      </c>
      <c r="G159" s="202">
        <v>66090</v>
      </c>
      <c r="H159" s="201">
        <v>49990</v>
      </c>
      <c r="I159" s="202">
        <v>57580</v>
      </c>
      <c r="J159" s="170" t="s">
        <v>222</v>
      </c>
      <c r="K159" s="203">
        <v>560</v>
      </c>
      <c r="L159" s="204">
        <v>630</v>
      </c>
      <c r="M159" s="205" t="s">
        <v>221</v>
      </c>
      <c r="N159" s="203">
        <v>480</v>
      </c>
      <c r="O159" s="204">
        <v>550</v>
      </c>
      <c r="P159" s="205" t="s">
        <v>221</v>
      </c>
      <c r="Q159" s="170" t="s">
        <v>222</v>
      </c>
      <c r="R159" s="206">
        <v>7590</v>
      </c>
      <c r="S159" s="207">
        <v>70</v>
      </c>
      <c r="T159" s="1303"/>
      <c r="U159" s="157"/>
      <c r="V159" s="223">
        <v>261100</v>
      </c>
      <c r="W159" s="1286"/>
      <c r="X159" s="224">
        <v>2610</v>
      </c>
      <c r="Y159" s="210"/>
      <c r="Z159" s="1320"/>
      <c r="AA159" s="224"/>
      <c r="AB159" s="1286" t="s">
        <v>222</v>
      </c>
      <c r="AC159" s="1312">
        <v>14960</v>
      </c>
      <c r="AD159" s="211"/>
      <c r="AE159" s="1286" t="s">
        <v>222</v>
      </c>
      <c r="AF159" s="1287">
        <v>70</v>
      </c>
      <c r="AG159" s="1279" t="s">
        <v>222</v>
      </c>
      <c r="AH159" s="1305">
        <v>3600</v>
      </c>
      <c r="AI159" s="1290">
        <v>4000</v>
      </c>
      <c r="AJ159" s="1279" t="s">
        <v>222</v>
      </c>
      <c r="AK159" s="212" t="s">
        <v>224</v>
      </c>
      <c r="AL159" s="213">
        <v>7200</v>
      </c>
      <c r="AM159" s="214">
        <v>8100</v>
      </c>
      <c r="AN159" s="1286" t="s">
        <v>222</v>
      </c>
      <c r="AO159" s="1293">
        <v>7590</v>
      </c>
      <c r="AP159" s="1286" t="s">
        <v>222</v>
      </c>
      <c r="AQ159" s="1296">
        <v>70</v>
      </c>
      <c r="AR159" s="1279" t="s">
        <v>222</v>
      </c>
      <c r="AS159" s="1280">
        <v>4700</v>
      </c>
      <c r="AT159" s="1282"/>
      <c r="AU159" s="41"/>
      <c r="AV159" s="1282" t="s">
        <v>492</v>
      </c>
      <c r="AW159" s="1283">
        <v>8750</v>
      </c>
      <c r="AX159" s="1286" t="s">
        <v>222</v>
      </c>
      <c r="AY159" s="1287">
        <v>80</v>
      </c>
      <c r="AZ159" s="1271" t="s">
        <v>492</v>
      </c>
      <c r="BA159" s="1272" t="s">
        <v>226</v>
      </c>
      <c r="BB159" s="1274" t="s">
        <v>226</v>
      </c>
      <c r="BC159" s="1274" t="s">
        <v>226</v>
      </c>
      <c r="BD159" s="1276" t="s">
        <v>226</v>
      </c>
      <c r="BE159" s="210"/>
      <c r="BF159" s="1278"/>
      <c r="BG159" s="15"/>
      <c r="BH159" s="15"/>
      <c r="BI159" s="133"/>
      <c r="BJ159" s="130">
        <v>77</v>
      </c>
      <c r="BK159" s="130">
        <v>78</v>
      </c>
      <c r="BL159" s="1260">
        <v>5</v>
      </c>
      <c r="BM159" s="8"/>
      <c r="BN159" s="8"/>
      <c r="BO159" s="8"/>
      <c r="BP159" s="8"/>
      <c r="BQ159" s="8"/>
      <c r="BR159" s="8"/>
      <c r="BS159" s="8"/>
      <c r="BT159" s="8"/>
      <c r="BU159" s="8"/>
      <c r="BV159" s="8"/>
      <c r="BW159" s="8"/>
      <c r="BX159" s="8"/>
      <c r="BY159" s="8"/>
    </row>
    <row r="160" spans="1:77" s="56" customFormat="1" ht="13.5" customHeight="1">
      <c r="A160" s="1318"/>
      <c r="B160" s="1300"/>
      <c r="C160" s="1302"/>
      <c r="D160" s="215" t="s">
        <v>227</v>
      </c>
      <c r="E160" s="200"/>
      <c r="F160" s="216">
        <v>66090</v>
      </c>
      <c r="G160" s="217">
        <v>127510</v>
      </c>
      <c r="H160" s="216">
        <v>57580</v>
      </c>
      <c r="I160" s="217">
        <v>119000</v>
      </c>
      <c r="J160" s="170" t="s">
        <v>222</v>
      </c>
      <c r="K160" s="218">
        <v>630</v>
      </c>
      <c r="L160" s="219">
        <v>1150</v>
      </c>
      <c r="M160" s="220" t="s">
        <v>221</v>
      </c>
      <c r="N160" s="218">
        <v>550</v>
      </c>
      <c r="O160" s="219">
        <v>1070</v>
      </c>
      <c r="P160" s="220" t="s">
        <v>221</v>
      </c>
      <c r="Q160" s="170" t="s">
        <v>222</v>
      </c>
      <c r="R160" s="221">
        <v>7590</v>
      </c>
      <c r="S160" s="222">
        <v>70</v>
      </c>
      <c r="T160" s="1303"/>
      <c r="U160" s="157"/>
      <c r="V160" s="243"/>
      <c r="W160" s="1286"/>
      <c r="X160" s="244"/>
      <c r="Y160" s="245"/>
      <c r="Z160" s="1320"/>
      <c r="AA160" s="243"/>
      <c r="AB160" s="1286"/>
      <c r="AC160" s="1313"/>
      <c r="AD160" s="225">
        <v>13190</v>
      </c>
      <c r="AE160" s="1286"/>
      <c r="AF160" s="1288"/>
      <c r="AG160" s="1279"/>
      <c r="AH160" s="1306" t="e">
        <v>#REF!</v>
      </c>
      <c r="AI160" s="1291" t="e">
        <v>#REF!</v>
      </c>
      <c r="AJ160" s="1279"/>
      <c r="AK160" s="165" t="s">
        <v>228</v>
      </c>
      <c r="AL160" s="226">
        <v>4000</v>
      </c>
      <c r="AM160" s="227">
        <v>4400</v>
      </c>
      <c r="AN160" s="1286"/>
      <c r="AO160" s="1294"/>
      <c r="AP160" s="1286"/>
      <c r="AQ160" s="1297"/>
      <c r="AR160" s="1279"/>
      <c r="AS160" s="1281"/>
      <c r="AT160" s="1282"/>
      <c r="AU160" s="41"/>
      <c r="AV160" s="1282"/>
      <c r="AW160" s="1284"/>
      <c r="AX160" s="1286"/>
      <c r="AY160" s="1288"/>
      <c r="AZ160" s="1271"/>
      <c r="BA160" s="1273"/>
      <c r="BB160" s="1275"/>
      <c r="BC160" s="1275"/>
      <c r="BD160" s="1277"/>
      <c r="BE160" s="210"/>
      <c r="BF160" s="1278"/>
      <c r="BG160" s="15"/>
      <c r="BH160" s="15"/>
      <c r="BI160" s="133"/>
      <c r="BJ160" s="130">
        <v>77</v>
      </c>
      <c r="BK160" s="130">
        <v>78</v>
      </c>
      <c r="BL160" s="1260"/>
      <c r="BM160" s="8"/>
      <c r="BN160" s="8"/>
      <c r="BO160" s="8"/>
      <c r="BP160" s="8"/>
      <c r="BQ160" s="8"/>
      <c r="BR160" s="8"/>
      <c r="BS160" s="8"/>
      <c r="BT160" s="8"/>
      <c r="BU160" s="8"/>
      <c r="BV160" s="8"/>
      <c r="BW160" s="8"/>
      <c r="BX160" s="8"/>
      <c r="BY160" s="8"/>
    </row>
    <row r="161" spans="1:77" s="56" customFormat="1" ht="13.5" customHeight="1">
      <c r="A161" s="1318"/>
      <c r="B161" s="1300"/>
      <c r="C161" s="1261" t="s">
        <v>229</v>
      </c>
      <c r="D161" s="215" t="s">
        <v>230</v>
      </c>
      <c r="E161" s="200"/>
      <c r="F161" s="216">
        <v>127510</v>
      </c>
      <c r="G161" s="217">
        <v>203450</v>
      </c>
      <c r="H161" s="216">
        <v>119000</v>
      </c>
      <c r="I161" s="217">
        <v>194940</v>
      </c>
      <c r="J161" s="170" t="s">
        <v>222</v>
      </c>
      <c r="K161" s="218">
        <v>1150</v>
      </c>
      <c r="L161" s="219">
        <v>1910</v>
      </c>
      <c r="M161" s="220" t="s">
        <v>221</v>
      </c>
      <c r="N161" s="218">
        <v>1070</v>
      </c>
      <c r="O161" s="219">
        <v>1830</v>
      </c>
      <c r="P161" s="220" t="s">
        <v>221</v>
      </c>
      <c r="Q161" s="228"/>
      <c r="R161" s="229"/>
      <c r="S161" s="230"/>
      <c r="T161" s="1304"/>
      <c r="U161" s="157"/>
      <c r="V161" s="223" t="s">
        <v>240</v>
      </c>
      <c r="W161" s="1286"/>
      <c r="X161" s="224" t="s">
        <v>240</v>
      </c>
      <c r="Y161" s="172"/>
      <c r="Z161" s="1320"/>
      <c r="AA161" s="223"/>
      <c r="AB161" s="1286" t="s">
        <v>222</v>
      </c>
      <c r="AC161" s="1310">
        <v>13190</v>
      </c>
      <c r="AD161" s="231"/>
      <c r="AE161" s="1286"/>
      <c r="AF161" s="1288">
        <v>0</v>
      </c>
      <c r="AG161" s="1279"/>
      <c r="AH161" s="1306" t="e">
        <v>#REF!</v>
      </c>
      <c r="AI161" s="1291" t="e">
        <v>#REF!</v>
      </c>
      <c r="AJ161" s="1279"/>
      <c r="AK161" s="165" t="s">
        <v>231</v>
      </c>
      <c r="AL161" s="226">
        <v>3500</v>
      </c>
      <c r="AM161" s="227">
        <v>3800</v>
      </c>
      <c r="AN161" s="1286"/>
      <c r="AO161" s="1294"/>
      <c r="AP161" s="1286"/>
      <c r="AQ161" s="1297"/>
      <c r="AR161" s="210"/>
      <c r="AS161" s="193"/>
      <c r="AT161" s="1282"/>
      <c r="AU161" s="41"/>
      <c r="AV161" s="1282"/>
      <c r="AW161" s="1284"/>
      <c r="AX161" s="1286"/>
      <c r="AY161" s="1288"/>
      <c r="AZ161" s="1271"/>
      <c r="BA161" s="1263">
        <v>0.01</v>
      </c>
      <c r="BB161" s="1265">
        <v>0.03</v>
      </c>
      <c r="BC161" s="1265">
        <v>0.04</v>
      </c>
      <c r="BD161" s="1267">
        <v>0.06</v>
      </c>
      <c r="BE161" s="210"/>
      <c r="BF161" s="1269"/>
      <c r="BG161" s="15"/>
      <c r="BH161" s="15"/>
      <c r="BI161" s="133"/>
      <c r="BJ161" s="130">
        <v>77</v>
      </c>
      <c r="BK161" s="130">
        <v>78</v>
      </c>
      <c r="BL161" s="1260"/>
      <c r="BM161" s="8"/>
      <c r="BN161" s="8"/>
      <c r="BO161" s="8"/>
      <c r="BP161" s="8"/>
      <c r="BQ161" s="8"/>
      <c r="BR161" s="8"/>
      <c r="BS161" s="8"/>
      <c r="BT161" s="8"/>
      <c r="BU161" s="8"/>
      <c r="BV161" s="8"/>
      <c r="BW161" s="8"/>
      <c r="BX161" s="8"/>
      <c r="BY161" s="8"/>
    </row>
    <row r="162" spans="1:77" s="56" customFormat="1" ht="13.5" customHeight="1">
      <c r="A162" s="1318"/>
      <c r="B162" s="1300"/>
      <c r="C162" s="1262"/>
      <c r="D162" s="232" t="s">
        <v>53</v>
      </c>
      <c r="E162" s="200"/>
      <c r="F162" s="233">
        <v>203450</v>
      </c>
      <c r="G162" s="234"/>
      <c r="H162" s="233">
        <v>194940</v>
      </c>
      <c r="I162" s="234"/>
      <c r="J162" s="170" t="s">
        <v>222</v>
      </c>
      <c r="K162" s="221">
        <v>1910</v>
      </c>
      <c r="L162" s="235"/>
      <c r="M162" s="236" t="s">
        <v>221</v>
      </c>
      <c r="N162" s="221">
        <v>1830</v>
      </c>
      <c r="O162" s="235"/>
      <c r="P162" s="236" t="s">
        <v>221</v>
      </c>
      <c r="Q162" s="228"/>
      <c r="R162" s="229"/>
      <c r="S162" s="237"/>
      <c r="T162" s="1304"/>
      <c r="U162" s="157"/>
      <c r="V162" s="223">
        <v>279700</v>
      </c>
      <c r="W162" s="1286"/>
      <c r="X162" s="224">
        <v>2790</v>
      </c>
      <c r="Y162" s="210"/>
      <c r="Z162" s="1320"/>
      <c r="AA162" s="224"/>
      <c r="AB162" s="1286"/>
      <c r="AC162" s="1311"/>
      <c r="AD162" s="238"/>
      <c r="AE162" s="1286"/>
      <c r="AF162" s="1289"/>
      <c r="AG162" s="1279"/>
      <c r="AH162" s="1307" t="e">
        <v>#REF!</v>
      </c>
      <c r="AI162" s="1292" t="e">
        <v>#REF!</v>
      </c>
      <c r="AJ162" s="1279"/>
      <c r="AK162" s="239" t="s">
        <v>232</v>
      </c>
      <c r="AL162" s="240">
        <v>3100</v>
      </c>
      <c r="AM162" s="241">
        <v>3400</v>
      </c>
      <c r="AN162" s="1286"/>
      <c r="AO162" s="1295"/>
      <c r="AP162" s="1286"/>
      <c r="AQ162" s="1298"/>
      <c r="AR162" s="210"/>
      <c r="AS162" s="193"/>
      <c r="AT162" s="1282"/>
      <c r="AU162" s="41"/>
      <c r="AV162" s="1282"/>
      <c r="AW162" s="1285"/>
      <c r="AX162" s="1286"/>
      <c r="AY162" s="1289"/>
      <c r="AZ162" s="1271"/>
      <c r="BA162" s="1264"/>
      <c r="BB162" s="1266"/>
      <c r="BC162" s="1266"/>
      <c r="BD162" s="1268"/>
      <c r="BE162" s="210"/>
      <c r="BF162" s="1269"/>
      <c r="BG162" s="15"/>
      <c r="BH162" s="15"/>
      <c r="BI162" s="133"/>
      <c r="BJ162" s="130">
        <v>77</v>
      </c>
      <c r="BK162" s="130">
        <v>78</v>
      </c>
      <c r="BL162" s="1260"/>
      <c r="BM162" s="8"/>
      <c r="BN162" s="8"/>
      <c r="BO162" s="8"/>
      <c r="BP162" s="8"/>
      <c r="BQ162" s="8"/>
      <c r="BR162" s="8"/>
      <c r="BS162" s="8"/>
      <c r="BT162" s="8"/>
      <c r="BU162" s="8"/>
      <c r="BV162" s="8"/>
      <c r="BW162" s="8"/>
      <c r="BX162" s="8"/>
      <c r="BY162" s="8"/>
    </row>
    <row r="163" spans="1:77" s="56" customFormat="1" ht="13.5" customHeight="1">
      <c r="A163" s="1318"/>
      <c r="B163" s="1299" t="s">
        <v>241</v>
      </c>
      <c r="C163" s="1301" t="s">
        <v>218</v>
      </c>
      <c r="D163" s="199" t="s">
        <v>219</v>
      </c>
      <c r="E163" s="200"/>
      <c r="F163" s="201">
        <v>52680</v>
      </c>
      <c r="G163" s="202">
        <v>60270</v>
      </c>
      <c r="H163" s="201">
        <v>45380</v>
      </c>
      <c r="I163" s="202">
        <v>52970</v>
      </c>
      <c r="J163" s="170" t="s">
        <v>222</v>
      </c>
      <c r="K163" s="203">
        <v>500</v>
      </c>
      <c r="L163" s="204">
        <v>570</v>
      </c>
      <c r="M163" s="205" t="s">
        <v>221</v>
      </c>
      <c r="N163" s="203">
        <v>430</v>
      </c>
      <c r="O163" s="204">
        <v>500</v>
      </c>
      <c r="P163" s="205" t="s">
        <v>221</v>
      </c>
      <c r="Q163" s="170" t="s">
        <v>222</v>
      </c>
      <c r="R163" s="206">
        <v>7590</v>
      </c>
      <c r="S163" s="207">
        <v>70</v>
      </c>
      <c r="T163" s="1303"/>
      <c r="U163" s="157"/>
      <c r="V163" s="243"/>
      <c r="W163" s="1286"/>
      <c r="X163" s="244"/>
      <c r="Y163" s="245"/>
      <c r="Z163" s="1320"/>
      <c r="AA163" s="243"/>
      <c r="AB163" s="1286" t="s">
        <v>222</v>
      </c>
      <c r="AC163" s="1312">
        <v>13830</v>
      </c>
      <c r="AD163" s="211"/>
      <c r="AE163" s="1286" t="s">
        <v>222</v>
      </c>
      <c r="AF163" s="1287">
        <v>60</v>
      </c>
      <c r="AG163" s="1279" t="s">
        <v>222</v>
      </c>
      <c r="AH163" s="1305">
        <v>3100</v>
      </c>
      <c r="AI163" s="1290">
        <v>3400</v>
      </c>
      <c r="AJ163" s="1279" t="s">
        <v>222</v>
      </c>
      <c r="AK163" s="212" t="s">
        <v>224</v>
      </c>
      <c r="AL163" s="213">
        <v>6300</v>
      </c>
      <c r="AM163" s="214">
        <v>7100</v>
      </c>
      <c r="AN163" s="1286" t="s">
        <v>222</v>
      </c>
      <c r="AO163" s="1293">
        <v>6500</v>
      </c>
      <c r="AP163" s="1286" t="s">
        <v>222</v>
      </c>
      <c r="AQ163" s="1296">
        <v>60</v>
      </c>
      <c r="AR163" s="1279" t="s">
        <v>222</v>
      </c>
      <c r="AS163" s="1280">
        <v>4700</v>
      </c>
      <c r="AT163" s="1282"/>
      <c r="AU163" s="41"/>
      <c r="AV163" s="1282" t="s">
        <v>492</v>
      </c>
      <c r="AW163" s="1283">
        <v>7500</v>
      </c>
      <c r="AX163" s="1286" t="s">
        <v>222</v>
      </c>
      <c r="AY163" s="1287">
        <v>70</v>
      </c>
      <c r="AZ163" s="1271" t="s">
        <v>492</v>
      </c>
      <c r="BA163" s="1272" t="s">
        <v>226</v>
      </c>
      <c r="BB163" s="1274" t="s">
        <v>226</v>
      </c>
      <c r="BC163" s="1274" t="s">
        <v>226</v>
      </c>
      <c r="BD163" s="1276" t="s">
        <v>226</v>
      </c>
      <c r="BE163" s="210"/>
      <c r="BF163" s="1278"/>
      <c r="BG163" s="15"/>
      <c r="BH163" s="15"/>
      <c r="BI163" s="133"/>
      <c r="BJ163" s="130">
        <v>79</v>
      </c>
      <c r="BK163" s="130">
        <v>80</v>
      </c>
      <c r="BL163" s="1260">
        <v>6</v>
      </c>
      <c r="BM163" s="8"/>
      <c r="BN163" s="8"/>
      <c r="BO163" s="8"/>
      <c r="BP163" s="8"/>
      <c r="BQ163" s="8"/>
      <c r="BR163" s="8"/>
      <c r="BS163" s="8"/>
      <c r="BT163" s="8"/>
      <c r="BU163" s="8"/>
      <c r="BV163" s="8"/>
      <c r="BW163" s="8"/>
      <c r="BX163" s="8"/>
      <c r="BY163" s="8"/>
    </row>
    <row r="164" spans="1:77" s="56" customFormat="1" ht="13.5" customHeight="1">
      <c r="A164" s="1318"/>
      <c r="B164" s="1300"/>
      <c r="C164" s="1302"/>
      <c r="D164" s="215" t="s">
        <v>227</v>
      </c>
      <c r="E164" s="200"/>
      <c r="F164" s="216">
        <v>60270</v>
      </c>
      <c r="G164" s="217">
        <v>121690</v>
      </c>
      <c r="H164" s="216">
        <v>52970</v>
      </c>
      <c r="I164" s="217">
        <v>114390</v>
      </c>
      <c r="J164" s="170" t="s">
        <v>222</v>
      </c>
      <c r="K164" s="218">
        <v>570</v>
      </c>
      <c r="L164" s="219">
        <v>1100</v>
      </c>
      <c r="M164" s="220" t="s">
        <v>221</v>
      </c>
      <c r="N164" s="218">
        <v>500</v>
      </c>
      <c r="O164" s="219">
        <v>1020</v>
      </c>
      <c r="P164" s="220" t="s">
        <v>221</v>
      </c>
      <c r="Q164" s="170" t="s">
        <v>222</v>
      </c>
      <c r="R164" s="221">
        <v>7590</v>
      </c>
      <c r="S164" s="222">
        <v>70</v>
      </c>
      <c r="T164" s="1303"/>
      <c r="U164" s="157"/>
      <c r="V164" s="223" t="s">
        <v>242</v>
      </c>
      <c r="W164" s="1286"/>
      <c r="X164" s="224" t="s">
        <v>242</v>
      </c>
      <c r="Y164" s="172"/>
      <c r="Z164" s="1320"/>
      <c r="AA164" s="223"/>
      <c r="AB164" s="1286"/>
      <c r="AC164" s="1313"/>
      <c r="AD164" s="225">
        <v>12060</v>
      </c>
      <c r="AE164" s="1286"/>
      <c r="AF164" s="1288"/>
      <c r="AG164" s="1279"/>
      <c r="AH164" s="1306" t="e">
        <v>#REF!</v>
      </c>
      <c r="AI164" s="1291" t="e">
        <v>#REF!</v>
      </c>
      <c r="AJ164" s="1279"/>
      <c r="AK164" s="165" t="s">
        <v>228</v>
      </c>
      <c r="AL164" s="226">
        <v>3500</v>
      </c>
      <c r="AM164" s="227">
        <v>3900</v>
      </c>
      <c r="AN164" s="1286"/>
      <c r="AO164" s="1294"/>
      <c r="AP164" s="1286"/>
      <c r="AQ164" s="1297"/>
      <c r="AR164" s="1279"/>
      <c r="AS164" s="1281"/>
      <c r="AT164" s="1282"/>
      <c r="AU164" s="41"/>
      <c r="AV164" s="1282"/>
      <c r="AW164" s="1284"/>
      <c r="AX164" s="1286"/>
      <c r="AY164" s="1288"/>
      <c r="AZ164" s="1271"/>
      <c r="BA164" s="1273"/>
      <c r="BB164" s="1275"/>
      <c r="BC164" s="1275"/>
      <c r="BD164" s="1277"/>
      <c r="BE164" s="210"/>
      <c r="BF164" s="1278"/>
      <c r="BG164" s="15"/>
      <c r="BH164" s="15"/>
      <c r="BI164" s="133"/>
      <c r="BJ164" s="130">
        <v>79</v>
      </c>
      <c r="BK164" s="130">
        <v>80</v>
      </c>
      <c r="BL164" s="1260"/>
      <c r="BM164" s="8"/>
      <c r="BN164" s="8"/>
      <c r="BO164" s="8"/>
      <c r="BP164" s="8"/>
      <c r="BQ164" s="8"/>
      <c r="BR164" s="8"/>
      <c r="BS164" s="8"/>
      <c r="BT164" s="8"/>
      <c r="BU164" s="8"/>
      <c r="BV164" s="8"/>
      <c r="BW164" s="8"/>
      <c r="BX164" s="8"/>
      <c r="BY164" s="8"/>
    </row>
    <row r="165" spans="1:77" s="56" customFormat="1" ht="13.5" customHeight="1">
      <c r="A165" s="1318"/>
      <c r="B165" s="1300"/>
      <c r="C165" s="1261" t="s">
        <v>229</v>
      </c>
      <c r="D165" s="215" t="s">
        <v>230</v>
      </c>
      <c r="E165" s="200"/>
      <c r="F165" s="216">
        <v>121690</v>
      </c>
      <c r="G165" s="217">
        <v>197630</v>
      </c>
      <c r="H165" s="216">
        <v>114390</v>
      </c>
      <c r="I165" s="217">
        <v>190330</v>
      </c>
      <c r="J165" s="170" t="s">
        <v>222</v>
      </c>
      <c r="K165" s="218">
        <v>1100</v>
      </c>
      <c r="L165" s="219">
        <v>1860</v>
      </c>
      <c r="M165" s="220" t="s">
        <v>221</v>
      </c>
      <c r="N165" s="218">
        <v>1020</v>
      </c>
      <c r="O165" s="219">
        <v>1780</v>
      </c>
      <c r="P165" s="220" t="s">
        <v>221</v>
      </c>
      <c r="Q165" s="228"/>
      <c r="R165" s="229"/>
      <c r="S165" s="230"/>
      <c r="T165" s="1304"/>
      <c r="U165" s="157"/>
      <c r="V165" s="223">
        <v>317100</v>
      </c>
      <c r="W165" s="1286"/>
      <c r="X165" s="224">
        <v>3170</v>
      </c>
      <c r="Y165" s="210"/>
      <c r="Z165" s="1320"/>
      <c r="AA165" s="224"/>
      <c r="AB165" s="1286" t="s">
        <v>222</v>
      </c>
      <c r="AC165" s="1310">
        <v>12060</v>
      </c>
      <c r="AD165" s="231"/>
      <c r="AE165" s="1286"/>
      <c r="AF165" s="1288">
        <v>0</v>
      </c>
      <c r="AG165" s="1279"/>
      <c r="AH165" s="1306" t="e">
        <v>#REF!</v>
      </c>
      <c r="AI165" s="1291" t="e">
        <v>#REF!</v>
      </c>
      <c r="AJ165" s="1279"/>
      <c r="AK165" s="165" t="s">
        <v>231</v>
      </c>
      <c r="AL165" s="226">
        <v>3000</v>
      </c>
      <c r="AM165" s="227">
        <v>3400</v>
      </c>
      <c r="AN165" s="1286"/>
      <c r="AO165" s="1294"/>
      <c r="AP165" s="1286"/>
      <c r="AQ165" s="1297"/>
      <c r="AR165" s="210"/>
      <c r="AS165" s="193"/>
      <c r="AT165" s="1282"/>
      <c r="AU165" s="41"/>
      <c r="AV165" s="1282"/>
      <c r="AW165" s="1284"/>
      <c r="AX165" s="1286"/>
      <c r="AY165" s="1288"/>
      <c r="AZ165" s="1271"/>
      <c r="BA165" s="1263">
        <v>0.01</v>
      </c>
      <c r="BB165" s="1265">
        <v>0.03</v>
      </c>
      <c r="BC165" s="1265">
        <v>0.04</v>
      </c>
      <c r="BD165" s="1267">
        <v>0.06</v>
      </c>
      <c r="BE165" s="210"/>
      <c r="BF165" s="1269"/>
      <c r="BG165" s="15"/>
      <c r="BH165" s="15"/>
      <c r="BI165" s="133"/>
      <c r="BJ165" s="130">
        <v>79</v>
      </c>
      <c r="BK165" s="130">
        <v>80</v>
      </c>
      <c r="BL165" s="1260"/>
      <c r="BM165" s="8"/>
      <c r="BN165" s="8"/>
      <c r="BO165" s="8"/>
      <c r="BP165" s="8"/>
      <c r="BQ165" s="8"/>
      <c r="BR165" s="8"/>
      <c r="BS165" s="8"/>
      <c r="BT165" s="8"/>
      <c r="BU165" s="8"/>
      <c r="BV165" s="8"/>
      <c r="BW165" s="8"/>
      <c r="BX165" s="8"/>
      <c r="BY165" s="8"/>
    </row>
    <row r="166" spans="1:77" s="56" customFormat="1" ht="13.5" customHeight="1">
      <c r="A166" s="1318"/>
      <c r="B166" s="1300"/>
      <c r="C166" s="1262"/>
      <c r="D166" s="232" t="s">
        <v>53</v>
      </c>
      <c r="E166" s="200"/>
      <c r="F166" s="233">
        <v>197630</v>
      </c>
      <c r="G166" s="234"/>
      <c r="H166" s="233">
        <v>190330</v>
      </c>
      <c r="I166" s="234"/>
      <c r="J166" s="170" t="s">
        <v>222</v>
      </c>
      <c r="K166" s="221">
        <v>1860</v>
      </c>
      <c r="L166" s="235"/>
      <c r="M166" s="236" t="s">
        <v>221</v>
      </c>
      <c r="N166" s="221">
        <v>1780</v>
      </c>
      <c r="O166" s="235"/>
      <c r="P166" s="236" t="s">
        <v>221</v>
      </c>
      <c r="Q166" s="228"/>
      <c r="R166" s="229"/>
      <c r="S166" s="237"/>
      <c r="T166" s="1304"/>
      <c r="U166" s="157"/>
      <c r="V166" s="243"/>
      <c r="W166" s="1286"/>
      <c r="X166" s="244"/>
      <c r="Y166" s="245"/>
      <c r="Z166" s="1320"/>
      <c r="AA166" s="243"/>
      <c r="AB166" s="1286"/>
      <c r="AC166" s="1311"/>
      <c r="AD166" s="238"/>
      <c r="AE166" s="1286"/>
      <c r="AF166" s="1289"/>
      <c r="AG166" s="1279"/>
      <c r="AH166" s="1307" t="e">
        <v>#REF!</v>
      </c>
      <c r="AI166" s="1292" t="e">
        <v>#REF!</v>
      </c>
      <c r="AJ166" s="1279"/>
      <c r="AK166" s="239" t="s">
        <v>232</v>
      </c>
      <c r="AL166" s="240">
        <v>2700</v>
      </c>
      <c r="AM166" s="241">
        <v>3000</v>
      </c>
      <c r="AN166" s="1286"/>
      <c r="AO166" s="1295"/>
      <c r="AP166" s="1286"/>
      <c r="AQ166" s="1298"/>
      <c r="AR166" s="210"/>
      <c r="AS166" s="193"/>
      <c r="AT166" s="1282"/>
      <c r="AU166" s="41"/>
      <c r="AV166" s="1282"/>
      <c r="AW166" s="1285"/>
      <c r="AX166" s="1286"/>
      <c r="AY166" s="1289"/>
      <c r="AZ166" s="1271"/>
      <c r="BA166" s="1264"/>
      <c r="BB166" s="1266"/>
      <c r="BC166" s="1266"/>
      <c r="BD166" s="1268"/>
      <c r="BE166" s="210"/>
      <c r="BF166" s="1269"/>
      <c r="BG166" s="15"/>
      <c r="BH166" s="15"/>
      <c r="BI166" s="133"/>
      <c r="BJ166" s="130">
        <v>79</v>
      </c>
      <c r="BK166" s="130">
        <v>80</v>
      </c>
      <c r="BL166" s="1260"/>
      <c r="BM166" s="8"/>
      <c r="BN166" s="8"/>
      <c r="BO166" s="8"/>
      <c r="BP166" s="8"/>
      <c r="BQ166" s="8"/>
      <c r="BR166" s="8"/>
      <c r="BS166" s="8"/>
      <c r="BT166" s="8"/>
      <c r="BU166" s="8"/>
      <c r="BV166" s="8"/>
      <c r="BW166" s="8"/>
      <c r="BX166" s="8"/>
      <c r="BY166" s="8"/>
    </row>
    <row r="167" spans="1:77" s="56" customFormat="1" ht="13.5" customHeight="1">
      <c r="A167" s="1318"/>
      <c r="B167" s="1308" t="s">
        <v>243</v>
      </c>
      <c r="C167" s="1301" t="s">
        <v>218</v>
      </c>
      <c r="D167" s="199" t="s">
        <v>219</v>
      </c>
      <c r="E167" s="200"/>
      <c r="F167" s="201">
        <v>48370</v>
      </c>
      <c r="G167" s="202">
        <v>55960</v>
      </c>
      <c r="H167" s="201">
        <v>41980</v>
      </c>
      <c r="I167" s="202">
        <v>49570</v>
      </c>
      <c r="J167" s="170" t="s">
        <v>222</v>
      </c>
      <c r="K167" s="203">
        <v>460</v>
      </c>
      <c r="L167" s="204">
        <v>530</v>
      </c>
      <c r="M167" s="205" t="s">
        <v>221</v>
      </c>
      <c r="N167" s="203">
        <v>400</v>
      </c>
      <c r="O167" s="204">
        <v>470</v>
      </c>
      <c r="P167" s="205" t="s">
        <v>221</v>
      </c>
      <c r="Q167" s="170" t="s">
        <v>222</v>
      </c>
      <c r="R167" s="206">
        <v>7590</v>
      </c>
      <c r="S167" s="207">
        <v>70</v>
      </c>
      <c r="T167" s="1303"/>
      <c r="U167" s="157"/>
      <c r="V167" s="223" t="s">
        <v>244</v>
      </c>
      <c r="W167" s="1286"/>
      <c r="X167" s="224" t="s">
        <v>244</v>
      </c>
      <c r="Y167" s="172"/>
      <c r="Z167" s="1320"/>
      <c r="AA167" s="223"/>
      <c r="AB167" s="1286" t="s">
        <v>222</v>
      </c>
      <c r="AC167" s="1312">
        <v>12990</v>
      </c>
      <c r="AD167" s="211"/>
      <c r="AE167" s="1286" t="s">
        <v>222</v>
      </c>
      <c r="AF167" s="1287">
        <v>50</v>
      </c>
      <c r="AG167" s="1279" t="s">
        <v>222</v>
      </c>
      <c r="AH167" s="1305">
        <v>3500</v>
      </c>
      <c r="AI167" s="1290">
        <v>3900</v>
      </c>
      <c r="AJ167" s="1279" t="s">
        <v>222</v>
      </c>
      <c r="AK167" s="212" t="s">
        <v>224</v>
      </c>
      <c r="AL167" s="213">
        <v>7100</v>
      </c>
      <c r="AM167" s="214">
        <v>7900</v>
      </c>
      <c r="AN167" s="1286" t="s">
        <v>222</v>
      </c>
      <c r="AO167" s="1293">
        <v>5690</v>
      </c>
      <c r="AP167" s="1286" t="s">
        <v>222</v>
      </c>
      <c r="AQ167" s="1296">
        <v>50</v>
      </c>
      <c r="AR167" s="1279" t="s">
        <v>222</v>
      </c>
      <c r="AS167" s="1280">
        <v>4700</v>
      </c>
      <c r="AT167" s="1282"/>
      <c r="AU167" s="41"/>
      <c r="AV167" s="1282" t="s">
        <v>492</v>
      </c>
      <c r="AW167" s="1283">
        <v>6560</v>
      </c>
      <c r="AX167" s="1286" t="s">
        <v>222</v>
      </c>
      <c r="AY167" s="1287">
        <v>60</v>
      </c>
      <c r="AZ167" s="1271" t="s">
        <v>492</v>
      </c>
      <c r="BA167" s="1272" t="s">
        <v>226</v>
      </c>
      <c r="BB167" s="1274" t="s">
        <v>226</v>
      </c>
      <c r="BC167" s="1274" t="s">
        <v>226</v>
      </c>
      <c r="BD167" s="1276" t="s">
        <v>226</v>
      </c>
      <c r="BE167" s="210"/>
      <c r="BF167" s="1278"/>
      <c r="BG167" s="15"/>
      <c r="BH167" s="15"/>
      <c r="BI167" s="133"/>
      <c r="BJ167" s="130">
        <v>81</v>
      </c>
      <c r="BK167" s="130">
        <v>82</v>
      </c>
      <c r="BL167" s="1260">
        <v>7</v>
      </c>
      <c r="BM167" s="8"/>
      <c r="BN167" s="8"/>
      <c r="BO167" s="8"/>
      <c r="BP167" s="8"/>
      <c r="BQ167" s="8"/>
      <c r="BR167" s="8"/>
      <c r="BS167" s="8"/>
      <c r="BT167" s="8"/>
      <c r="BU167" s="8"/>
      <c r="BV167" s="8"/>
      <c r="BW167" s="8"/>
      <c r="BX167" s="8"/>
      <c r="BY167" s="8"/>
    </row>
    <row r="168" spans="1:77" s="56" customFormat="1" ht="13.5" customHeight="1">
      <c r="A168" s="1318"/>
      <c r="B168" s="1300"/>
      <c r="C168" s="1302"/>
      <c r="D168" s="215" t="s">
        <v>227</v>
      </c>
      <c r="E168" s="200"/>
      <c r="F168" s="216">
        <v>55960</v>
      </c>
      <c r="G168" s="217">
        <v>117380</v>
      </c>
      <c r="H168" s="216">
        <v>49570</v>
      </c>
      <c r="I168" s="217">
        <v>110990</v>
      </c>
      <c r="J168" s="170" t="s">
        <v>222</v>
      </c>
      <c r="K168" s="218">
        <v>530</v>
      </c>
      <c r="L168" s="219">
        <v>1050</v>
      </c>
      <c r="M168" s="220" t="s">
        <v>221</v>
      </c>
      <c r="N168" s="218">
        <v>470</v>
      </c>
      <c r="O168" s="219">
        <v>990</v>
      </c>
      <c r="P168" s="220" t="s">
        <v>221</v>
      </c>
      <c r="Q168" s="170" t="s">
        <v>222</v>
      </c>
      <c r="R168" s="221">
        <v>7590</v>
      </c>
      <c r="S168" s="222">
        <v>70</v>
      </c>
      <c r="T168" s="1303"/>
      <c r="U168" s="157"/>
      <c r="V168" s="223">
        <v>354400</v>
      </c>
      <c r="W168" s="1286"/>
      <c r="X168" s="224">
        <v>3540</v>
      </c>
      <c r="Y168" s="210"/>
      <c r="Z168" s="1320"/>
      <c r="AA168" s="224"/>
      <c r="AB168" s="1286"/>
      <c r="AC168" s="1313"/>
      <c r="AD168" s="225">
        <v>11220</v>
      </c>
      <c r="AE168" s="1286"/>
      <c r="AF168" s="1288"/>
      <c r="AG168" s="1279"/>
      <c r="AH168" s="1306" t="e">
        <v>#REF!</v>
      </c>
      <c r="AI168" s="1291" t="e">
        <v>#REF!</v>
      </c>
      <c r="AJ168" s="1279"/>
      <c r="AK168" s="165" t="s">
        <v>228</v>
      </c>
      <c r="AL168" s="226">
        <v>3900</v>
      </c>
      <c r="AM168" s="227">
        <v>4300</v>
      </c>
      <c r="AN168" s="1286"/>
      <c r="AO168" s="1294"/>
      <c r="AP168" s="1286"/>
      <c r="AQ168" s="1297"/>
      <c r="AR168" s="1279"/>
      <c r="AS168" s="1281"/>
      <c r="AT168" s="1282"/>
      <c r="AU168" s="41"/>
      <c r="AV168" s="1282"/>
      <c r="AW168" s="1284"/>
      <c r="AX168" s="1286"/>
      <c r="AY168" s="1288"/>
      <c r="AZ168" s="1271"/>
      <c r="BA168" s="1273"/>
      <c r="BB168" s="1275"/>
      <c r="BC168" s="1275"/>
      <c r="BD168" s="1277"/>
      <c r="BE168" s="210"/>
      <c r="BF168" s="1278"/>
      <c r="BG168" s="15"/>
      <c r="BH168" s="15"/>
      <c r="BI168" s="133"/>
      <c r="BJ168" s="130">
        <v>81</v>
      </c>
      <c r="BK168" s="130">
        <v>82</v>
      </c>
      <c r="BL168" s="1260"/>
      <c r="BM168" s="8"/>
      <c r="BN168" s="8"/>
      <c r="BO168" s="8"/>
      <c r="BP168" s="8"/>
      <c r="BQ168" s="8"/>
      <c r="BR168" s="8"/>
      <c r="BS168" s="8"/>
      <c r="BT168" s="8"/>
      <c r="BU168" s="8"/>
      <c r="BV168" s="8"/>
      <c r="BW168" s="8"/>
      <c r="BX168" s="8"/>
      <c r="BY168" s="8"/>
    </row>
    <row r="169" spans="1:77" s="56" customFormat="1" ht="13.5" customHeight="1">
      <c r="A169" s="1318"/>
      <c r="B169" s="1300"/>
      <c r="C169" s="1261" t="s">
        <v>229</v>
      </c>
      <c r="D169" s="215" t="s">
        <v>230</v>
      </c>
      <c r="E169" s="200"/>
      <c r="F169" s="216">
        <v>117380</v>
      </c>
      <c r="G169" s="217">
        <v>193320</v>
      </c>
      <c r="H169" s="216">
        <v>110990</v>
      </c>
      <c r="I169" s="217">
        <v>186930</v>
      </c>
      <c r="J169" s="170" t="s">
        <v>222</v>
      </c>
      <c r="K169" s="218">
        <v>1050</v>
      </c>
      <c r="L169" s="219">
        <v>1810</v>
      </c>
      <c r="M169" s="220" t="s">
        <v>221</v>
      </c>
      <c r="N169" s="218">
        <v>990</v>
      </c>
      <c r="O169" s="219">
        <v>1750</v>
      </c>
      <c r="P169" s="220" t="s">
        <v>221</v>
      </c>
      <c r="Q169" s="228"/>
      <c r="R169" s="229"/>
      <c r="S169" s="230"/>
      <c r="T169" s="1304"/>
      <c r="U169" s="157"/>
      <c r="V169" s="243"/>
      <c r="W169" s="1286"/>
      <c r="X169" s="244"/>
      <c r="Y169" s="245"/>
      <c r="Z169" s="1320"/>
      <c r="AA169" s="243"/>
      <c r="AB169" s="1286" t="s">
        <v>222</v>
      </c>
      <c r="AC169" s="1310">
        <v>11220</v>
      </c>
      <c r="AD169" s="231"/>
      <c r="AE169" s="1286"/>
      <c r="AF169" s="1288">
        <v>0</v>
      </c>
      <c r="AG169" s="1279"/>
      <c r="AH169" s="1306" t="e">
        <v>#REF!</v>
      </c>
      <c r="AI169" s="1291" t="e">
        <v>#REF!</v>
      </c>
      <c r="AJ169" s="1279"/>
      <c r="AK169" s="165" t="s">
        <v>231</v>
      </c>
      <c r="AL169" s="226">
        <v>3400</v>
      </c>
      <c r="AM169" s="227">
        <v>3800</v>
      </c>
      <c r="AN169" s="1286"/>
      <c r="AO169" s="1294"/>
      <c r="AP169" s="1286"/>
      <c r="AQ169" s="1297"/>
      <c r="AR169" s="210"/>
      <c r="AS169" s="193"/>
      <c r="AT169" s="1282"/>
      <c r="AU169" s="61"/>
      <c r="AV169" s="1282"/>
      <c r="AW169" s="1284"/>
      <c r="AX169" s="1286"/>
      <c r="AY169" s="1288"/>
      <c r="AZ169" s="1271"/>
      <c r="BA169" s="1263">
        <v>0.01</v>
      </c>
      <c r="BB169" s="1265">
        <v>0.03</v>
      </c>
      <c r="BC169" s="1265">
        <v>0.04</v>
      </c>
      <c r="BD169" s="1267">
        <v>0.06</v>
      </c>
      <c r="BE169" s="210"/>
      <c r="BF169" s="1269"/>
      <c r="BG169" s="15"/>
      <c r="BH169" s="15"/>
      <c r="BI169" s="133"/>
      <c r="BJ169" s="130">
        <v>81</v>
      </c>
      <c r="BK169" s="130">
        <v>82</v>
      </c>
      <c r="BL169" s="1260"/>
      <c r="BM169" s="8"/>
      <c r="BN169" s="8"/>
      <c r="BO169" s="8"/>
      <c r="BP169" s="8"/>
      <c r="BQ169" s="8"/>
      <c r="BR169" s="8"/>
      <c r="BS169" s="8"/>
      <c r="BT169" s="8"/>
      <c r="BU169" s="8"/>
      <c r="BV169" s="8"/>
      <c r="BW169" s="8"/>
      <c r="BX169" s="8"/>
      <c r="BY169" s="8"/>
    </row>
    <row r="170" spans="1:77" s="56" customFormat="1" ht="13.5" customHeight="1">
      <c r="A170" s="1318"/>
      <c r="B170" s="1300"/>
      <c r="C170" s="1262"/>
      <c r="D170" s="232" t="s">
        <v>53</v>
      </c>
      <c r="E170" s="200"/>
      <c r="F170" s="233">
        <v>193320</v>
      </c>
      <c r="G170" s="234"/>
      <c r="H170" s="233">
        <v>186930</v>
      </c>
      <c r="I170" s="234"/>
      <c r="J170" s="170" t="s">
        <v>222</v>
      </c>
      <c r="K170" s="221">
        <v>1810</v>
      </c>
      <c r="L170" s="235"/>
      <c r="M170" s="236" t="s">
        <v>221</v>
      </c>
      <c r="N170" s="221">
        <v>1750</v>
      </c>
      <c r="O170" s="235"/>
      <c r="P170" s="236" t="s">
        <v>221</v>
      </c>
      <c r="Q170" s="228"/>
      <c r="R170" s="229"/>
      <c r="S170" s="237"/>
      <c r="T170" s="1304"/>
      <c r="U170" s="157"/>
      <c r="V170" s="223" t="s">
        <v>245</v>
      </c>
      <c r="W170" s="1286"/>
      <c r="X170" s="224" t="s">
        <v>245</v>
      </c>
      <c r="Y170" s="172"/>
      <c r="Z170" s="1320"/>
      <c r="AA170" s="223"/>
      <c r="AB170" s="1286"/>
      <c r="AC170" s="1311"/>
      <c r="AD170" s="238"/>
      <c r="AE170" s="1286"/>
      <c r="AF170" s="1289"/>
      <c r="AG170" s="1279"/>
      <c r="AH170" s="1307" t="e">
        <v>#REF!</v>
      </c>
      <c r="AI170" s="1292" t="e">
        <v>#REF!</v>
      </c>
      <c r="AJ170" s="1279"/>
      <c r="AK170" s="239" t="s">
        <v>232</v>
      </c>
      <c r="AL170" s="240">
        <v>3000</v>
      </c>
      <c r="AM170" s="241">
        <v>3400</v>
      </c>
      <c r="AN170" s="1286"/>
      <c r="AO170" s="1295"/>
      <c r="AP170" s="1286"/>
      <c r="AQ170" s="1298"/>
      <c r="AR170" s="210"/>
      <c r="AS170" s="193"/>
      <c r="AT170" s="1282"/>
      <c r="AU170" s="61"/>
      <c r="AV170" s="1282"/>
      <c r="AW170" s="1285"/>
      <c r="AX170" s="1286"/>
      <c r="AY170" s="1289"/>
      <c r="AZ170" s="1271"/>
      <c r="BA170" s="1264"/>
      <c r="BB170" s="1266"/>
      <c r="BC170" s="1266"/>
      <c r="BD170" s="1268"/>
      <c r="BE170" s="210"/>
      <c r="BF170" s="1269"/>
      <c r="BG170" s="15"/>
      <c r="BH170" s="15"/>
      <c r="BI170" s="133"/>
      <c r="BJ170" s="130">
        <v>81</v>
      </c>
      <c r="BK170" s="130">
        <v>82</v>
      </c>
      <c r="BL170" s="1260"/>
      <c r="BM170" s="8"/>
      <c r="BN170" s="8"/>
      <c r="BO170" s="8"/>
      <c r="BP170" s="8"/>
      <c r="BQ170" s="8"/>
      <c r="BR170" s="8"/>
      <c r="BS170" s="8"/>
      <c r="BT170" s="8"/>
      <c r="BU170" s="8"/>
      <c r="BV170" s="8"/>
      <c r="BW170" s="8"/>
      <c r="BX170" s="8"/>
      <c r="BY170" s="8"/>
    </row>
    <row r="171" spans="1:77" s="56" customFormat="1" ht="13.5" customHeight="1">
      <c r="A171" s="1318"/>
      <c r="B171" s="1308" t="s">
        <v>246</v>
      </c>
      <c r="C171" s="1301" t="s">
        <v>218</v>
      </c>
      <c r="D171" s="199" t="s">
        <v>219</v>
      </c>
      <c r="E171" s="200"/>
      <c r="F171" s="201">
        <v>44970</v>
      </c>
      <c r="G171" s="202">
        <v>52560</v>
      </c>
      <c r="H171" s="201">
        <v>39290</v>
      </c>
      <c r="I171" s="202">
        <v>46880</v>
      </c>
      <c r="J171" s="170" t="s">
        <v>222</v>
      </c>
      <c r="K171" s="203">
        <v>430</v>
      </c>
      <c r="L171" s="204">
        <v>500</v>
      </c>
      <c r="M171" s="205" t="s">
        <v>221</v>
      </c>
      <c r="N171" s="203">
        <v>370</v>
      </c>
      <c r="O171" s="204">
        <v>440</v>
      </c>
      <c r="P171" s="205" t="s">
        <v>221</v>
      </c>
      <c r="Q171" s="170" t="s">
        <v>222</v>
      </c>
      <c r="R171" s="206">
        <v>7590</v>
      </c>
      <c r="S171" s="207">
        <v>70</v>
      </c>
      <c r="T171" s="1303"/>
      <c r="U171" s="157"/>
      <c r="V171" s="223">
        <v>391700</v>
      </c>
      <c r="W171" s="1286"/>
      <c r="X171" s="224">
        <v>3910</v>
      </c>
      <c r="Y171" s="210"/>
      <c r="Z171" s="1320"/>
      <c r="AA171" s="224"/>
      <c r="AB171" s="1286" t="s">
        <v>222</v>
      </c>
      <c r="AC171" s="1312">
        <v>12330</v>
      </c>
      <c r="AD171" s="211"/>
      <c r="AE171" s="1286" t="s">
        <v>222</v>
      </c>
      <c r="AF171" s="1287">
        <v>50</v>
      </c>
      <c r="AG171" s="1279" t="s">
        <v>222</v>
      </c>
      <c r="AH171" s="1305">
        <v>3100</v>
      </c>
      <c r="AI171" s="1290">
        <v>3400</v>
      </c>
      <c r="AJ171" s="1279" t="s">
        <v>222</v>
      </c>
      <c r="AK171" s="212" t="s">
        <v>224</v>
      </c>
      <c r="AL171" s="213">
        <v>6300</v>
      </c>
      <c r="AM171" s="214">
        <v>7100</v>
      </c>
      <c r="AN171" s="1286" t="s">
        <v>222</v>
      </c>
      <c r="AO171" s="1293">
        <v>5060</v>
      </c>
      <c r="AP171" s="1286" t="s">
        <v>222</v>
      </c>
      <c r="AQ171" s="1296">
        <v>50</v>
      </c>
      <c r="AR171" s="1279" t="s">
        <v>222</v>
      </c>
      <c r="AS171" s="1280">
        <v>4700</v>
      </c>
      <c r="AT171" s="1282"/>
      <c r="AU171" s="61"/>
      <c r="AV171" s="1282" t="s">
        <v>492</v>
      </c>
      <c r="AW171" s="1283">
        <v>5830</v>
      </c>
      <c r="AX171" s="1286" t="s">
        <v>222</v>
      </c>
      <c r="AY171" s="1287">
        <v>50</v>
      </c>
      <c r="AZ171" s="1271" t="s">
        <v>492</v>
      </c>
      <c r="BA171" s="1272" t="s">
        <v>226</v>
      </c>
      <c r="BB171" s="1274" t="s">
        <v>226</v>
      </c>
      <c r="BC171" s="1274" t="s">
        <v>226</v>
      </c>
      <c r="BD171" s="1276" t="s">
        <v>226</v>
      </c>
      <c r="BE171" s="210"/>
      <c r="BF171" s="1278"/>
      <c r="BG171" s="15"/>
      <c r="BH171" s="15"/>
      <c r="BI171" s="133"/>
      <c r="BJ171" s="130">
        <v>83</v>
      </c>
      <c r="BK171" s="130">
        <v>84</v>
      </c>
      <c r="BL171" s="1260">
        <v>8</v>
      </c>
      <c r="BM171" s="8"/>
      <c r="BN171" s="8"/>
      <c r="BO171" s="8"/>
      <c r="BP171" s="8"/>
      <c r="BQ171" s="8"/>
      <c r="BR171" s="8"/>
      <c r="BS171" s="8"/>
      <c r="BT171" s="8"/>
      <c r="BU171" s="8"/>
      <c r="BV171" s="8"/>
      <c r="BW171" s="8"/>
      <c r="BX171" s="8"/>
      <c r="BY171" s="8"/>
    </row>
    <row r="172" spans="1:77" s="56" customFormat="1" ht="13.5" customHeight="1">
      <c r="A172" s="1318"/>
      <c r="B172" s="1300"/>
      <c r="C172" s="1302"/>
      <c r="D172" s="215" t="s">
        <v>227</v>
      </c>
      <c r="E172" s="200"/>
      <c r="F172" s="216">
        <v>52560</v>
      </c>
      <c r="G172" s="217">
        <v>113980</v>
      </c>
      <c r="H172" s="216">
        <v>46880</v>
      </c>
      <c r="I172" s="217">
        <v>108300</v>
      </c>
      <c r="J172" s="170" t="s">
        <v>222</v>
      </c>
      <c r="K172" s="218">
        <v>500</v>
      </c>
      <c r="L172" s="219">
        <v>1020</v>
      </c>
      <c r="M172" s="220" t="s">
        <v>221</v>
      </c>
      <c r="N172" s="218">
        <v>440</v>
      </c>
      <c r="O172" s="219">
        <v>960</v>
      </c>
      <c r="P172" s="220" t="s">
        <v>221</v>
      </c>
      <c r="Q172" s="170" t="s">
        <v>222</v>
      </c>
      <c r="R172" s="221">
        <v>7590</v>
      </c>
      <c r="S172" s="222">
        <v>70</v>
      </c>
      <c r="T172" s="1303"/>
      <c r="U172" s="157"/>
      <c r="V172" s="243"/>
      <c r="W172" s="1286"/>
      <c r="X172" s="244"/>
      <c r="Y172" s="245"/>
      <c r="Z172" s="1320"/>
      <c r="AA172" s="243"/>
      <c r="AB172" s="1286"/>
      <c r="AC172" s="1313"/>
      <c r="AD172" s="225">
        <v>10560</v>
      </c>
      <c r="AE172" s="1286"/>
      <c r="AF172" s="1288"/>
      <c r="AG172" s="1279"/>
      <c r="AH172" s="1306" t="e">
        <v>#REF!</v>
      </c>
      <c r="AI172" s="1291" t="e">
        <v>#REF!</v>
      </c>
      <c r="AJ172" s="1279"/>
      <c r="AK172" s="165" t="s">
        <v>228</v>
      </c>
      <c r="AL172" s="226">
        <v>3500</v>
      </c>
      <c r="AM172" s="227">
        <v>3900</v>
      </c>
      <c r="AN172" s="1286"/>
      <c r="AO172" s="1294"/>
      <c r="AP172" s="1286"/>
      <c r="AQ172" s="1297"/>
      <c r="AR172" s="1279"/>
      <c r="AS172" s="1281"/>
      <c r="AT172" s="1282"/>
      <c r="AU172" s="61"/>
      <c r="AV172" s="1282"/>
      <c r="AW172" s="1284"/>
      <c r="AX172" s="1286"/>
      <c r="AY172" s="1288"/>
      <c r="AZ172" s="1271"/>
      <c r="BA172" s="1273"/>
      <c r="BB172" s="1275"/>
      <c r="BC172" s="1275"/>
      <c r="BD172" s="1277"/>
      <c r="BE172" s="210"/>
      <c r="BF172" s="1278"/>
      <c r="BG172" s="15"/>
      <c r="BH172" s="15"/>
      <c r="BI172" s="133"/>
      <c r="BJ172" s="130">
        <v>83</v>
      </c>
      <c r="BK172" s="130">
        <v>84</v>
      </c>
      <c r="BL172" s="1260"/>
      <c r="BM172" s="8"/>
      <c r="BN172" s="8"/>
      <c r="BO172" s="8"/>
      <c r="BP172" s="8"/>
      <c r="BQ172" s="8"/>
      <c r="BR172" s="8"/>
      <c r="BS172" s="8"/>
      <c r="BT172" s="8"/>
      <c r="BU172" s="8"/>
      <c r="BV172" s="8"/>
      <c r="BW172" s="8"/>
      <c r="BX172" s="8"/>
      <c r="BY172" s="8"/>
    </row>
    <row r="173" spans="1:77" s="56" customFormat="1" ht="13.5" customHeight="1">
      <c r="A173" s="1318"/>
      <c r="B173" s="1300"/>
      <c r="C173" s="1261" t="s">
        <v>229</v>
      </c>
      <c r="D173" s="215" t="s">
        <v>230</v>
      </c>
      <c r="E173" s="200"/>
      <c r="F173" s="216">
        <v>113980</v>
      </c>
      <c r="G173" s="217">
        <v>189920</v>
      </c>
      <c r="H173" s="216">
        <v>108300</v>
      </c>
      <c r="I173" s="217">
        <v>184240</v>
      </c>
      <c r="J173" s="170" t="s">
        <v>222</v>
      </c>
      <c r="K173" s="218">
        <v>1020</v>
      </c>
      <c r="L173" s="219">
        <v>1780</v>
      </c>
      <c r="M173" s="220" t="s">
        <v>221</v>
      </c>
      <c r="N173" s="218">
        <v>960</v>
      </c>
      <c r="O173" s="219">
        <v>1720</v>
      </c>
      <c r="P173" s="220" t="s">
        <v>221</v>
      </c>
      <c r="Q173" s="228"/>
      <c r="R173" s="229"/>
      <c r="S173" s="230"/>
      <c r="T173" s="1304"/>
      <c r="U173" s="157"/>
      <c r="V173" s="223" t="s">
        <v>247</v>
      </c>
      <c r="W173" s="1286"/>
      <c r="X173" s="224" t="s">
        <v>247</v>
      </c>
      <c r="Y173" s="172"/>
      <c r="Z173" s="1320"/>
      <c r="AA173" s="223"/>
      <c r="AB173" s="1286" t="s">
        <v>222</v>
      </c>
      <c r="AC173" s="1310">
        <v>10560</v>
      </c>
      <c r="AD173" s="231"/>
      <c r="AE173" s="1286"/>
      <c r="AF173" s="1288">
        <v>0</v>
      </c>
      <c r="AG173" s="1279"/>
      <c r="AH173" s="1306" t="e">
        <v>#REF!</v>
      </c>
      <c r="AI173" s="1291" t="e">
        <v>#REF!</v>
      </c>
      <c r="AJ173" s="1279"/>
      <c r="AK173" s="165" t="s">
        <v>231</v>
      </c>
      <c r="AL173" s="226">
        <v>3000</v>
      </c>
      <c r="AM173" s="227">
        <v>3400</v>
      </c>
      <c r="AN173" s="1286"/>
      <c r="AO173" s="1294"/>
      <c r="AP173" s="1286"/>
      <c r="AQ173" s="1297"/>
      <c r="AR173" s="210"/>
      <c r="AS173" s="193"/>
      <c r="AT173" s="1282"/>
      <c r="AU173" s="62"/>
      <c r="AV173" s="1282"/>
      <c r="AW173" s="1284"/>
      <c r="AX173" s="1286"/>
      <c r="AY173" s="1288"/>
      <c r="AZ173" s="1271"/>
      <c r="BA173" s="1263">
        <v>0.01</v>
      </c>
      <c r="BB173" s="1265">
        <v>0.03</v>
      </c>
      <c r="BC173" s="1265">
        <v>0.04</v>
      </c>
      <c r="BD173" s="1267">
        <v>0.06</v>
      </c>
      <c r="BE173" s="210"/>
      <c r="BF173" s="1269"/>
      <c r="BG173" s="15"/>
      <c r="BH173" s="15"/>
      <c r="BI173" s="133"/>
      <c r="BJ173" s="130">
        <v>83</v>
      </c>
      <c r="BK173" s="130">
        <v>84</v>
      </c>
      <c r="BL173" s="1260"/>
      <c r="BM173" s="8"/>
      <c r="BN173" s="8"/>
      <c r="BO173" s="8"/>
      <c r="BP173" s="8"/>
      <c r="BQ173" s="8"/>
      <c r="BR173" s="8"/>
      <c r="BS173" s="8"/>
      <c r="BT173" s="8"/>
      <c r="BU173" s="8"/>
      <c r="BV173" s="8"/>
      <c r="BW173" s="8"/>
      <c r="BX173" s="8"/>
      <c r="BY173" s="8"/>
    </row>
    <row r="174" spans="1:77" s="56" customFormat="1" ht="13.5" customHeight="1">
      <c r="A174" s="1318"/>
      <c r="B174" s="1300"/>
      <c r="C174" s="1262"/>
      <c r="D174" s="232" t="s">
        <v>53</v>
      </c>
      <c r="E174" s="200"/>
      <c r="F174" s="233">
        <v>189920</v>
      </c>
      <c r="G174" s="234"/>
      <c r="H174" s="233">
        <v>184240</v>
      </c>
      <c r="I174" s="234"/>
      <c r="J174" s="170" t="s">
        <v>222</v>
      </c>
      <c r="K174" s="221">
        <v>1780</v>
      </c>
      <c r="L174" s="235"/>
      <c r="M174" s="236" t="s">
        <v>221</v>
      </c>
      <c r="N174" s="221">
        <v>1720</v>
      </c>
      <c r="O174" s="235"/>
      <c r="P174" s="236" t="s">
        <v>221</v>
      </c>
      <c r="Q174" s="228"/>
      <c r="R174" s="229"/>
      <c r="S174" s="237"/>
      <c r="T174" s="1304"/>
      <c r="U174" s="157"/>
      <c r="V174" s="223">
        <v>429100</v>
      </c>
      <c r="W174" s="1286"/>
      <c r="X174" s="224">
        <v>4290</v>
      </c>
      <c r="Y174" s="210"/>
      <c r="Z174" s="1320"/>
      <c r="AA174" s="224"/>
      <c r="AB174" s="1286"/>
      <c r="AC174" s="1311"/>
      <c r="AD174" s="238"/>
      <c r="AE174" s="1286"/>
      <c r="AF174" s="1289"/>
      <c r="AG174" s="1279"/>
      <c r="AH174" s="1307" t="e">
        <v>#REF!</v>
      </c>
      <c r="AI174" s="1292" t="e">
        <v>#REF!</v>
      </c>
      <c r="AJ174" s="1279"/>
      <c r="AK174" s="239" t="s">
        <v>232</v>
      </c>
      <c r="AL174" s="240">
        <v>2700</v>
      </c>
      <c r="AM174" s="241">
        <v>3000</v>
      </c>
      <c r="AN174" s="1286"/>
      <c r="AO174" s="1295"/>
      <c r="AP174" s="1286"/>
      <c r="AQ174" s="1298"/>
      <c r="AR174" s="210"/>
      <c r="AS174" s="193"/>
      <c r="AT174" s="1282"/>
      <c r="AU174" s="62"/>
      <c r="AV174" s="1282"/>
      <c r="AW174" s="1285"/>
      <c r="AX174" s="1286"/>
      <c r="AY174" s="1289"/>
      <c r="AZ174" s="1271"/>
      <c r="BA174" s="1264"/>
      <c r="BB174" s="1266"/>
      <c r="BC174" s="1266"/>
      <c r="BD174" s="1268"/>
      <c r="BE174" s="210"/>
      <c r="BF174" s="1269"/>
      <c r="BG174" s="15"/>
      <c r="BH174" s="15"/>
      <c r="BI174" s="133"/>
      <c r="BJ174" s="130">
        <v>83</v>
      </c>
      <c r="BK174" s="130">
        <v>84</v>
      </c>
      <c r="BL174" s="1260"/>
      <c r="BM174" s="8"/>
      <c r="BN174" s="8"/>
      <c r="BO174" s="8"/>
      <c r="BP174" s="8"/>
      <c r="BQ174" s="8"/>
      <c r="BR174" s="8"/>
      <c r="BS174" s="8"/>
      <c r="BT174" s="8"/>
      <c r="BU174" s="8"/>
      <c r="BV174" s="8"/>
      <c r="BW174" s="8"/>
      <c r="BX174" s="8"/>
      <c r="BY174" s="8"/>
    </row>
    <row r="175" spans="1:77" s="56" customFormat="1" ht="13.5" customHeight="1">
      <c r="A175" s="1318"/>
      <c r="B175" s="1308" t="s">
        <v>248</v>
      </c>
      <c r="C175" s="1301" t="s">
        <v>218</v>
      </c>
      <c r="D175" s="199" t="s">
        <v>219</v>
      </c>
      <c r="E175" s="200"/>
      <c r="F175" s="201">
        <v>38870</v>
      </c>
      <c r="G175" s="202">
        <v>46460</v>
      </c>
      <c r="H175" s="201">
        <v>33760</v>
      </c>
      <c r="I175" s="202">
        <v>41350</v>
      </c>
      <c r="J175" s="170" t="s">
        <v>222</v>
      </c>
      <c r="K175" s="203">
        <v>370</v>
      </c>
      <c r="L175" s="204">
        <v>440</v>
      </c>
      <c r="M175" s="205" t="s">
        <v>221</v>
      </c>
      <c r="N175" s="203">
        <v>310</v>
      </c>
      <c r="O175" s="204">
        <v>380</v>
      </c>
      <c r="P175" s="205" t="s">
        <v>221</v>
      </c>
      <c r="Q175" s="170" t="s">
        <v>222</v>
      </c>
      <c r="R175" s="206">
        <v>7590</v>
      </c>
      <c r="S175" s="207">
        <v>70</v>
      </c>
      <c r="T175" s="1303"/>
      <c r="U175" s="157"/>
      <c r="V175" s="243"/>
      <c r="W175" s="1286"/>
      <c r="X175" s="244"/>
      <c r="Y175" s="245"/>
      <c r="Z175" s="1320"/>
      <c r="AA175" s="243"/>
      <c r="AB175" s="1303"/>
      <c r="AC175" s="229"/>
      <c r="AD175" s="229"/>
      <c r="AE175" s="1304"/>
      <c r="AF175" s="246"/>
      <c r="AG175" s="1282" t="s">
        <v>222</v>
      </c>
      <c r="AH175" s="1305">
        <v>2800</v>
      </c>
      <c r="AI175" s="1290">
        <v>3100</v>
      </c>
      <c r="AJ175" s="1279" t="s">
        <v>222</v>
      </c>
      <c r="AK175" s="212" t="s">
        <v>224</v>
      </c>
      <c r="AL175" s="213">
        <v>5500</v>
      </c>
      <c r="AM175" s="214">
        <v>6200</v>
      </c>
      <c r="AN175" s="1286" t="s">
        <v>222</v>
      </c>
      <c r="AO175" s="1293">
        <v>4550</v>
      </c>
      <c r="AP175" s="1286" t="s">
        <v>222</v>
      </c>
      <c r="AQ175" s="1296">
        <v>40</v>
      </c>
      <c r="AR175" s="1279" t="s">
        <v>222</v>
      </c>
      <c r="AS175" s="1280">
        <v>4700</v>
      </c>
      <c r="AT175" s="1282"/>
      <c r="AU175" s="1251" t="s">
        <v>267</v>
      </c>
      <c r="AV175" s="1282" t="s">
        <v>492</v>
      </c>
      <c r="AW175" s="1283">
        <v>5250</v>
      </c>
      <c r="AX175" s="1286" t="s">
        <v>222</v>
      </c>
      <c r="AY175" s="1287">
        <v>50</v>
      </c>
      <c r="AZ175" s="1271" t="s">
        <v>492</v>
      </c>
      <c r="BA175" s="1272" t="s">
        <v>226</v>
      </c>
      <c r="BB175" s="1274" t="s">
        <v>226</v>
      </c>
      <c r="BC175" s="1274" t="s">
        <v>226</v>
      </c>
      <c r="BD175" s="1276" t="s">
        <v>226</v>
      </c>
      <c r="BE175" s="210"/>
      <c r="BF175" s="1251" t="s">
        <v>234</v>
      </c>
      <c r="BG175" s="15"/>
      <c r="BH175" s="15"/>
      <c r="BI175" s="133"/>
      <c r="BJ175" s="130">
        <v>85</v>
      </c>
      <c r="BK175" s="130">
        <v>86</v>
      </c>
      <c r="BL175" s="1260">
        <v>9</v>
      </c>
      <c r="BM175" s="8"/>
      <c r="BN175" s="8"/>
      <c r="BO175" s="8"/>
      <c r="BP175" s="8"/>
      <c r="BQ175" s="8"/>
      <c r="BR175" s="8"/>
      <c r="BS175" s="8"/>
      <c r="BT175" s="8"/>
      <c r="BU175" s="8"/>
      <c r="BV175" s="8"/>
      <c r="BW175" s="8"/>
      <c r="BX175" s="8"/>
      <c r="BY175" s="8"/>
    </row>
    <row r="176" spans="1:77" s="56" customFormat="1" ht="13.5" customHeight="1">
      <c r="A176" s="1318"/>
      <c r="B176" s="1300"/>
      <c r="C176" s="1302"/>
      <c r="D176" s="215" t="s">
        <v>227</v>
      </c>
      <c r="E176" s="200"/>
      <c r="F176" s="216">
        <v>46460</v>
      </c>
      <c r="G176" s="217">
        <v>107880</v>
      </c>
      <c r="H176" s="216">
        <v>41350</v>
      </c>
      <c r="I176" s="217">
        <v>102770</v>
      </c>
      <c r="J176" s="170" t="s">
        <v>222</v>
      </c>
      <c r="K176" s="218">
        <v>440</v>
      </c>
      <c r="L176" s="219">
        <v>960</v>
      </c>
      <c r="M176" s="220" t="s">
        <v>221</v>
      </c>
      <c r="N176" s="218">
        <v>380</v>
      </c>
      <c r="O176" s="219">
        <v>910</v>
      </c>
      <c r="P176" s="220" t="s">
        <v>221</v>
      </c>
      <c r="Q176" s="170" t="s">
        <v>222</v>
      </c>
      <c r="R176" s="221">
        <v>7590</v>
      </c>
      <c r="S176" s="222">
        <v>70</v>
      </c>
      <c r="T176" s="1303"/>
      <c r="U176" s="157"/>
      <c r="V176" s="223" t="s">
        <v>249</v>
      </c>
      <c r="W176" s="1286"/>
      <c r="X176" s="224" t="s">
        <v>249</v>
      </c>
      <c r="Y176" s="172"/>
      <c r="Z176" s="1320"/>
      <c r="AA176" s="223" t="s">
        <v>250</v>
      </c>
      <c r="AB176" s="1303"/>
      <c r="AC176" s="229"/>
      <c r="AD176" s="229"/>
      <c r="AE176" s="1304"/>
      <c r="AF176" s="247"/>
      <c r="AG176" s="1282"/>
      <c r="AH176" s="1306" t="e">
        <v>#REF!</v>
      </c>
      <c r="AI176" s="1291" t="e">
        <v>#REF!</v>
      </c>
      <c r="AJ176" s="1279"/>
      <c r="AK176" s="165" t="s">
        <v>228</v>
      </c>
      <c r="AL176" s="226">
        <v>3000</v>
      </c>
      <c r="AM176" s="227">
        <v>3400</v>
      </c>
      <c r="AN176" s="1286"/>
      <c r="AO176" s="1294"/>
      <c r="AP176" s="1286"/>
      <c r="AQ176" s="1297"/>
      <c r="AR176" s="1279"/>
      <c r="AS176" s="1281"/>
      <c r="AT176" s="1282"/>
      <c r="AU176" s="1251"/>
      <c r="AV176" s="1282"/>
      <c r="AW176" s="1284"/>
      <c r="AX176" s="1286"/>
      <c r="AY176" s="1288"/>
      <c r="AZ176" s="1271"/>
      <c r="BA176" s="1273"/>
      <c r="BB176" s="1275"/>
      <c r="BC176" s="1275"/>
      <c r="BD176" s="1277"/>
      <c r="BE176" s="210"/>
      <c r="BF176" s="1251"/>
      <c r="BG176" s="15"/>
      <c r="BH176" s="15"/>
      <c r="BI176" s="133"/>
      <c r="BJ176" s="130">
        <v>85</v>
      </c>
      <c r="BK176" s="130">
        <v>86</v>
      </c>
      <c r="BL176" s="1260"/>
      <c r="BM176" s="8"/>
      <c r="BN176" s="8"/>
      <c r="BO176" s="8"/>
      <c r="BP176" s="8"/>
      <c r="BQ176" s="8"/>
      <c r="BR176" s="8"/>
      <c r="BS176" s="8"/>
      <c r="BT176" s="8"/>
      <c r="BU176" s="8"/>
      <c r="BV176" s="8"/>
      <c r="BW176" s="8"/>
      <c r="BX176" s="8"/>
      <c r="BY176" s="8"/>
    </row>
    <row r="177" spans="1:77" s="56" customFormat="1" ht="13.5" customHeight="1">
      <c r="A177" s="1318"/>
      <c r="B177" s="1300"/>
      <c r="C177" s="1261" t="s">
        <v>229</v>
      </c>
      <c r="D177" s="215" t="s">
        <v>230</v>
      </c>
      <c r="E177" s="200"/>
      <c r="F177" s="216">
        <v>107880</v>
      </c>
      <c r="G177" s="217">
        <v>183820</v>
      </c>
      <c r="H177" s="216">
        <v>102770</v>
      </c>
      <c r="I177" s="217">
        <v>178710</v>
      </c>
      <c r="J177" s="170" t="s">
        <v>222</v>
      </c>
      <c r="K177" s="218">
        <v>960</v>
      </c>
      <c r="L177" s="219">
        <v>1720</v>
      </c>
      <c r="M177" s="220" t="s">
        <v>221</v>
      </c>
      <c r="N177" s="218">
        <v>910</v>
      </c>
      <c r="O177" s="219">
        <v>1670</v>
      </c>
      <c r="P177" s="220" t="s">
        <v>221</v>
      </c>
      <c r="Q177" s="228"/>
      <c r="R177" s="229"/>
      <c r="S177" s="230"/>
      <c r="T177" s="1304"/>
      <c r="U177" s="157"/>
      <c r="V177" s="223">
        <v>466400</v>
      </c>
      <c r="W177" s="1286"/>
      <c r="X177" s="224">
        <v>4660</v>
      </c>
      <c r="Y177" s="210"/>
      <c r="Z177" s="1320"/>
      <c r="AA177" s="248" t="s">
        <v>251</v>
      </c>
      <c r="AB177" s="1303"/>
      <c r="AC177" s="229"/>
      <c r="AD177" s="229"/>
      <c r="AE177" s="1304"/>
      <c r="AF177" s="247"/>
      <c r="AG177" s="1282"/>
      <c r="AH177" s="1306" t="e">
        <v>#REF!</v>
      </c>
      <c r="AI177" s="1291" t="e">
        <v>#REF!</v>
      </c>
      <c r="AJ177" s="1279"/>
      <c r="AK177" s="165" t="s">
        <v>231</v>
      </c>
      <c r="AL177" s="226">
        <v>2600</v>
      </c>
      <c r="AM177" s="227">
        <v>2900</v>
      </c>
      <c r="AN177" s="1286"/>
      <c r="AO177" s="1294"/>
      <c r="AP177" s="1286"/>
      <c r="AQ177" s="1297"/>
      <c r="AR177" s="210"/>
      <c r="AS177" s="193"/>
      <c r="AT177" s="1282"/>
      <c r="AU177" s="1249">
        <v>0.1</v>
      </c>
      <c r="AV177" s="1282"/>
      <c r="AW177" s="1284"/>
      <c r="AX177" s="1286"/>
      <c r="AY177" s="1288"/>
      <c r="AZ177" s="1271"/>
      <c r="BA177" s="1263">
        <v>0.02</v>
      </c>
      <c r="BB177" s="1265">
        <v>0.03</v>
      </c>
      <c r="BC177" s="1265">
        <v>0.05</v>
      </c>
      <c r="BD177" s="1267">
        <v>0.06</v>
      </c>
      <c r="BE177" s="210"/>
      <c r="BF177" s="1309" t="s">
        <v>493</v>
      </c>
      <c r="BG177" s="15"/>
      <c r="BH177" s="15"/>
      <c r="BI177" s="133"/>
      <c r="BJ177" s="130">
        <v>85</v>
      </c>
      <c r="BK177" s="130">
        <v>86</v>
      </c>
      <c r="BL177" s="1260"/>
      <c r="BM177" s="8"/>
      <c r="BN177" s="8"/>
      <c r="BO177" s="8"/>
      <c r="BP177" s="8"/>
      <c r="BQ177" s="8"/>
      <c r="BR177" s="8"/>
      <c r="BS177" s="8"/>
      <c r="BT177" s="8"/>
      <c r="BU177" s="8"/>
      <c r="BV177" s="8"/>
      <c r="BW177" s="8"/>
      <c r="BX177" s="8"/>
      <c r="BY177" s="8"/>
    </row>
    <row r="178" spans="1:77" s="56" customFormat="1" ht="13.5" customHeight="1">
      <c r="A178" s="1318"/>
      <c r="B178" s="1300"/>
      <c r="C178" s="1262"/>
      <c r="D178" s="232" t="s">
        <v>53</v>
      </c>
      <c r="E178" s="200"/>
      <c r="F178" s="233">
        <v>183820</v>
      </c>
      <c r="G178" s="234"/>
      <c r="H178" s="233">
        <v>178710</v>
      </c>
      <c r="I178" s="234"/>
      <c r="J178" s="170" t="s">
        <v>222</v>
      </c>
      <c r="K178" s="221">
        <v>1720</v>
      </c>
      <c r="L178" s="235"/>
      <c r="M178" s="236" t="s">
        <v>221</v>
      </c>
      <c r="N178" s="221">
        <v>1670</v>
      </c>
      <c r="O178" s="235"/>
      <c r="P178" s="236" t="s">
        <v>221</v>
      </c>
      <c r="Q178" s="228"/>
      <c r="R178" s="229"/>
      <c r="S178" s="237"/>
      <c r="T178" s="1304"/>
      <c r="U178" s="157"/>
      <c r="V178" s="243"/>
      <c r="W178" s="1286"/>
      <c r="X178" s="244"/>
      <c r="Y178" s="245"/>
      <c r="Z178" s="1320"/>
      <c r="AA178" s="243"/>
      <c r="AB178" s="1303"/>
      <c r="AC178" s="229"/>
      <c r="AD178" s="229"/>
      <c r="AE178" s="1304"/>
      <c r="AF178" s="247"/>
      <c r="AG178" s="1282"/>
      <c r="AH178" s="1307" t="e">
        <v>#REF!</v>
      </c>
      <c r="AI178" s="1292" t="e">
        <v>#REF!</v>
      </c>
      <c r="AJ178" s="1279"/>
      <c r="AK178" s="239" t="s">
        <v>232</v>
      </c>
      <c r="AL178" s="240">
        <v>2400</v>
      </c>
      <c r="AM178" s="241">
        <v>2600</v>
      </c>
      <c r="AN178" s="1286"/>
      <c r="AO178" s="1295"/>
      <c r="AP178" s="1286"/>
      <c r="AQ178" s="1298"/>
      <c r="AR178" s="210"/>
      <c r="AS178" s="193"/>
      <c r="AT178" s="1282"/>
      <c r="AU178" s="1249"/>
      <c r="AV178" s="1282"/>
      <c r="AW178" s="1285"/>
      <c r="AX178" s="1286"/>
      <c r="AY178" s="1289"/>
      <c r="AZ178" s="1271"/>
      <c r="BA178" s="1264"/>
      <c r="BB178" s="1266"/>
      <c r="BC178" s="1266"/>
      <c r="BD178" s="1268"/>
      <c r="BE178" s="210"/>
      <c r="BF178" s="1309"/>
      <c r="BG178" s="15"/>
      <c r="BH178" s="15"/>
      <c r="BI178" s="133"/>
      <c r="BJ178" s="130">
        <v>85</v>
      </c>
      <c r="BK178" s="130">
        <v>86</v>
      </c>
      <c r="BL178" s="1260"/>
      <c r="BM178" s="8"/>
      <c r="BN178" s="8"/>
      <c r="BO178" s="8"/>
      <c r="BP178" s="8"/>
      <c r="BQ178" s="8"/>
      <c r="BR178" s="8"/>
      <c r="BS178" s="8"/>
      <c r="BT178" s="8"/>
      <c r="BU178" s="8"/>
      <c r="BV178" s="8"/>
      <c r="BW178" s="8"/>
      <c r="BX178" s="8"/>
      <c r="BY178" s="8"/>
    </row>
    <row r="179" spans="1:77" s="56" customFormat="1" ht="13.5" customHeight="1">
      <c r="A179" s="1318"/>
      <c r="B179" s="1308" t="s">
        <v>252</v>
      </c>
      <c r="C179" s="1301" t="s">
        <v>218</v>
      </c>
      <c r="D179" s="199" t="s">
        <v>219</v>
      </c>
      <c r="E179" s="200"/>
      <c r="F179" s="201">
        <v>36990</v>
      </c>
      <c r="G179" s="202">
        <v>44580</v>
      </c>
      <c r="H179" s="201">
        <v>32340</v>
      </c>
      <c r="I179" s="202">
        <v>39930</v>
      </c>
      <c r="J179" s="170" t="s">
        <v>222</v>
      </c>
      <c r="K179" s="203">
        <v>350</v>
      </c>
      <c r="L179" s="204">
        <v>420</v>
      </c>
      <c r="M179" s="205" t="s">
        <v>221</v>
      </c>
      <c r="N179" s="203">
        <v>300</v>
      </c>
      <c r="O179" s="204">
        <v>370</v>
      </c>
      <c r="P179" s="205" t="s">
        <v>221</v>
      </c>
      <c r="Q179" s="170" t="s">
        <v>222</v>
      </c>
      <c r="R179" s="206">
        <v>7590</v>
      </c>
      <c r="S179" s="207">
        <v>70</v>
      </c>
      <c r="T179" s="1303"/>
      <c r="U179" s="157"/>
      <c r="V179" s="223" t="s">
        <v>253</v>
      </c>
      <c r="W179" s="1286"/>
      <c r="X179" s="224" t="s">
        <v>253</v>
      </c>
      <c r="Y179" s="172"/>
      <c r="Z179" s="1320"/>
      <c r="AA179" s="223"/>
      <c r="AB179" s="1303"/>
      <c r="AC179" s="229"/>
      <c r="AD179" s="229"/>
      <c r="AE179" s="1304"/>
      <c r="AF179" s="247"/>
      <c r="AG179" s="1282" t="s">
        <v>222</v>
      </c>
      <c r="AH179" s="1305">
        <v>3100</v>
      </c>
      <c r="AI179" s="1290">
        <v>3400</v>
      </c>
      <c r="AJ179" s="1279" t="s">
        <v>222</v>
      </c>
      <c r="AK179" s="212" t="s">
        <v>224</v>
      </c>
      <c r="AL179" s="213">
        <v>6100</v>
      </c>
      <c r="AM179" s="214">
        <v>6800</v>
      </c>
      <c r="AN179" s="1286" t="s">
        <v>222</v>
      </c>
      <c r="AO179" s="1293">
        <v>4140</v>
      </c>
      <c r="AP179" s="1286" t="s">
        <v>222</v>
      </c>
      <c r="AQ179" s="1296">
        <v>40</v>
      </c>
      <c r="AR179" s="1279" t="s">
        <v>222</v>
      </c>
      <c r="AS179" s="1280">
        <v>4700</v>
      </c>
      <c r="AT179" s="1282"/>
      <c r="AU179" s="62"/>
      <c r="AV179" s="1282" t="s">
        <v>492</v>
      </c>
      <c r="AW179" s="1283">
        <v>4770</v>
      </c>
      <c r="AX179" s="1286" t="s">
        <v>222</v>
      </c>
      <c r="AY179" s="1287">
        <v>40</v>
      </c>
      <c r="AZ179" s="1271" t="s">
        <v>492</v>
      </c>
      <c r="BA179" s="1272" t="s">
        <v>226</v>
      </c>
      <c r="BB179" s="1274" t="s">
        <v>226</v>
      </c>
      <c r="BC179" s="1274" t="s">
        <v>226</v>
      </c>
      <c r="BD179" s="1276" t="s">
        <v>226</v>
      </c>
      <c r="BE179" s="210"/>
      <c r="BF179" s="1278"/>
      <c r="BG179" s="15"/>
      <c r="BH179" s="15"/>
      <c r="BI179" s="133"/>
      <c r="BJ179" s="130">
        <v>87</v>
      </c>
      <c r="BK179" s="130">
        <v>88</v>
      </c>
      <c r="BL179" s="1260">
        <v>10</v>
      </c>
      <c r="BM179" s="8"/>
      <c r="BN179" s="8"/>
      <c r="BO179" s="8"/>
      <c r="BP179" s="8"/>
      <c r="BQ179" s="8"/>
      <c r="BR179" s="8"/>
      <c r="BS179" s="8"/>
      <c r="BT179" s="8"/>
      <c r="BU179" s="8"/>
      <c r="BV179" s="8"/>
      <c r="BW179" s="8"/>
      <c r="BX179" s="8"/>
      <c r="BY179" s="8"/>
    </row>
    <row r="180" spans="1:77" s="56" customFormat="1" ht="13.5" customHeight="1">
      <c r="A180" s="1318"/>
      <c r="B180" s="1300"/>
      <c r="C180" s="1302"/>
      <c r="D180" s="215" t="s">
        <v>227</v>
      </c>
      <c r="E180" s="200"/>
      <c r="F180" s="216">
        <v>44580</v>
      </c>
      <c r="G180" s="217">
        <v>106000</v>
      </c>
      <c r="H180" s="216">
        <v>39930</v>
      </c>
      <c r="I180" s="217">
        <v>101350</v>
      </c>
      <c r="J180" s="170" t="s">
        <v>222</v>
      </c>
      <c r="K180" s="218">
        <v>420</v>
      </c>
      <c r="L180" s="219">
        <v>940</v>
      </c>
      <c r="M180" s="220" t="s">
        <v>221</v>
      </c>
      <c r="N180" s="218">
        <v>370</v>
      </c>
      <c r="O180" s="219">
        <v>890</v>
      </c>
      <c r="P180" s="220" t="s">
        <v>221</v>
      </c>
      <c r="Q180" s="170" t="s">
        <v>222</v>
      </c>
      <c r="R180" s="221">
        <v>7590</v>
      </c>
      <c r="S180" s="222">
        <v>70</v>
      </c>
      <c r="T180" s="1303"/>
      <c r="U180" s="157"/>
      <c r="V180" s="223">
        <v>503700</v>
      </c>
      <c r="W180" s="1286"/>
      <c r="X180" s="224">
        <v>5030</v>
      </c>
      <c r="Y180" s="210"/>
      <c r="Z180" s="1320"/>
      <c r="AA180" s="224"/>
      <c r="AB180" s="1303"/>
      <c r="AC180" s="229"/>
      <c r="AD180" s="229"/>
      <c r="AE180" s="1304"/>
      <c r="AF180" s="247"/>
      <c r="AG180" s="1282"/>
      <c r="AH180" s="1306" t="e">
        <v>#REF!</v>
      </c>
      <c r="AI180" s="1291" t="e">
        <v>#REF!</v>
      </c>
      <c r="AJ180" s="1279"/>
      <c r="AK180" s="165" t="s">
        <v>228</v>
      </c>
      <c r="AL180" s="226">
        <v>3300</v>
      </c>
      <c r="AM180" s="227">
        <v>3700</v>
      </c>
      <c r="AN180" s="1286"/>
      <c r="AO180" s="1294"/>
      <c r="AP180" s="1286"/>
      <c r="AQ180" s="1297"/>
      <c r="AR180" s="1279"/>
      <c r="AS180" s="1281"/>
      <c r="AT180" s="1282"/>
      <c r="AU180" s="62"/>
      <c r="AV180" s="1282"/>
      <c r="AW180" s="1284"/>
      <c r="AX180" s="1286"/>
      <c r="AY180" s="1288"/>
      <c r="AZ180" s="1271"/>
      <c r="BA180" s="1273"/>
      <c r="BB180" s="1275"/>
      <c r="BC180" s="1275"/>
      <c r="BD180" s="1277"/>
      <c r="BE180" s="210"/>
      <c r="BF180" s="1278"/>
      <c r="BG180" s="15"/>
      <c r="BH180" s="15"/>
      <c r="BI180" s="133"/>
      <c r="BJ180" s="130">
        <v>87</v>
      </c>
      <c r="BK180" s="130">
        <v>88</v>
      </c>
      <c r="BL180" s="1260"/>
      <c r="BM180" s="8"/>
      <c r="BN180" s="8"/>
      <c r="BO180" s="8"/>
      <c r="BP180" s="8"/>
      <c r="BQ180" s="8"/>
      <c r="BR180" s="8"/>
      <c r="BS180" s="8"/>
      <c r="BT180" s="8"/>
      <c r="BU180" s="8"/>
      <c r="BV180" s="8"/>
      <c r="BW180" s="8"/>
      <c r="BX180" s="8"/>
      <c r="BY180" s="8"/>
    </row>
    <row r="181" spans="1:77" s="56" customFormat="1" ht="13.5" customHeight="1">
      <c r="A181" s="1318"/>
      <c r="B181" s="1300"/>
      <c r="C181" s="1261" t="s">
        <v>229</v>
      </c>
      <c r="D181" s="215" t="s">
        <v>230</v>
      </c>
      <c r="E181" s="200"/>
      <c r="F181" s="216">
        <v>106000</v>
      </c>
      <c r="G181" s="217">
        <v>181940</v>
      </c>
      <c r="H181" s="216">
        <v>101350</v>
      </c>
      <c r="I181" s="217">
        <v>177290</v>
      </c>
      <c r="J181" s="170" t="s">
        <v>222</v>
      </c>
      <c r="K181" s="218">
        <v>940</v>
      </c>
      <c r="L181" s="219">
        <v>1700</v>
      </c>
      <c r="M181" s="220" t="s">
        <v>221</v>
      </c>
      <c r="N181" s="218">
        <v>890</v>
      </c>
      <c r="O181" s="219">
        <v>1650</v>
      </c>
      <c r="P181" s="220" t="s">
        <v>221</v>
      </c>
      <c r="Q181" s="228"/>
      <c r="R181" s="229"/>
      <c r="S181" s="230"/>
      <c r="T181" s="1304"/>
      <c r="U181" s="157"/>
      <c r="V181" s="243"/>
      <c r="W181" s="1286"/>
      <c r="X181" s="244"/>
      <c r="Y181" s="245"/>
      <c r="Z181" s="1320"/>
      <c r="AA181" s="243"/>
      <c r="AB181" s="1303"/>
      <c r="AC181" s="229"/>
      <c r="AD181" s="229"/>
      <c r="AE181" s="1304"/>
      <c r="AF181" s="247"/>
      <c r="AG181" s="1282"/>
      <c r="AH181" s="1306" t="e">
        <v>#REF!</v>
      </c>
      <c r="AI181" s="1291" t="e">
        <v>#REF!</v>
      </c>
      <c r="AJ181" s="1279"/>
      <c r="AK181" s="165" t="s">
        <v>231</v>
      </c>
      <c r="AL181" s="226">
        <v>2900</v>
      </c>
      <c r="AM181" s="227">
        <v>3200</v>
      </c>
      <c r="AN181" s="1286"/>
      <c r="AO181" s="1294"/>
      <c r="AP181" s="1286"/>
      <c r="AQ181" s="1297"/>
      <c r="AR181" s="210"/>
      <c r="AS181" s="193"/>
      <c r="AT181" s="1282"/>
      <c r="AU181" s="62"/>
      <c r="AV181" s="1282"/>
      <c r="AW181" s="1284"/>
      <c r="AX181" s="1286"/>
      <c r="AY181" s="1288"/>
      <c r="AZ181" s="1271"/>
      <c r="BA181" s="1263">
        <v>0.01</v>
      </c>
      <c r="BB181" s="1265">
        <v>0.03</v>
      </c>
      <c r="BC181" s="1265">
        <v>0.04</v>
      </c>
      <c r="BD181" s="1267">
        <v>0.06</v>
      </c>
      <c r="BE181" s="210"/>
      <c r="BF181" s="1269"/>
      <c r="BG181" s="15"/>
      <c r="BH181" s="15"/>
      <c r="BI181" s="133"/>
      <c r="BJ181" s="130">
        <v>87</v>
      </c>
      <c r="BK181" s="130">
        <v>88</v>
      </c>
      <c r="BL181" s="1260"/>
      <c r="BM181" s="8"/>
      <c r="BN181" s="8"/>
      <c r="BO181" s="8"/>
      <c r="BP181" s="8"/>
      <c r="BQ181" s="8"/>
      <c r="BR181" s="8"/>
      <c r="BS181" s="8"/>
      <c r="BT181" s="8"/>
      <c r="BU181" s="8"/>
      <c r="BV181" s="8"/>
      <c r="BW181" s="8"/>
      <c r="BX181" s="8"/>
      <c r="BY181" s="8"/>
    </row>
    <row r="182" spans="1:77" s="56" customFormat="1" ht="13.5" customHeight="1">
      <c r="A182" s="1318"/>
      <c r="B182" s="1300"/>
      <c r="C182" s="1262"/>
      <c r="D182" s="232" t="s">
        <v>53</v>
      </c>
      <c r="E182" s="200"/>
      <c r="F182" s="233">
        <v>181940</v>
      </c>
      <c r="G182" s="234"/>
      <c r="H182" s="233">
        <v>177290</v>
      </c>
      <c r="I182" s="234"/>
      <c r="J182" s="170" t="s">
        <v>222</v>
      </c>
      <c r="K182" s="221">
        <v>1700</v>
      </c>
      <c r="L182" s="235"/>
      <c r="M182" s="236" t="s">
        <v>221</v>
      </c>
      <c r="N182" s="221">
        <v>1650</v>
      </c>
      <c r="O182" s="235"/>
      <c r="P182" s="236" t="s">
        <v>221</v>
      </c>
      <c r="Q182" s="228"/>
      <c r="R182" s="229"/>
      <c r="S182" s="237"/>
      <c r="T182" s="1304"/>
      <c r="U182" s="157"/>
      <c r="V182" s="223" t="s">
        <v>254</v>
      </c>
      <c r="W182" s="1286"/>
      <c r="X182" s="224" t="s">
        <v>254</v>
      </c>
      <c r="Y182" s="172"/>
      <c r="Z182" s="1320"/>
      <c r="AA182" s="223"/>
      <c r="AB182" s="1303"/>
      <c r="AC182" s="229"/>
      <c r="AD182" s="229"/>
      <c r="AE182" s="1304"/>
      <c r="AF182" s="247"/>
      <c r="AG182" s="1282"/>
      <c r="AH182" s="1307" t="e">
        <v>#REF!</v>
      </c>
      <c r="AI182" s="1292" t="e">
        <v>#REF!</v>
      </c>
      <c r="AJ182" s="1279"/>
      <c r="AK182" s="239" t="s">
        <v>232</v>
      </c>
      <c r="AL182" s="240">
        <v>2600</v>
      </c>
      <c r="AM182" s="241">
        <v>2900</v>
      </c>
      <c r="AN182" s="1286"/>
      <c r="AO182" s="1295"/>
      <c r="AP182" s="1286"/>
      <c r="AQ182" s="1298"/>
      <c r="AR182" s="210"/>
      <c r="AS182" s="193"/>
      <c r="AT182" s="1282"/>
      <c r="AU182" s="62"/>
      <c r="AV182" s="1282"/>
      <c r="AW182" s="1285"/>
      <c r="AX182" s="1286"/>
      <c r="AY182" s="1289"/>
      <c r="AZ182" s="1271"/>
      <c r="BA182" s="1264"/>
      <c r="BB182" s="1266"/>
      <c r="BC182" s="1266"/>
      <c r="BD182" s="1268"/>
      <c r="BE182" s="210"/>
      <c r="BF182" s="1269"/>
      <c r="BG182" s="15"/>
      <c r="BH182" s="15"/>
      <c r="BI182" s="133"/>
      <c r="BJ182" s="130">
        <v>87</v>
      </c>
      <c r="BK182" s="130">
        <v>88</v>
      </c>
      <c r="BL182" s="1260"/>
      <c r="BM182" s="8"/>
      <c r="BN182" s="8"/>
      <c r="BO182" s="8"/>
      <c r="BP182" s="8"/>
      <c r="BQ182" s="8"/>
      <c r="BR182" s="8"/>
      <c r="BS182" s="8"/>
      <c r="BT182" s="8"/>
      <c r="BU182" s="8"/>
      <c r="BV182" s="8"/>
      <c r="BW182" s="8"/>
      <c r="BX182" s="8"/>
      <c r="BY182" s="8"/>
    </row>
    <row r="183" spans="1:77" s="56" customFormat="1" ht="13.5" customHeight="1">
      <c r="A183" s="1318"/>
      <c r="B183" s="1299" t="s">
        <v>255</v>
      </c>
      <c r="C183" s="1301" t="s">
        <v>218</v>
      </c>
      <c r="D183" s="199" t="s">
        <v>219</v>
      </c>
      <c r="E183" s="200"/>
      <c r="F183" s="201">
        <v>35390</v>
      </c>
      <c r="G183" s="202">
        <v>42980</v>
      </c>
      <c r="H183" s="201">
        <v>31130</v>
      </c>
      <c r="I183" s="202">
        <v>38720</v>
      </c>
      <c r="J183" s="170" t="s">
        <v>222</v>
      </c>
      <c r="K183" s="203">
        <v>330</v>
      </c>
      <c r="L183" s="204">
        <v>400</v>
      </c>
      <c r="M183" s="205" t="s">
        <v>221</v>
      </c>
      <c r="N183" s="203">
        <v>290</v>
      </c>
      <c r="O183" s="204">
        <v>360</v>
      </c>
      <c r="P183" s="205" t="s">
        <v>221</v>
      </c>
      <c r="Q183" s="170" t="s">
        <v>222</v>
      </c>
      <c r="R183" s="206">
        <v>7590</v>
      </c>
      <c r="S183" s="207">
        <v>70</v>
      </c>
      <c r="T183" s="1303"/>
      <c r="U183" s="157"/>
      <c r="V183" s="223">
        <v>541100</v>
      </c>
      <c r="W183" s="1286"/>
      <c r="X183" s="224">
        <v>5410</v>
      </c>
      <c r="Y183" s="210"/>
      <c r="Z183" s="1320"/>
      <c r="AA183" s="224"/>
      <c r="AB183" s="1303"/>
      <c r="AC183" s="229"/>
      <c r="AD183" s="229"/>
      <c r="AE183" s="1304"/>
      <c r="AF183" s="247"/>
      <c r="AG183" s="1282" t="s">
        <v>222</v>
      </c>
      <c r="AH183" s="1305">
        <v>2800</v>
      </c>
      <c r="AI183" s="1290">
        <v>3100</v>
      </c>
      <c r="AJ183" s="1279" t="s">
        <v>222</v>
      </c>
      <c r="AK183" s="212" t="s">
        <v>224</v>
      </c>
      <c r="AL183" s="213">
        <v>5500</v>
      </c>
      <c r="AM183" s="214">
        <v>6200</v>
      </c>
      <c r="AN183" s="1286" t="s">
        <v>222</v>
      </c>
      <c r="AO183" s="1293">
        <v>3790</v>
      </c>
      <c r="AP183" s="1286" t="s">
        <v>222</v>
      </c>
      <c r="AQ183" s="1296">
        <v>30</v>
      </c>
      <c r="AR183" s="1279" t="s">
        <v>222</v>
      </c>
      <c r="AS183" s="1280">
        <v>4700</v>
      </c>
      <c r="AT183" s="1282"/>
      <c r="AU183" s="62"/>
      <c r="AV183" s="1282" t="s">
        <v>492</v>
      </c>
      <c r="AW183" s="1283">
        <v>4370</v>
      </c>
      <c r="AX183" s="1286" t="s">
        <v>222</v>
      </c>
      <c r="AY183" s="1287">
        <v>40</v>
      </c>
      <c r="AZ183" s="1271" t="s">
        <v>492</v>
      </c>
      <c r="BA183" s="1272" t="s">
        <v>226</v>
      </c>
      <c r="BB183" s="1274" t="s">
        <v>226</v>
      </c>
      <c r="BC183" s="1274" t="s">
        <v>226</v>
      </c>
      <c r="BD183" s="1276" t="s">
        <v>226</v>
      </c>
      <c r="BE183" s="210"/>
      <c r="BF183" s="1278"/>
      <c r="BG183" s="15"/>
      <c r="BH183" s="15"/>
      <c r="BI183" s="133"/>
      <c r="BJ183" s="130">
        <v>89</v>
      </c>
      <c r="BK183" s="130">
        <v>90</v>
      </c>
      <c r="BL183" s="1260">
        <v>11</v>
      </c>
      <c r="BM183" s="8"/>
      <c r="BN183" s="8"/>
      <c r="BO183" s="8"/>
      <c r="BP183" s="8"/>
      <c r="BQ183" s="8"/>
      <c r="BR183" s="8"/>
      <c r="BS183" s="8"/>
      <c r="BT183" s="8"/>
      <c r="BU183" s="8"/>
      <c r="BV183" s="8"/>
      <c r="BW183" s="8"/>
      <c r="BX183" s="8"/>
      <c r="BY183" s="8"/>
    </row>
    <row r="184" spans="1:77" s="56" customFormat="1" ht="13.5" customHeight="1">
      <c r="A184" s="1318"/>
      <c r="B184" s="1300"/>
      <c r="C184" s="1302"/>
      <c r="D184" s="215" t="s">
        <v>227</v>
      </c>
      <c r="E184" s="200"/>
      <c r="F184" s="216">
        <v>42980</v>
      </c>
      <c r="G184" s="217">
        <v>104400</v>
      </c>
      <c r="H184" s="216">
        <v>38720</v>
      </c>
      <c r="I184" s="217">
        <v>100140</v>
      </c>
      <c r="J184" s="170" t="s">
        <v>222</v>
      </c>
      <c r="K184" s="218">
        <v>400</v>
      </c>
      <c r="L184" s="219">
        <v>920</v>
      </c>
      <c r="M184" s="220" t="s">
        <v>221</v>
      </c>
      <c r="N184" s="218">
        <v>360</v>
      </c>
      <c r="O184" s="219">
        <v>880</v>
      </c>
      <c r="P184" s="220" t="s">
        <v>221</v>
      </c>
      <c r="Q184" s="170" t="s">
        <v>222</v>
      </c>
      <c r="R184" s="221">
        <v>7590</v>
      </c>
      <c r="S184" s="222">
        <v>70</v>
      </c>
      <c r="T184" s="1303"/>
      <c r="U184" s="157"/>
      <c r="V184" s="243"/>
      <c r="W184" s="1286"/>
      <c r="X184" s="244"/>
      <c r="Y184" s="245"/>
      <c r="Z184" s="1320"/>
      <c r="AA184" s="243"/>
      <c r="AB184" s="1303"/>
      <c r="AC184" s="229"/>
      <c r="AD184" s="229"/>
      <c r="AE184" s="1304"/>
      <c r="AF184" s="247"/>
      <c r="AG184" s="1282"/>
      <c r="AH184" s="1306" t="e">
        <v>#REF!</v>
      </c>
      <c r="AI184" s="1291" t="e">
        <v>#REF!</v>
      </c>
      <c r="AJ184" s="1279"/>
      <c r="AK184" s="165" t="s">
        <v>228</v>
      </c>
      <c r="AL184" s="226">
        <v>3000</v>
      </c>
      <c r="AM184" s="227">
        <v>3400</v>
      </c>
      <c r="AN184" s="1286"/>
      <c r="AO184" s="1294"/>
      <c r="AP184" s="1286"/>
      <c r="AQ184" s="1297"/>
      <c r="AR184" s="1279"/>
      <c r="AS184" s="1281"/>
      <c r="AT184" s="1282"/>
      <c r="AU184" s="62"/>
      <c r="AV184" s="1282"/>
      <c r="AW184" s="1284"/>
      <c r="AX184" s="1286"/>
      <c r="AY184" s="1288"/>
      <c r="AZ184" s="1271"/>
      <c r="BA184" s="1273"/>
      <c r="BB184" s="1275"/>
      <c r="BC184" s="1275"/>
      <c r="BD184" s="1277"/>
      <c r="BE184" s="210"/>
      <c r="BF184" s="1278"/>
      <c r="BG184" s="15"/>
      <c r="BH184" s="15"/>
      <c r="BI184" s="133"/>
      <c r="BJ184" s="130">
        <v>89</v>
      </c>
      <c r="BK184" s="130">
        <v>90</v>
      </c>
      <c r="BL184" s="1260"/>
      <c r="BM184" s="8"/>
      <c r="BN184" s="8"/>
      <c r="BO184" s="8"/>
      <c r="BP184" s="8"/>
      <c r="BQ184" s="8"/>
      <c r="BR184" s="8"/>
      <c r="BS184" s="8"/>
      <c r="BT184" s="8"/>
      <c r="BU184" s="8"/>
      <c r="BV184" s="8"/>
      <c r="BW184" s="8"/>
      <c r="BX184" s="8"/>
      <c r="BY184" s="8"/>
    </row>
    <row r="185" spans="1:77" s="56" customFormat="1" ht="13.5" customHeight="1">
      <c r="A185" s="1318"/>
      <c r="B185" s="1300"/>
      <c r="C185" s="1261" t="s">
        <v>229</v>
      </c>
      <c r="D185" s="215" t="s">
        <v>230</v>
      </c>
      <c r="E185" s="200"/>
      <c r="F185" s="216">
        <v>104400</v>
      </c>
      <c r="G185" s="217">
        <v>180340</v>
      </c>
      <c r="H185" s="216">
        <v>100140</v>
      </c>
      <c r="I185" s="217">
        <v>176080</v>
      </c>
      <c r="J185" s="170" t="s">
        <v>222</v>
      </c>
      <c r="K185" s="218">
        <v>920</v>
      </c>
      <c r="L185" s="219">
        <v>1680</v>
      </c>
      <c r="M185" s="220" t="s">
        <v>221</v>
      </c>
      <c r="N185" s="218">
        <v>880</v>
      </c>
      <c r="O185" s="219">
        <v>1640</v>
      </c>
      <c r="P185" s="220" t="s">
        <v>221</v>
      </c>
      <c r="Q185" s="228"/>
      <c r="R185" s="229"/>
      <c r="S185" s="230"/>
      <c r="T185" s="1304"/>
      <c r="U185" s="157"/>
      <c r="V185" s="223" t="s">
        <v>256</v>
      </c>
      <c r="W185" s="1286"/>
      <c r="X185" s="224" t="s">
        <v>256</v>
      </c>
      <c r="Y185" s="172"/>
      <c r="Z185" s="1320"/>
      <c r="AA185" s="223"/>
      <c r="AB185" s="1303"/>
      <c r="AC185" s="229"/>
      <c r="AD185" s="229"/>
      <c r="AE185" s="1304"/>
      <c r="AF185" s="247"/>
      <c r="AG185" s="1282"/>
      <c r="AH185" s="1306" t="e">
        <v>#REF!</v>
      </c>
      <c r="AI185" s="1291" t="e">
        <v>#REF!</v>
      </c>
      <c r="AJ185" s="1279"/>
      <c r="AK185" s="165" t="s">
        <v>231</v>
      </c>
      <c r="AL185" s="226">
        <v>2600</v>
      </c>
      <c r="AM185" s="227">
        <v>2900</v>
      </c>
      <c r="AN185" s="1286"/>
      <c r="AO185" s="1294"/>
      <c r="AP185" s="1286"/>
      <c r="AQ185" s="1297"/>
      <c r="AR185" s="210"/>
      <c r="AS185" s="193"/>
      <c r="AT185" s="1282"/>
      <c r="AU185" s="62"/>
      <c r="AV185" s="1282"/>
      <c r="AW185" s="1284"/>
      <c r="AX185" s="1286"/>
      <c r="AY185" s="1288"/>
      <c r="AZ185" s="1271"/>
      <c r="BA185" s="1263">
        <v>0.02</v>
      </c>
      <c r="BB185" s="1265">
        <v>0.03</v>
      </c>
      <c r="BC185" s="1265">
        <v>0.05</v>
      </c>
      <c r="BD185" s="1267">
        <v>0.06</v>
      </c>
      <c r="BE185" s="210"/>
      <c r="BF185" s="1269"/>
      <c r="BG185" s="15"/>
      <c r="BH185" s="15"/>
      <c r="BI185" s="133"/>
      <c r="BJ185" s="130">
        <v>89</v>
      </c>
      <c r="BK185" s="130">
        <v>90</v>
      </c>
      <c r="BL185" s="1260"/>
      <c r="BM185" s="8"/>
      <c r="BN185" s="8"/>
      <c r="BO185" s="8"/>
      <c r="BP185" s="8"/>
      <c r="BQ185" s="8"/>
      <c r="BR185" s="8"/>
      <c r="BS185" s="8"/>
      <c r="BT185" s="8"/>
      <c r="BU185" s="8"/>
      <c r="BV185" s="8"/>
      <c r="BW185" s="8"/>
      <c r="BX185" s="8"/>
      <c r="BY185" s="8"/>
    </row>
    <row r="186" spans="1:77" s="56" customFormat="1" ht="13.5" customHeight="1">
      <c r="A186" s="1318"/>
      <c r="B186" s="1300"/>
      <c r="C186" s="1262"/>
      <c r="D186" s="232" t="s">
        <v>53</v>
      </c>
      <c r="E186" s="200"/>
      <c r="F186" s="233">
        <v>180340</v>
      </c>
      <c r="G186" s="234"/>
      <c r="H186" s="233">
        <v>176080</v>
      </c>
      <c r="I186" s="234"/>
      <c r="J186" s="170" t="s">
        <v>222</v>
      </c>
      <c r="K186" s="221">
        <v>1680</v>
      </c>
      <c r="L186" s="235"/>
      <c r="M186" s="236" t="s">
        <v>221</v>
      </c>
      <c r="N186" s="221">
        <v>1640</v>
      </c>
      <c r="O186" s="235"/>
      <c r="P186" s="236" t="s">
        <v>221</v>
      </c>
      <c r="Q186" s="228"/>
      <c r="R186" s="229"/>
      <c r="S186" s="237"/>
      <c r="T186" s="1304"/>
      <c r="U186" s="157"/>
      <c r="V186" s="223">
        <v>578400</v>
      </c>
      <c r="W186" s="1286"/>
      <c r="X186" s="224">
        <v>5780</v>
      </c>
      <c r="Y186" s="210"/>
      <c r="Z186" s="1320"/>
      <c r="AA186" s="224"/>
      <c r="AB186" s="1303"/>
      <c r="AC186" s="229"/>
      <c r="AD186" s="229"/>
      <c r="AE186" s="1304"/>
      <c r="AF186" s="247"/>
      <c r="AG186" s="1282"/>
      <c r="AH186" s="1307" t="e">
        <v>#REF!</v>
      </c>
      <c r="AI186" s="1292" t="e">
        <v>#REF!</v>
      </c>
      <c r="AJ186" s="1279"/>
      <c r="AK186" s="239" t="s">
        <v>232</v>
      </c>
      <c r="AL186" s="240">
        <v>2400</v>
      </c>
      <c r="AM186" s="241">
        <v>2600</v>
      </c>
      <c r="AN186" s="1286"/>
      <c r="AO186" s="1295"/>
      <c r="AP186" s="1286"/>
      <c r="AQ186" s="1298"/>
      <c r="AR186" s="210"/>
      <c r="AS186" s="193"/>
      <c r="AT186" s="1282"/>
      <c r="AU186" s="62"/>
      <c r="AV186" s="1282"/>
      <c r="AW186" s="1285"/>
      <c r="AX186" s="1286"/>
      <c r="AY186" s="1289"/>
      <c r="AZ186" s="1271"/>
      <c r="BA186" s="1264"/>
      <c r="BB186" s="1266"/>
      <c r="BC186" s="1266"/>
      <c r="BD186" s="1268"/>
      <c r="BE186" s="210"/>
      <c r="BF186" s="1269"/>
      <c r="BG186" s="15"/>
      <c r="BH186" s="15"/>
      <c r="BI186" s="133"/>
      <c r="BJ186" s="130">
        <v>89</v>
      </c>
      <c r="BK186" s="130">
        <v>90</v>
      </c>
      <c r="BL186" s="1260"/>
      <c r="BM186" s="8"/>
      <c r="BN186" s="8"/>
      <c r="BO186" s="8"/>
      <c r="BP186" s="8"/>
      <c r="BQ186" s="8"/>
      <c r="BR186" s="8"/>
      <c r="BS186" s="8"/>
      <c r="BT186" s="8"/>
      <c r="BU186" s="8"/>
      <c r="BV186" s="8"/>
      <c r="BW186" s="8"/>
      <c r="BX186" s="8"/>
      <c r="BY186" s="8"/>
    </row>
    <row r="187" spans="1:77" s="56" customFormat="1" ht="13.5" customHeight="1">
      <c r="A187" s="1318"/>
      <c r="B187" s="1299" t="s">
        <v>257</v>
      </c>
      <c r="C187" s="1301" t="s">
        <v>218</v>
      </c>
      <c r="D187" s="199" t="s">
        <v>219</v>
      </c>
      <c r="E187" s="200"/>
      <c r="F187" s="201">
        <v>34030</v>
      </c>
      <c r="G187" s="202">
        <v>41620</v>
      </c>
      <c r="H187" s="201">
        <v>30100</v>
      </c>
      <c r="I187" s="202">
        <v>37690</v>
      </c>
      <c r="J187" s="170" t="s">
        <v>222</v>
      </c>
      <c r="K187" s="203">
        <v>320</v>
      </c>
      <c r="L187" s="204">
        <v>390</v>
      </c>
      <c r="M187" s="205" t="s">
        <v>221</v>
      </c>
      <c r="N187" s="203">
        <v>280</v>
      </c>
      <c r="O187" s="204">
        <v>350</v>
      </c>
      <c r="P187" s="205" t="s">
        <v>221</v>
      </c>
      <c r="Q187" s="170" t="s">
        <v>222</v>
      </c>
      <c r="R187" s="206">
        <v>7590</v>
      </c>
      <c r="S187" s="207">
        <v>70</v>
      </c>
      <c r="T187" s="1303"/>
      <c r="U187" s="157"/>
      <c r="V187" s="243"/>
      <c r="W187" s="1286"/>
      <c r="X187" s="244"/>
      <c r="Y187" s="245"/>
      <c r="Z187" s="1320"/>
      <c r="AA187" s="243"/>
      <c r="AB187" s="1303"/>
      <c r="AC187" s="229"/>
      <c r="AD187" s="229"/>
      <c r="AE187" s="1304"/>
      <c r="AF187" s="247"/>
      <c r="AG187" s="1282" t="s">
        <v>222</v>
      </c>
      <c r="AH187" s="1305">
        <v>2600</v>
      </c>
      <c r="AI187" s="1290">
        <v>2900</v>
      </c>
      <c r="AJ187" s="1279" t="s">
        <v>222</v>
      </c>
      <c r="AK187" s="212" t="s">
        <v>224</v>
      </c>
      <c r="AL187" s="213">
        <v>5100</v>
      </c>
      <c r="AM187" s="214">
        <v>5700</v>
      </c>
      <c r="AN187" s="1286" t="s">
        <v>222</v>
      </c>
      <c r="AO187" s="1293">
        <v>3500</v>
      </c>
      <c r="AP187" s="1286" t="s">
        <v>222</v>
      </c>
      <c r="AQ187" s="1296">
        <v>30</v>
      </c>
      <c r="AR187" s="1279" t="s">
        <v>222</v>
      </c>
      <c r="AS187" s="1280">
        <v>4700</v>
      </c>
      <c r="AT187" s="1282"/>
      <c r="AU187" s="62"/>
      <c r="AV187" s="1282" t="s">
        <v>492</v>
      </c>
      <c r="AW187" s="1283">
        <v>4040</v>
      </c>
      <c r="AX187" s="1286" t="s">
        <v>222</v>
      </c>
      <c r="AY187" s="1287">
        <v>40</v>
      </c>
      <c r="AZ187" s="1271" t="s">
        <v>492</v>
      </c>
      <c r="BA187" s="1272" t="s">
        <v>226</v>
      </c>
      <c r="BB187" s="1274" t="s">
        <v>226</v>
      </c>
      <c r="BC187" s="1274" t="s">
        <v>226</v>
      </c>
      <c r="BD187" s="1276" t="s">
        <v>226</v>
      </c>
      <c r="BE187" s="210"/>
      <c r="BF187" s="1278"/>
      <c r="BG187" s="15"/>
      <c r="BH187" s="15"/>
      <c r="BI187" s="133"/>
      <c r="BJ187" s="130">
        <v>91</v>
      </c>
      <c r="BK187" s="130">
        <v>92</v>
      </c>
      <c r="BL187" s="1260">
        <v>12</v>
      </c>
      <c r="BM187" s="8"/>
      <c r="BN187" s="8"/>
      <c r="BO187" s="8"/>
      <c r="BP187" s="8"/>
      <c r="BQ187" s="8"/>
      <c r="BR187" s="8"/>
      <c r="BS187" s="8"/>
      <c r="BT187" s="8"/>
      <c r="BU187" s="8"/>
      <c r="BV187" s="8"/>
      <c r="BW187" s="8"/>
      <c r="BX187" s="8"/>
      <c r="BY187" s="8"/>
    </row>
    <row r="188" spans="1:77" s="56" customFormat="1" ht="13.5" customHeight="1">
      <c r="A188" s="1318"/>
      <c r="B188" s="1300"/>
      <c r="C188" s="1302"/>
      <c r="D188" s="215" t="s">
        <v>227</v>
      </c>
      <c r="E188" s="200"/>
      <c r="F188" s="216">
        <v>41620</v>
      </c>
      <c r="G188" s="217">
        <v>103040</v>
      </c>
      <c r="H188" s="216">
        <v>37690</v>
      </c>
      <c r="I188" s="217">
        <v>99110</v>
      </c>
      <c r="J188" s="170" t="s">
        <v>222</v>
      </c>
      <c r="K188" s="218">
        <v>390</v>
      </c>
      <c r="L188" s="219">
        <v>910</v>
      </c>
      <c r="M188" s="220" t="s">
        <v>221</v>
      </c>
      <c r="N188" s="218">
        <v>350</v>
      </c>
      <c r="O188" s="219">
        <v>870</v>
      </c>
      <c r="P188" s="220" t="s">
        <v>221</v>
      </c>
      <c r="Q188" s="170" t="s">
        <v>222</v>
      </c>
      <c r="R188" s="221">
        <v>7590</v>
      </c>
      <c r="S188" s="222">
        <v>70</v>
      </c>
      <c r="T188" s="1303"/>
      <c r="U188" s="157"/>
      <c r="V188" s="223" t="s">
        <v>258</v>
      </c>
      <c r="W188" s="1286"/>
      <c r="X188" s="224" t="s">
        <v>258</v>
      </c>
      <c r="Y188" s="172"/>
      <c r="Z188" s="1320"/>
      <c r="AA188" s="223"/>
      <c r="AB188" s="1303"/>
      <c r="AC188" s="229"/>
      <c r="AD188" s="229"/>
      <c r="AE188" s="1304"/>
      <c r="AF188" s="247"/>
      <c r="AG188" s="1282"/>
      <c r="AH188" s="1306" t="e">
        <v>#REF!</v>
      </c>
      <c r="AI188" s="1291" t="e">
        <v>#REF!</v>
      </c>
      <c r="AJ188" s="1279"/>
      <c r="AK188" s="165" t="s">
        <v>228</v>
      </c>
      <c r="AL188" s="226">
        <v>2800</v>
      </c>
      <c r="AM188" s="227">
        <v>3100</v>
      </c>
      <c r="AN188" s="1286"/>
      <c r="AO188" s="1294"/>
      <c r="AP188" s="1286"/>
      <c r="AQ188" s="1297"/>
      <c r="AR188" s="1279"/>
      <c r="AS188" s="1281"/>
      <c r="AT188" s="1282"/>
      <c r="AU188" s="62"/>
      <c r="AV188" s="1282"/>
      <c r="AW188" s="1284"/>
      <c r="AX188" s="1286"/>
      <c r="AY188" s="1288"/>
      <c r="AZ188" s="1271"/>
      <c r="BA188" s="1273"/>
      <c r="BB188" s="1275"/>
      <c r="BC188" s="1275"/>
      <c r="BD188" s="1277"/>
      <c r="BE188" s="210"/>
      <c r="BF188" s="1278"/>
      <c r="BG188" s="15"/>
      <c r="BH188" s="15"/>
      <c r="BI188" s="133"/>
      <c r="BJ188" s="130">
        <v>91</v>
      </c>
      <c r="BK188" s="130">
        <v>92</v>
      </c>
      <c r="BL188" s="1260"/>
      <c r="BM188" s="8"/>
      <c r="BN188" s="8"/>
      <c r="BO188" s="8"/>
      <c r="BP188" s="8"/>
      <c r="BQ188" s="8"/>
      <c r="BR188" s="8"/>
      <c r="BS188" s="8"/>
      <c r="BT188" s="8"/>
      <c r="BU188" s="8"/>
      <c r="BV188" s="8"/>
      <c r="BW188" s="8"/>
      <c r="BX188" s="8"/>
      <c r="BY188" s="8"/>
    </row>
    <row r="189" spans="1:77" s="56" customFormat="1" ht="13.5" customHeight="1">
      <c r="A189" s="1318"/>
      <c r="B189" s="1300"/>
      <c r="C189" s="1261" t="s">
        <v>229</v>
      </c>
      <c r="D189" s="215" t="s">
        <v>230</v>
      </c>
      <c r="E189" s="200"/>
      <c r="F189" s="216">
        <v>103040</v>
      </c>
      <c r="G189" s="217">
        <v>178980</v>
      </c>
      <c r="H189" s="216">
        <v>99110</v>
      </c>
      <c r="I189" s="217">
        <v>175050</v>
      </c>
      <c r="J189" s="170" t="s">
        <v>222</v>
      </c>
      <c r="K189" s="218">
        <v>910</v>
      </c>
      <c r="L189" s="219">
        <v>1670</v>
      </c>
      <c r="M189" s="220" t="s">
        <v>221</v>
      </c>
      <c r="N189" s="218">
        <v>870</v>
      </c>
      <c r="O189" s="219">
        <v>1630</v>
      </c>
      <c r="P189" s="220" t="s">
        <v>221</v>
      </c>
      <c r="Q189" s="228"/>
      <c r="R189" s="229"/>
      <c r="S189" s="230"/>
      <c r="T189" s="1304"/>
      <c r="U189" s="157"/>
      <c r="V189" s="223">
        <v>615700</v>
      </c>
      <c r="W189" s="1286"/>
      <c r="X189" s="224">
        <v>6150</v>
      </c>
      <c r="Y189" s="210"/>
      <c r="Z189" s="1320"/>
      <c r="AA189" s="224"/>
      <c r="AB189" s="1303"/>
      <c r="AC189" s="229"/>
      <c r="AD189" s="229"/>
      <c r="AE189" s="1304"/>
      <c r="AF189" s="247"/>
      <c r="AG189" s="1282"/>
      <c r="AH189" s="1306" t="e">
        <v>#REF!</v>
      </c>
      <c r="AI189" s="1291" t="e">
        <v>#REF!</v>
      </c>
      <c r="AJ189" s="1279"/>
      <c r="AK189" s="165" t="s">
        <v>231</v>
      </c>
      <c r="AL189" s="226">
        <v>2400</v>
      </c>
      <c r="AM189" s="227">
        <v>2700</v>
      </c>
      <c r="AN189" s="1286"/>
      <c r="AO189" s="1294"/>
      <c r="AP189" s="1286"/>
      <c r="AQ189" s="1297"/>
      <c r="AR189" s="210"/>
      <c r="AS189" s="193"/>
      <c r="AT189" s="1282"/>
      <c r="AU189" s="62"/>
      <c r="AV189" s="1282"/>
      <c r="AW189" s="1284"/>
      <c r="AX189" s="1286"/>
      <c r="AY189" s="1288"/>
      <c r="AZ189" s="1271"/>
      <c r="BA189" s="1263">
        <v>0.02</v>
      </c>
      <c r="BB189" s="1265">
        <v>0.03</v>
      </c>
      <c r="BC189" s="1265">
        <v>0.05</v>
      </c>
      <c r="BD189" s="1267">
        <v>0.06</v>
      </c>
      <c r="BE189" s="210"/>
      <c r="BF189" s="1269"/>
      <c r="BG189" s="15"/>
      <c r="BH189" s="15"/>
      <c r="BI189" s="133"/>
      <c r="BJ189" s="130">
        <v>91</v>
      </c>
      <c r="BK189" s="130">
        <v>92</v>
      </c>
      <c r="BL189" s="1260"/>
      <c r="BM189" s="8"/>
      <c r="BN189" s="8"/>
      <c r="BO189" s="8"/>
      <c r="BP189" s="8"/>
      <c r="BQ189" s="8"/>
      <c r="BR189" s="8"/>
      <c r="BS189" s="8"/>
      <c r="BT189" s="8"/>
      <c r="BU189" s="8"/>
      <c r="BV189" s="8"/>
      <c r="BW189" s="8"/>
      <c r="BX189" s="8"/>
      <c r="BY189" s="8"/>
    </row>
    <row r="190" spans="1:77" s="56" customFormat="1" ht="13.5" customHeight="1">
      <c r="A190" s="1318"/>
      <c r="B190" s="1300"/>
      <c r="C190" s="1262"/>
      <c r="D190" s="232" t="s">
        <v>53</v>
      </c>
      <c r="E190" s="200"/>
      <c r="F190" s="233">
        <v>178980</v>
      </c>
      <c r="G190" s="234"/>
      <c r="H190" s="233">
        <v>175050</v>
      </c>
      <c r="I190" s="234"/>
      <c r="J190" s="170" t="s">
        <v>222</v>
      </c>
      <c r="K190" s="221">
        <v>1670</v>
      </c>
      <c r="L190" s="235"/>
      <c r="M190" s="236" t="s">
        <v>221</v>
      </c>
      <c r="N190" s="221">
        <v>1630</v>
      </c>
      <c r="O190" s="235"/>
      <c r="P190" s="236" t="s">
        <v>221</v>
      </c>
      <c r="Q190" s="228"/>
      <c r="R190" s="229"/>
      <c r="S190" s="237"/>
      <c r="T190" s="1304"/>
      <c r="U190" s="157"/>
      <c r="V190" s="243"/>
      <c r="W190" s="1286"/>
      <c r="X190" s="244"/>
      <c r="Y190" s="245"/>
      <c r="Z190" s="1320"/>
      <c r="AA190" s="243"/>
      <c r="AB190" s="1303"/>
      <c r="AC190" s="229"/>
      <c r="AD190" s="229"/>
      <c r="AE190" s="1304"/>
      <c r="AF190" s="247"/>
      <c r="AG190" s="1282"/>
      <c r="AH190" s="1307" t="e">
        <v>#REF!</v>
      </c>
      <c r="AI190" s="1292" t="e">
        <v>#REF!</v>
      </c>
      <c r="AJ190" s="1279"/>
      <c r="AK190" s="239" t="s">
        <v>232</v>
      </c>
      <c r="AL190" s="240">
        <v>2200</v>
      </c>
      <c r="AM190" s="241">
        <v>2400</v>
      </c>
      <c r="AN190" s="1286"/>
      <c r="AO190" s="1295"/>
      <c r="AP190" s="1286"/>
      <c r="AQ190" s="1298"/>
      <c r="AR190" s="210"/>
      <c r="AS190" s="193"/>
      <c r="AT190" s="1282"/>
      <c r="AU190" s="62"/>
      <c r="AV190" s="1282"/>
      <c r="AW190" s="1285"/>
      <c r="AX190" s="1286"/>
      <c r="AY190" s="1289"/>
      <c r="AZ190" s="1271"/>
      <c r="BA190" s="1264"/>
      <c r="BB190" s="1266"/>
      <c r="BC190" s="1266"/>
      <c r="BD190" s="1268"/>
      <c r="BE190" s="210"/>
      <c r="BF190" s="1269"/>
      <c r="BG190" s="15"/>
      <c r="BH190" s="15"/>
      <c r="BI190" s="133"/>
      <c r="BJ190" s="130">
        <v>91</v>
      </c>
      <c r="BK190" s="130">
        <v>92</v>
      </c>
      <c r="BL190" s="1260"/>
      <c r="BM190" s="8"/>
      <c r="BN190" s="8"/>
      <c r="BO190" s="8"/>
      <c r="BP190" s="8"/>
      <c r="BQ190" s="8"/>
      <c r="BR190" s="8"/>
      <c r="BS190" s="8"/>
      <c r="BT190" s="8"/>
      <c r="BU190" s="8"/>
      <c r="BV190" s="8"/>
      <c r="BW190" s="8"/>
      <c r="BX190" s="8"/>
      <c r="BY190" s="8"/>
    </row>
    <row r="191" spans="1:77" s="56" customFormat="1" ht="13.5" customHeight="1">
      <c r="A191" s="1318"/>
      <c r="B191" s="1308" t="s">
        <v>259</v>
      </c>
      <c r="C191" s="1301" t="s">
        <v>218</v>
      </c>
      <c r="D191" s="199" t="s">
        <v>219</v>
      </c>
      <c r="E191" s="200"/>
      <c r="F191" s="201">
        <v>32900</v>
      </c>
      <c r="G191" s="202">
        <v>40490</v>
      </c>
      <c r="H191" s="201">
        <v>29250</v>
      </c>
      <c r="I191" s="202">
        <v>36840</v>
      </c>
      <c r="J191" s="170" t="s">
        <v>222</v>
      </c>
      <c r="K191" s="203">
        <v>310</v>
      </c>
      <c r="L191" s="204">
        <v>380</v>
      </c>
      <c r="M191" s="205" t="s">
        <v>221</v>
      </c>
      <c r="N191" s="203">
        <v>270</v>
      </c>
      <c r="O191" s="204">
        <v>340</v>
      </c>
      <c r="P191" s="205" t="s">
        <v>221</v>
      </c>
      <c r="Q191" s="170" t="s">
        <v>222</v>
      </c>
      <c r="R191" s="206">
        <v>7590</v>
      </c>
      <c r="S191" s="207">
        <v>70</v>
      </c>
      <c r="T191" s="1303"/>
      <c r="U191" s="157"/>
      <c r="V191" s="223" t="s">
        <v>260</v>
      </c>
      <c r="W191" s="1286"/>
      <c r="X191" s="224" t="s">
        <v>260</v>
      </c>
      <c r="Y191" s="172"/>
      <c r="Z191" s="1320"/>
      <c r="AA191" s="223"/>
      <c r="AB191" s="1303"/>
      <c r="AC191" s="229"/>
      <c r="AD191" s="229"/>
      <c r="AE191" s="1304"/>
      <c r="AF191" s="247"/>
      <c r="AG191" s="1282" t="s">
        <v>222</v>
      </c>
      <c r="AH191" s="1305">
        <v>2800</v>
      </c>
      <c r="AI191" s="1290">
        <v>3100</v>
      </c>
      <c r="AJ191" s="1279" t="s">
        <v>222</v>
      </c>
      <c r="AK191" s="212" t="s">
        <v>224</v>
      </c>
      <c r="AL191" s="213">
        <v>5500</v>
      </c>
      <c r="AM191" s="214">
        <v>6200</v>
      </c>
      <c r="AN191" s="1286" t="s">
        <v>222</v>
      </c>
      <c r="AO191" s="1293">
        <v>3250</v>
      </c>
      <c r="AP191" s="1286" t="s">
        <v>222</v>
      </c>
      <c r="AQ191" s="1296">
        <v>30</v>
      </c>
      <c r="AR191" s="1279" t="s">
        <v>222</v>
      </c>
      <c r="AS191" s="1280">
        <v>4700</v>
      </c>
      <c r="AT191" s="1282"/>
      <c r="AU191" s="62"/>
      <c r="AV191" s="1282" t="s">
        <v>492</v>
      </c>
      <c r="AW191" s="1283">
        <v>3750</v>
      </c>
      <c r="AX191" s="1286" t="s">
        <v>222</v>
      </c>
      <c r="AY191" s="1287">
        <v>30</v>
      </c>
      <c r="AZ191" s="1271" t="s">
        <v>492</v>
      </c>
      <c r="BA191" s="1272" t="s">
        <v>226</v>
      </c>
      <c r="BB191" s="1274" t="s">
        <v>226</v>
      </c>
      <c r="BC191" s="1274" t="s">
        <v>226</v>
      </c>
      <c r="BD191" s="1276" t="s">
        <v>226</v>
      </c>
      <c r="BE191" s="210"/>
      <c r="BF191" s="1278"/>
      <c r="BG191" s="15"/>
      <c r="BH191" s="15"/>
      <c r="BI191" s="133"/>
      <c r="BJ191" s="130">
        <v>93</v>
      </c>
      <c r="BK191" s="130">
        <v>94</v>
      </c>
      <c r="BL191" s="1260">
        <v>13</v>
      </c>
      <c r="BM191" s="8"/>
      <c r="BN191" s="8"/>
      <c r="BO191" s="8"/>
      <c r="BP191" s="8"/>
      <c r="BQ191" s="8"/>
      <c r="BR191" s="8"/>
      <c r="BS191" s="8"/>
      <c r="BT191" s="8"/>
      <c r="BU191" s="8"/>
      <c r="BV191" s="8"/>
      <c r="BW191" s="8"/>
      <c r="BX191" s="8"/>
      <c r="BY191" s="8"/>
    </row>
    <row r="192" spans="1:77" s="56" customFormat="1" ht="13.5" customHeight="1">
      <c r="A192" s="1318"/>
      <c r="B192" s="1300"/>
      <c r="C192" s="1302"/>
      <c r="D192" s="215" t="s">
        <v>227</v>
      </c>
      <c r="E192" s="200"/>
      <c r="F192" s="216">
        <v>40490</v>
      </c>
      <c r="G192" s="217">
        <v>101910</v>
      </c>
      <c r="H192" s="216">
        <v>36840</v>
      </c>
      <c r="I192" s="217">
        <v>98260</v>
      </c>
      <c r="J192" s="170" t="s">
        <v>222</v>
      </c>
      <c r="K192" s="218">
        <v>380</v>
      </c>
      <c r="L192" s="219">
        <v>900</v>
      </c>
      <c r="M192" s="220" t="s">
        <v>221</v>
      </c>
      <c r="N192" s="218">
        <v>340</v>
      </c>
      <c r="O192" s="219">
        <v>860</v>
      </c>
      <c r="P192" s="220" t="s">
        <v>221</v>
      </c>
      <c r="Q192" s="170" t="s">
        <v>222</v>
      </c>
      <c r="R192" s="221">
        <v>7590</v>
      </c>
      <c r="S192" s="222">
        <v>70</v>
      </c>
      <c r="T192" s="1304"/>
      <c r="U192" s="157"/>
      <c r="V192" s="223">
        <v>653100</v>
      </c>
      <c r="W192" s="1286"/>
      <c r="X192" s="224">
        <v>6530</v>
      </c>
      <c r="Y192" s="210"/>
      <c r="Z192" s="1320"/>
      <c r="AA192" s="224"/>
      <c r="AB192" s="1303"/>
      <c r="AC192" s="229"/>
      <c r="AD192" s="229"/>
      <c r="AE192" s="1304"/>
      <c r="AF192" s="247"/>
      <c r="AG192" s="1282"/>
      <c r="AH192" s="1306" t="e">
        <v>#REF!</v>
      </c>
      <c r="AI192" s="1291" t="e">
        <v>#REF!</v>
      </c>
      <c r="AJ192" s="1279"/>
      <c r="AK192" s="165" t="s">
        <v>228</v>
      </c>
      <c r="AL192" s="226">
        <v>3000</v>
      </c>
      <c r="AM192" s="227">
        <v>3400</v>
      </c>
      <c r="AN192" s="1286"/>
      <c r="AO192" s="1294"/>
      <c r="AP192" s="1286"/>
      <c r="AQ192" s="1297"/>
      <c r="AR192" s="1279"/>
      <c r="AS192" s="1281"/>
      <c r="AT192" s="1282"/>
      <c r="AU192" s="62"/>
      <c r="AV192" s="1282"/>
      <c r="AW192" s="1284"/>
      <c r="AX192" s="1286"/>
      <c r="AY192" s="1288"/>
      <c r="AZ192" s="1271"/>
      <c r="BA192" s="1273"/>
      <c r="BB192" s="1275"/>
      <c r="BC192" s="1275"/>
      <c r="BD192" s="1277"/>
      <c r="BE192" s="210"/>
      <c r="BF192" s="1278"/>
      <c r="BG192" s="15"/>
      <c r="BH192" s="15"/>
      <c r="BI192" s="133"/>
      <c r="BJ192" s="130">
        <v>93</v>
      </c>
      <c r="BK192" s="130">
        <v>94</v>
      </c>
      <c r="BL192" s="1260"/>
      <c r="BM192" s="8"/>
      <c r="BN192" s="8"/>
      <c r="BO192" s="8"/>
      <c r="BP192" s="8"/>
      <c r="BQ192" s="8"/>
      <c r="BR192" s="8"/>
      <c r="BS192" s="8"/>
      <c r="BT192" s="8"/>
      <c r="BU192" s="8"/>
      <c r="BV192" s="8"/>
      <c r="BW192" s="8"/>
      <c r="BX192" s="8"/>
      <c r="BY192" s="8"/>
    </row>
    <row r="193" spans="1:77" s="56" customFormat="1" ht="13.5" customHeight="1">
      <c r="A193" s="1318"/>
      <c r="B193" s="1300"/>
      <c r="C193" s="1261" t="s">
        <v>229</v>
      </c>
      <c r="D193" s="215" t="s">
        <v>230</v>
      </c>
      <c r="E193" s="200"/>
      <c r="F193" s="216">
        <v>101910</v>
      </c>
      <c r="G193" s="217">
        <v>177850</v>
      </c>
      <c r="H193" s="216">
        <v>98260</v>
      </c>
      <c r="I193" s="217">
        <v>174200</v>
      </c>
      <c r="J193" s="170" t="s">
        <v>222</v>
      </c>
      <c r="K193" s="218">
        <v>900</v>
      </c>
      <c r="L193" s="219">
        <v>1660</v>
      </c>
      <c r="M193" s="220" t="s">
        <v>221</v>
      </c>
      <c r="N193" s="218">
        <v>860</v>
      </c>
      <c r="O193" s="219">
        <v>1620</v>
      </c>
      <c r="P193" s="220" t="s">
        <v>221</v>
      </c>
      <c r="Q193" s="228"/>
      <c r="R193" s="229"/>
      <c r="S193" s="230"/>
      <c r="T193" s="1304"/>
      <c r="U193" s="157"/>
      <c r="V193" s="243"/>
      <c r="W193" s="1286"/>
      <c r="X193" s="244"/>
      <c r="Y193" s="245"/>
      <c r="Z193" s="1320"/>
      <c r="AA193" s="243"/>
      <c r="AB193" s="1303"/>
      <c r="AC193" s="229"/>
      <c r="AD193" s="229"/>
      <c r="AE193" s="1304"/>
      <c r="AF193" s="247"/>
      <c r="AG193" s="1282"/>
      <c r="AH193" s="1306" t="e">
        <v>#REF!</v>
      </c>
      <c r="AI193" s="1291" t="e">
        <v>#REF!</v>
      </c>
      <c r="AJ193" s="1279"/>
      <c r="AK193" s="165" t="s">
        <v>231</v>
      </c>
      <c r="AL193" s="226">
        <v>2600</v>
      </c>
      <c r="AM193" s="227">
        <v>2900</v>
      </c>
      <c r="AN193" s="1286"/>
      <c r="AO193" s="1294"/>
      <c r="AP193" s="1286"/>
      <c r="AQ193" s="1297"/>
      <c r="AR193" s="210"/>
      <c r="AS193" s="193"/>
      <c r="AT193" s="1282"/>
      <c r="AU193" s="62"/>
      <c r="AV193" s="1282"/>
      <c r="AW193" s="1284"/>
      <c r="AX193" s="1286"/>
      <c r="AY193" s="1288"/>
      <c r="AZ193" s="1271"/>
      <c r="BA193" s="1263">
        <v>0.02</v>
      </c>
      <c r="BB193" s="1265">
        <v>0.03</v>
      </c>
      <c r="BC193" s="1265">
        <v>0.05</v>
      </c>
      <c r="BD193" s="1267">
        <v>0.06</v>
      </c>
      <c r="BE193" s="210"/>
      <c r="BF193" s="1269"/>
      <c r="BG193" s="15"/>
      <c r="BH193" s="15"/>
      <c r="BI193" s="133"/>
      <c r="BJ193" s="130">
        <v>93</v>
      </c>
      <c r="BK193" s="130">
        <v>94</v>
      </c>
      <c r="BL193" s="1260"/>
      <c r="BM193" s="8"/>
      <c r="BN193" s="8"/>
      <c r="BO193" s="8"/>
      <c r="BP193" s="8"/>
      <c r="BQ193" s="8"/>
      <c r="BR193" s="8"/>
      <c r="BS193" s="8"/>
      <c r="BT193" s="8"/>
      <c r="BU193" s="8"/>
      <c r="BV193" s="8"/>
      <c r="BW193" s="8"/>
      <c r="BX193" s="8"/>
      <c r="BY193" s="8"/>
    </row>
    <row r="194" spans="1:77" s="56" customFormat="1" ht="13.5" customHeight="1">
      <c r="A194" s="1318"/>
      <c r="B194" s="1300"/>
      <c r="C194" s="1262"/>
      <c r="D194" s="232" t="s">
        <v>53</v>
      </c>
      <c r="E194" s="200"/>
      <c r="F194" s="233">
        <v>177850</v>
      </c>
      <c r="G194" s="234"/>
      <c r="H194" s="233">
        <v>174200</v>
      </c>
      <c r="I194" s="234"/>
      <c r="J194" s="170" t="s">
        <v>222</v>
      </c>
      <c r="K194" s="221">
        <v>1660</v>
      </c>
      <c r="L194" s="235"/>
      <c r="M194" s="236" t="s">
        <v>221</v>
      </c>
      <c r="N194" s="221">
        <v>1620</v>
      </c>
      <c r="O194" s="235"/>
      <c r="P194" s="236" t="s">
        <v>221</v>
      </c>
      <c r="Q194" s="228"/>
      <c r="R194" s="229"/>
      <c r="S194" s="237"/>
      <c r="T194" s="1304"/>
      <c r="U194" s="157"/>
      <c r="V194" s="223" t="s">
        <v>261</v>
      </c>
      <c r="W194" s="1286"/>
      <c r="X194" s="224" t="s">
        <v>261</v>
      </c>
      <c r="Y194" s="172"/>
      <c r="Z194" s="1320"/>
      <c r="AA194" s="223"/>
      <c r="AB194" s="1303"/>
      <c r="AC194" s="229"/>
      <c r="AD194" s="229"/>
      <c r="AE194" s="1304"/>
      <c r="AF194" s="247"/>
      <c r="AG194" s="1282"/>
      <c r="AH194" s="1307" t="e">
        <v>#REF!</v>
      </c>
      <c r="AI194" s="1292" t="e">
        <v>#REF!</v>
      </c>
      <c r="AJ194" s="1279"/>
      <c r="AK194" s="239" t="s">
        <v>232</v>
      </c>
      <c r="AL194" s="240">
        <v>2400</v>
      </c>
      <c r="AM194" s="241">
        <v>2600</v>
      </c>
      <c r="AN194" s="1286"/>
      <c r="AO194" s="1295"/>
      <c r="AP194" s="1286"/>
      <c r="AQ194" s="1298"/>
      <c r="AR194" s="210"/>
      <c r="AS194" s="193"/>
      <c r="AT194" s="1282"/>
      <c r="AU194" s="62"/>
      <c r="AV194" s="1282"/>
      <c r="AW194" s="1285"/>
      <c r="AX194" s="1286"/>
      <c r="AY194" s="1289"/>
      <c r="AZ194" s="1271"/>
      <c r="BA194" s="1264"/>
      <c r="BB194" s="1266"/>
      <c r="BC194" s="1266"/>
      <c r="BD194" s="1268"/>
      <c r="BE194" s="210"/>
      <c r="BF194" s="1269"/>
      <c r="BG194" s="15"/>
      <c r="BH194" s="15"/>
      <c r="BI194" s="133"/>
      <c r="BJ194" s="130">
        <v>93</v>
      </c>
      <c r="BK194" s="130">
        <v>94</v>
      </c>
      <c r="BL194" s="1260"/>
      <c r="BM194" s="8"/>
      <c r="BN194" s="8"/>
      <c r="BO194" s="8"/>
      <c r="BP194" s="8"/>
      <c r="BQ194" s="8"/>
      <c r="BR194" s="8"/>
      <c r="BS194" s="8"/>
      <c r="BT194" s="8"/>
      <c r="BU194" s="8"/>
      <c r="BV194" s="8"/>
      <c r="BW194" s="8"/>
      <c r="BX194" s="8"/>
      <c r="BY194" s="8"/>
    </row>
    <row r="195" spans="1:77" s="56" customFormat="1" ht="13.5" customHeight="1">
      <c r="A195" s="1318"/>
      <c r="B195" s="1308" t="s">
        <v>262</v>
      </c>
      <c r="C195" s="1301" t="s">
        <v>218</v>
      </c>
      <c r="D195" s="199" t="s">
        <v>219</v>
      </c>
      <c r="E195" s="200"/>
      <c r="F195" s="201">
        <v>31900</v>
      </c>
      <c r="G195" s="202">
        <v>39490</v>
      </c>
      <c r="H195" s="201">
        <v>28490</v>
      </c>
      <c r="I195" s="202">
        <v>36080</v>
      </c>
      <c r="J195" s="170" t="s">
        <v>222</v>
      </c>
      <c r="K195" s="203">
        <v>300</v>
      </c>
      <c r="L195" s="204">
        <v>370</v>
      </c>
      <c r="M195" s="205" t="s">
        <v>221</v>
      </c>
      <c r="N195" s="203">
        <v>260</v>
      </c>
      <c r="O195" s="204">
        <v>330</v>
      </c>
      <c r="P195" s="205" t="s">
        <v>221</v>
      </c>
      <c r="Q195" s="170" t="s">
        <v>222</v>
      </c>
      <c r="R195" s="206">
        <v>7590</v>
      </c>
      <c r="S195" s="207">
        <v>70</v>
      </c>
      <c r="T195" s="1303"/>
      <c r="U195" s="157"/>
      <c r="V195" s="223">
        <v>690400</v>
      </c>
      <c r="W195" s="1286"/>
      <c r="X195" s="224">
        <v>6900</v>
      </c>
      <c r="Y195" s="210"/>
      <c r="Z195" s="1320"/>
      <c r="AA195" s="224"/>
      <c r="AB195" s="1303"/>
      <c r="AC195" s="229"/>
      <c r="AD195" s="229"/>
      <c r="AE195" s="1304"/>
      <c r="AF195" s="247"/>
      <c r="AG195" s="1282" t="s">
        <v>222</v>
      </c>
      <c r="AH195" s="1305">
        <v>2600</v>
      </c>
      <c r="AI195" s="1290">
        <v>2900</v>
      </c>
      <c r="AJ195" s="1279" t="s">
        <v>222</v>
      </c>
      <c r="AK195" s="212" t="s">
        <v>224</v>
      </c>
      <c r="AL195" s="213">
        <v>5400</v>
      </c>
      <c r="AM195" s="214">
        <v>6000</v>
      </c>
      <c r="AN195" s="1286" t="s">
        <v>222</v>
      </c>
      <c r="AO195" s="1293">
        <v>3030</v>
      </c>
      <c r="AP195" s="1286" t="s">
        <v>222</v>
      </c>
      <c r="AQ195" s="1296">
        <v>30</v>
      </c>
      <c r="AR195" s="1279" t="s">
        <v>222</v>
      </c>
      <c r="AS195" s="1280">
        <v>4700</v>
      </c>
      <c r="AT195" s="1282"/>
      <c r="AU195" s="62"/>
      <c r="AV195" s="1282" t="s">
        <v>492</v>
      </c>
      <c r="AW195" s="1283">
        <v>3500</v>
      </c>
      <c r="AX195" s="1286" t="s">
        <v>222</v>
      </c>
      <c r="AY195" s="1287">
        <v>30</v>
      </c>
      <c r="AZ195" s="1271" t="s">
        <v>492</v>
      </c>
      <c r="BA195" s="1272" t="s">
        <v>226</v>
      </c>
      <c r="BB195" s="1274" t="s">
        <v>226</v>
      </c>
      <c r="BC195" s="1274" t="s">
        <v>226</v>
      </c>
      <c r="BD195" s="1276" t="s">
        <v>226</v>
      </c>
      <c r="BE195" s="210"/>
      <c r="BF195" s="1278"/>
      <c r="BG195" s="15"/>
      <c r="BH195" s="15"/>
      <c r="BI195" s="133"/>
      <c r="BJ195" s="130">
        <v>95</v>
      </c>
      <c r="BK195" s="130">
        <v>96</v>
      </c>
      <c r="BL195" s="1260">
        <v>14</v>
      </c>
      <c r="BM195" s="8"/>
      <c r="BN195" s="8"/>
      <c r="BO195" s="8"/>
      <c r="BP195" s="8"/>
      <c r="BQ195" s="8"/>
      <c r="BR195" s="8"/>
      <c r="BS195" s="8"/>
      <c r="BT195" s="8"/>
      <c r="BU195" s="8"/>
      <c r="BV195" s="8"/>
      <c r="BW195" s="8"/>
      <c r="BX195" s="8"/>
      <c r="BY195" s="8"/>
    </row>
    <row r="196" spans="1:77" s="56" customFormat="1" ht="13.5" customHeight="1">
      <c r="A196" s="1318"/>
      <c r="B196" s="1300"/>
      <c r="C196" s="1302"/>
      <c r="D196" s="215" t="s">
        <v>227</v>
      </c>
      <c r="E196" s="200"/>
      <c r="F196" s="216">
        <v>39490</v>
      </c>
      <c r="G196" s="217">
        <v>100910</v>
      </c>
      <c r="H196" s="216">
        <v>36080</v>
      </c>
      <c r="I196" s="217">
        <v>97500</v>
      </c>
      <c r="J196" s="170" t="s">
        <v>222</v>
      </c>
      <c r="K196" s="218">
        <v>370</v>
      </c>
      <c r="L196" s="219">
        <v>890</v>
      </c>
      <c r="M196" s="220" t="s">
        <v>221</v>
      </c>
      <c r="N196" s="218">
        <v>330</v>
      </c>
      <c r="O196" s="219">
        <v>850</v>
      </c>
      <c r="P196" s="220" t="s">
        <v>221</v>
      </c>
      <c r="Q196" s="170" t="s">
        <v>222</v>
      </c>
      <c r="R196" s="221">
        <v>7590</v>
      </c>
      <c r="S196" s="222">
        <v>70</v>
      </c>
      <c r="T196" s="1303"/>
      <c r="U196" s="157"/>
      <c r="V196" s="243"/>
      <c r="W196" s="1286"/>
      <c r="X196" s="244"/>
      <c r="Y196" s="245"/>
      <c r="Z196" s="1320"/>
      <c r="AA196" s="243"/>
      <c r="AB196" s="1303"/>
      <c r="AC196" s="229"/>
      <c r="AD196" s="229"/>
      <c r="AE196" s="1304"/>
      <c r="AF196" s="247"/>
      <c r="AG196" s="1282"/>
      <c r="AH196" s="1306" t="e">
        <v>#REF!</v>
      </c>
      <c r="AI196" s="1291" t="e">
        <v>#REF!</v>
      </c>
      <c r="AJ196" s="1279"/>
      <c r="AK196" s="165" t="s">
        <v>228</v>
      </c>
      <c r="AL196" s="226">
        <v>2900</v>
      </c>
      <c r="AM196" s="227">
        <v>3300</v>
      </c>
      <c r="AN196" s="1286"/>
      <c r="AO196" s="1294"/>
      <c r="AP196" s="1286"/>
      <c r="AQ196" s="1297"/>
      <c r="AR196" s="1279"/>
      <c r="AS196" s="1281"/>
      <c r="AT196" s="1282"/>
      <c r="AU196" s="62"/>
      <c r="AV196" s="1282"/>
      <c r="AW196" s="1284"/>
      <c r="AX196" s="1286"/>
      <c r="AY196" s="1288"/>
      <c r="AZ196" s="1271"/>
      <c r="BA196" s="1273"/>
      <c r="BB196" s="1275"/>
      <c r="BC196" s="1275"/>
      <c r="BD196" s="1277"/>
      <c r="BE196" s="210"/>
      <c r="BF196" s="1278"/>
      <c r="BG196" s="15"/>
      <c r="BH196" s="15"/>
      <c r="BI196" s="133"/>
      <c r="BJ196" s="130">
        <v>95</v>
      </c>
      <c r="BK196" s="130">
        <v>96</v>
      </c>
      <c r="BL196" s="1260"/>
      <c r="BM196" s="8"/>
      <c r="BN196" s="8"/>
      <c r="BO196" s="8"/>
      <c r="BP196" s="8"/>
      <c r="BQ196" s="8"/>
      <c r="BR196" s="8"/>
      <c r="BS196" s="8"/>
      <c r="BT196" s="8"/>
      <c r="BU196" s="8"/>
      <c r="BV196" s="8"/>
      <c r="BW196" s="8"/>
      <c r="BX196" s="8"/>
      <c r="BY196" s="8"/>
    </row>
    <row r="197" spans="1:77" s="56" customFormat="1" ht="13.5" customHeight="1">
      <c r="A197" s="1318"/>
      <c r="B197" s="1300"/>
      <c r="C197" s="1261" t="s">
        <v>229</v>
      </c>
      <c r="D197" s="215" t="s">
        <v>230</v>
      </c>
      <c r="E197" s="200"/>
      <c r="F197" s="216">
        <v>100910</v>
      </c>
      <c r="G197" s="217">
        <v>176850</v>
      </c>
      <c r="H197" s="216">
        <v>97500</v>
      </c>
      <c r="I197" s="217">
        <v>173440</v>
      </c>
      <c r="J197" s="170" t="s">
        <v>222</v>
      </c>
      <c r="K197" s="218">
        <v>890</v>
      </c>
      <c r="L197" s="219">
        <v>1650</v>
      </c>
      <c r="M197" s="220" t="s">
        <v>221</v>
      </c>
      <c r="N197" s="218">
        <v>850</v>
      </c>
      <c r="O197" s="219">
        <v>1610</v>
      </c>
      <c r="P197" s="220" t="s">
        <v>221</v>
      </c>
      <c r="Q197" s="228"/>
      <c r="R197" s="229"/>
      <c r="S197" s="230"/>
      <c r="T197" s="1304"/>
      <c r="U197" s="157"/>
      <c r="V197" s="223" t="s">
        <v>263</v>
      </c>
      <c r="W197" s="1286"/>
      <c r="X197" s="224" t="s">
        <v>263</v>
      </c>
      <c r="Y197" s="172"/>
      <c r="Z197" s="1320"/>
      <c r="AA197" s="223"/>
      <c r="AB197" s="1303"/>
      <c r="AC197" s="229"/>
      <c r="AD197" s="229"/>
      <c r="AE197" s="1304"/>
      <c r="AF197" s="247"/>
      <c r="AG197" s="1282"/>
      <c r="AH197" s="1306" t="e">
        <v>#REF!</v>
      </c>
      <c r="AI197" s="1291" t="e">
        <v>#REF!</v>
      </c>
      <c r="AJ197" s="1279"/>
      <c r="AK197" s="165" t="s">
        <v>231</v>
      </c>
      <c r="AL197" s="226">
        <v>2500</v>
      </c>
      <c r="AM197" s="227">
        <v>2800</v>
      </c>
      <c r="AN197" s="1286"/>
      <c r="AO197" s="1294"/>
      <c r="AP197" s="1286"/>
      <c r="AQ197" s="1297"/>
      <c r="AR197" s="210"/>
      <c r="AS197" s="193"/>
      <c r="AT197" s="1282"/>
      <c r="AU197" s="62"/>
      <c r="AV197" s="1282"/>
      <c r="AW197" s="1284"/>
      <c r="AX197" s="1286"/>
      <c r="AY197" s="1288"/>
      <c r="AZ197" s="1271"/>
      <c r="BA197" s="1263">
        <v>0.02</v>
      </c>
      <c r="BB197" s="1265">
        <v>0.03</v>
      </c>
      <c r="BC197" s="1265">
        <v>0.05</v>
      </c>
      <c r="BD197" s="1267">
        <v>0.06</v>
      </c>
      <c r="BE197" s="210"/>
      <c r="BF197" s="1269"/>
      <c r="BG197" s="15"/>
      <c r="BH197" s="15"/>
      <c r="BI197" s="133"/>
      <c r="BJ197" s="130">
        <v>95</v>
      </c>
      <c r="BK197" s="130">
        <v>96</v>
      </c>
      <c r="BL197" s="1260"/>
      <c r="BM197" s="8"/>
      <c r="BN197" s="8"/>
      <c r="BO197" s="8"/>
      <c r="BP197" s="8"/>
      <c r="BQ197" s="8"/>
      <c r="BR197" s="8"/>
      <c r="BS197" s="8"/>
      <c r="BT197" s="8"/>
      <c r="BU197" s="8"/>
      <c r="BV197" s="8"/>
      <c r="BW197" s="8"/>
      <c r="BX197" s="8"/>
      <c r="BY197" s="8"/>
    </row>
    <row r="198" spans="1:77" s="56" customFormat="1" ht="13.5" customHeight="1">
      <c r="A198" s="1318"/>
      <c r="B198" s="1300"/>
      <c r="C198" s="1262"/>
      <c r="D198" s="232" t="s">
        <v>53</v>
      </c>
      <c r="E198" s="200"/>
      <c r="F198" s="233">
        <v>176850</v>
      </c>
      <c r="G198" s="234"/>
      <c r="H198" s="233">
        <v>173440</v>
      </c>
      <c r="I198" s="234"/>
      <c r="J198" s="170" t="s">
        <v>222</v>
      </c>
      <c r="K198" s="221">
        <v>1650</v>
      </c>
      <c r="L198" s="235"/>
      <c r="M198" s="236" t="s">
        <v>221</v>
      </c>
      <c r="N198" s="221">
        <v>1610</v>
      </c>
      <c r="O198" s="235"/>
      <c r="P198" s="236" t="s">
        <v>221</v>
      </c>
      <c r="Q198" s="228"/>
      <c r="R198" s="229"/>
      <c r="S198" s="237"/>
      <c r="T198" s="1304"/>
      <c r="U198" s="157"/>
      <c r="V198" s="223">
        <v>727700</v>
      </c>
      <c r="W198" s="1286"/>
      <c r="X198" s="224">
        <v>7270</v>
      </c>
      <c r="Y198" s="210"/>
      <c r="Z198" s="1320"/>
      <c r="AA198" s="224"/>
      <c r="AB198" s="1303"/>
      <c r="AC198" s="229"/>
      <c r="AD198" s="229"/>
      <c r="AE198" s="1304"/>
      <c r="AF198" s="247"/>
      <c r="AG198" s="1282"/>
      <c r="AH198" s="1307" t="e">
        <v>#REF!</v>
      </c>
      <c r="AI198" s="1292" t="e">
        <v>#REF!</v>
      </c>
      <c r="AJ198" s="1279"/>
      <c r="AK198" s="239" t="s">
        <v>232</v>
      </c>
      <c r="AL198" s="240">
        <v>2300</v>
      </c>
      <c r="AM198" s="241">
        <v>2500</v>
      </c>
      <c r="AN198" s="1286"/>
      <c r="AO198" s="1295"/>
      <c r="AP198" s="1286"/>
      <c r="AQ198" s="1298"/>
      <c r="AR198" s="210"/>
      <c r="AS198" s="193"/>
      <c r="AT198" s="1282"/>
      <c r="AU198" s="62"/>
      <c r="AV198" s="1282"/>
      <c r="AW198" s="1285"/>
      <c r="AX198" s="1286"/>
      <c r="AY198" s="1289"/>
      <c r="AZ198" s="1271"/>
      <c r="BA198" s="1264"/>
      <c r="BB198" s="1266"/>
      <c r="BC198" s="1266"/>
      <c r="BD198" s="1268"/>
      <c r="BE198" s="210"/>
      <c r="BF198" s="1269"/>
      <c r="BG198" s="15"/>
      <c r="BH198" s="15"/>
      <c r="BI198" s="133"/>
      <c r="BJ198" s="130">
        <v>95</v>
      </c>
      <c r="BK198" s="130">
        <v>96</v>
      </c>
      <c r="BL198" s="1260"/>
      <c r="BM198" s="8"/>
      <c r="BN198" s="8"/>
      <c r="BO198" s="8"/>
      <c r="BP198" s="8"/>
      <c r="BQ198" s="8"/>
      <c r="BR198" s="8"/>
      <c r="BS198" s="8"/>
      <c r="BT198" s="8"/>
      <c r="BU198" s="8"/>
      <c r="BV198" s="8"/>
      <c r="BW198" s="8"/>
      <c r="BX198" s="8"/>
      <c r="BY198" s="8"/>
    </row>
    <row r="199" spans="1:77" s="56" customFormat="1" ht="13.5" customHeight="1">
      <c r="A199" s="1318"/>
      <c r="B199" s="1308" t="s">
        <v>264</v>
      </c>
      <c r="C199" s="1301" t="s">
        <v>218</v>
      </c>
      <c r="D199" s="199" t="s">
        <v>219</v>
      </c>
      <c r="E199" s="200"/>
      <c r="F199" s="201">
        <v>31880</v>
      </c>
      <c r="G199" s="202">
        <v>39470</v>
      </c>
      <c r="H199" s="201">
        <v>28690</v>
      </c>
      <c r="I199" s="202">
        <v>36280</v>
      </c>
      <c r="J199" s="170" t="s">
        <v>222</v>
      </c>
      <c r="K199" s="203">
        <v>300</v>
      </c>
      <c r="L199" s="204">
        <v>370</v>
      </c>
      <c r="M199" s="205" t="s">
        <v>221</v>
      </c>
      <c r="N199" s="203">
        <v>260</v>
      </c>
      <c r="O199" s="204">
        <v>330</v>
      </c>
      <c r="P199" s="205" t="s">
        <v>221</v>
      </c>
      <c r="Q199" s="170" t="s">
        <v>222</v>
      </c>
      <c r="R199" s="206">
        <v>7590</v>
      </c>
      <c r="S199" s="207">
        <v>70</v>
      </c>
      <c r="T199" s="1303"/>
      <c r="U199" s="157"/>
      <c r="V199" s="243"/>
      <c r="W199" s="1286"/>
      <c r="X199" s="224"/>
      <c r="Y199" s="210"/>
      <c r="Z199" s="1320"/>
      <c r="AA199" s="224"/>
      <c r="AB199" s="1303"/>
      <c r="AC199" s="229"/>
      <c r="AD199" s="229"/>
      <c r="AE199" s="1304"/>
      <c r="AF199" s="247"/>
      <c r="AG199" s="1282" t="s">
        <v>222</v>
      </c>
      <c r="AH199" s="1305">
        <v>2400</v>
      </c>
      <c r="AI199" s="1290">
        <v>2700</v>
      </c>
      <c r="AJ199" s="1279" t="s">
        <v>222</v>
      </c>
      <c r="AK199" s="212" t="s">
        <v>224</v>
      </c>
      <c r="AL199" s="213">
        <v>4800</v>
      </c>
      <c r="AM199" s="214">
        <v>5400</v>
      </c>
      <c r="AN199" s="1286" t="s">
        <v>222</v>
      </c>
      <c r="AO199" s="1293">
        <v>2840</v>
      </c>
      <c r="AP199" s="1286" t="s">
        <v>222</v>
      </c>
      <c r="AQ199" s="1296">
        <v>20</v>
      </c>
      <c r="AR199" s="1279" t="s">
        <v>222</v>
      </c>
      <c r="AS199" s="1280">
        <v>4700</v>
      </c>
      <c r="AT199" s="1282"/>
      <c r="AU199" s="62"/>
      <c r="AV199" s="1282" t="s">
        <v>492</v>
      </c>
      <c r="AW199" s="1283">
        <v>3280</v>
      </c>
      <c r="AX199" s="1286" t="s">
        <v>222</v>
      </c>
      <c r="AY199" s="1287">
        <v>30</v>
      </c>
      <c r="AZ199" s="1271" t="s">
        <v>492</v>
      </c>
      <c r="BA199" s="1272" t="s">
        <v>226</v>
      </c>
      <c r="BB199" s="1274" t="s">
        <v>226</v>
      </c>
      <c r="BC199" s="1274" t="s">
        <v>226</v>
      </c>
      <c r="BD199" s="1276" t="s">
        <v>226</v>
      </c>
      <c r="BE199" s="210"/>
      <c r="BF199" s="1278"/>
      <c r="BG199" s="15"/>
      <c r="BH199" s="15"/>
      <c r="BI199" s="133"/>
      <c r="BJ199" s="130">
        <v>97</v>
      </c>
      <c r="BK199" s="130">
        <v>98</v>
      </c>
      <c r="BL199" s="1260">
        <v>15</v>
      </c>
      <c r="BM199" s="8"/>
      <c r="BN199" s="8"/>
      <c r="BO199" s="8"/>
      <c r="BP199" s="8"/>
      <c r="BQ199" s="8"/>
      <c r="BR199" s="8"/>
      <c r="BS199" s="8"/>
      <c r="BT199" s="8"/>
      <c r="BU199" s="8"/>
      <c r="BV199" s="8"/>
      <c r="BW199" s="8"/>
      <c r="BX199" s="8"/>
      <c r="BY199" s="8"/>
    </row>
    <row r="200" spans="1:77" s="56" customFormat="1" ht="13.5" customHeight="1">
      <c r="A200" s="1318"/>
      <c r="B200" s="1300"/>
      <c r="C200" s="1302"/>
      <c r="D200" s="215" t="s">
        <v>227</v>
      </c>
      <c r="E200" s="200"/>
      <c r="F200" s="216">
        <v>39470</v>
      </c>
      <c r="G200" s="217">
        <v>100890</v>
      </c>
      <c r="H200" s="216">
        <v>36280</v>
      </c>
      <c r="I200" s="217">
        <v>97700</v>
      </c>
      <c r="J200" s="170" t="s">
        <v>222</v>
      </c>
      <c r="K200" s="218">
        <v>370</v>
      </c>
      <c r="L200" s="219">
        <v>890</v>
      </c>
      <c r="M200" s="220" t="s">
        <v>221</v>
      </c>
      <c r="N200" s="218">
        <v>330</v>
      </c>
      <c r="O200" s="219">
        <v>860</v>
      </c>
      <c r="P200" s="220" t="s">
        <v>221</v>
      </c>
      <c r="Q200" s="170" t="s">
        <v>222</v>
      </c>
      <c r="R200" s="221">
        <v>7590</v>
      </c>
      <c r="S200" s="222">
        <v>70</v>
      </c>
      <c r="T200" s="1303"/>
      <c r="U200" s="157"/>
      <c r="V200" s="243"/>
      <c r="W200" s="1286"/>
      <c r="X200" s="224"/>
      <c r="Y200" s="210"/>
      <c r="Z200" s="1320"/>
      <c r="AA200" s="224"/>
      <c r="AB200" s="1303"/>
      <c r="AC200" s="229"/>
      <c r="AD200" s="229"/>
      <c r="AE200" s="1304"/>
      <c r="AF200" s="247"/>
      <c r="AG200" s="1282"/>
      <c r="AH200" s="1306" t="e">
        <v>#REF!</v>
      </c>
      <c r="AI200" s="1291" t="e">
        <v>#REF!</v>
      </c>
      <c r="AJ200" s="1279"/>
      <c r="AK200" s="165" t="s">
        <v>228</v>
      </c>
      <c r="AL200" s="226">
        <v>2600</v>
      </c>
      <c r="AM200" s="227">
        <v>2900</v>
      </c>
      <c r="AN200" s="1286"/>
      <c r="AO200" s="1294"/>
      <c r="AP200" s="1286"/>
      <c r="AQ200" s="1297"/>
      <c r="AR200" s="1279"/>
      <c r="AS200" s="1281"/>
      <c r="AT200" s="1282"/>
      <c r="AU200" s="62"/>
      <c r="AV200" s="1282"/>
      <c r="AW200" s="1284"/>
      <c r="AX200" s="1286"/>
      <c r="AY200" s="1288"/>
      <c r="AZ200" s="1271"/>
      <c r="BA200" s="1273"/>
      <c r="BB200" s="1275"/>
      <c r="BC200" s="1275"/>
      <c r="BD200" s="1277"/>
      <c r="BE200" s="210"/>
      <c r="BF200" s="1278"/>
      <c r="BG200" s="15"/>
      <c r="BH200" s="15"/>
      <c r="BI200" s="133"/>
      <c r="BJ200" s="130">
        <v>97</v>
      </c>
      <c r="BK200" s="130">
        <v>98</v>
      </c>
      <c r="BL200" s="1260"/>
      <c r="BM200" s="8"/>
      <c r="BN200" s="8"/>
      <c r="BO200" s="8"/>
      <c r="BP200" s="8"/>
      <c r="BQ200" s="8"/>
      <c r="BR200" s="8"/>
      <c r="BS200" s="8"/>
      <c r="BT200" s="8"/>
      <c r="BU200" s="8"/>
      <c r="BV200" s="8"/>
      <c r="BW200" s="8"/>
      <c r="BX200" s="8"/>
      <c r="BY200" s="8"/>
    </row>
    <row r="201" spans="1:77" s="56" customFormat="1" ht="13.5" customHeight="1">
      <c r="A201" s="1318"/>
      <c r="B201" s="1300"/>
      <c r="C201" s="1261" t="s">
        <v>229</v>
      </c>
      <c r="D201" s="215" t="s">
        <v>230</v>
      </c>
      <c r="E201" s="200"/>
      <c r="F201" s="216">
        <v>100890</v>
      </c>
      <c r="G201" s="217">
        <v>176830</v>
      </c>
      <c r="H201" s="216">
        <v>97700</v>
      </c>
      <c r="I201" s="217">
        <v>173640</v>
      </c>
      <c r="J201" s="170" t="s">
        <v>222</v>
      </c>
      <c r="K201" s="218">
        <v>890</v>
      </c>
      <c r="L201" s="219">
        <v>1650</v>
      </c>
      <c r="M201" s="220" t="s">
        <v>221</v>
      </c>
      <c r="N201" s="218">
        <v>860</v>
      </c>
      <c r="O201" s="219">
        <v>1620</v>
      </c>
      <c r="P201" s="220" t="s">
        <v>221</v>
      </c>
      <c r="Q201" s="228"/>
      <c r="R201" s="229"/>
      <c r="S201" s="230"/>
      <c r="T201" s="1304"/>
      <c r="U201" s="157"/>
      <c r="V201" s="243"/>
      <c r="W201" s="1286"/>
      <c r="X201" s="224"/>
      <c r="Y201" s="210"/>
      <c r="Z201" s="1320"/>
      <c r="AA201" s="224"/>
      <c r="AB201" s="1303"/>
      <c r="AC201" s="229"/>
      <c r="AD201" s="229"/>
      <c r="AE201" s="1304"/>
      <c r="AF201" s="247"/>
      <c r="AG201" s="1282"/>
      <c r="AH201" s="1306" t="e">
        <v>#REF!</v>
      </c>
      <c r="AI201" s="1291" t="e">
        <v>#REF!</v>
      </c>
      <c r="AJ201" s="1279"/>
      <c r="AK201" s="165" t="s">
        <v>231</v>
      </c>
      <c r="AL201" s="226">
        <v>2300</v>
      </c>
      <c r="AM201" s="227">
        <v>2500</v>
      </c>
      <c r="AN201" s="1286"/>
      <c r="AO201" s="1294"/>
      <c r="AP201" s="1286"/>
      <c r="AQ201" s="1297"/>
      <c r="AR201" s="210"/>
      <c r="AS201" s="193"/>
      <c r="AT201" s="1282"/>
      <c r="AU201" s="62"/>
      <c r="AV201" s="1282"/>
      <c r="AW201" s="1284"/>
      <c r="AX201" s="1286"/>
      <c r="AY201" s="1288"/>
      <c r="AZ201" s="1271"/>
      <c r="BA201" s="1263">
        <v>0.02</v>
      </c>
      <c r="BB201" s="1265">
        <v>0.03</v>
      </c>
      <c r="BC201" s="1265">
        <v>0.05</v>
      </c>
      <c r="BD201" s="1267">
        <v>0.06</v>
      </c>
      <c r="BE201" s="210"/>
      <c r="BF201" s="1269"/>
      <c r="BG201" s="15"/>
      <c r="BH201" s="15"/>
      <c r="BI201" s="133"/>
      <c r="BJ201" s="130">
        <v>97</v>
      </c>
      <c r="BK201" s="130">
        <v>98</v>
      </c>
      <c r="BL201" s="1260"/>
      <c r="BM201" s="8"/>
      <c r="BN201" s="8"/>
      <c r="BO201" s="8"/>
      <c r="BP201" s="8"/>
      <c r="BQ201" s="8"/>
      <c r="BR201" s="8"/>
      <c r="BS201" s="8"/>
      <c r="BT201" s="8"/>
      <c r="BU201" s="8"/>
      <c r="BV201" s="8"/>
      <c r="BW201" s="8"/>
      <c r="BX201" s="8"/>
      <c r="BY201" s="8"/>
    </row>
    <row r="202" spans="1:77" s="56" customFormat="1" ht="13.5" customHeight="1">
      <c r="A202" s="1318"/>
      <c r="B202" s="1300"/>
      <c r="C202" s="1262"/>
      <c r="D202" s="232" t="s">
        <v>53</v>
      </c>
      <c r="E202" s="200"/>
      <c r="F202" s="233">
        <v>176830</v>
      </c>
      <c r="G202" s="234"/>
      <c r="H202" s="233">
        <v>173640</v>
      </c>
      <c r="I202" s="234"/>
      <c r="J202" s="170" t="s">
        <v>222</v>
      </c>
      <c r="K202" s="221">
        <v>1650</v>
      </c>
      <c r="L202" s="235"/>
      <c r="M202" s="236" t="s">
        <v>221</v>
      </c>
      <c r="N202" s="221">
        <v>1620</v>
      </c>
      <c r="O202" s="235"/>
      <c r="P202" s="236" t="s">
        <v>221</v>
      </c>
      <c r="Q202" s="228"/>
      <c r="R202" s="229"/>
      <c r="S202" s="237"/>
      <c r="T202" s="1304"/>
      <c r="U202" s="157"/>
      <c r="V202" s="243"/>
      <c r="W202" s="1286"/>
      <c r="X202" s="224"/>
      <c r="Y202" s="210"/>
      <c r="Z202" s="1320"/>
      <c r="AA202" s="224"/>
      <c r="AB202" s="1303"/>
      <c r="AC202" s="229"/>
      <c r="AD202" s="229"/>
      <c r="AE202" s="1304"/>
      <c r="AF202" s="247"/>
      <c r="AG202" s="1282"/>
      <c r="AH202" s="1307" t="e">
        <v>#REF!</v>
      </c>
      <c r="AI202" s="1292" t="e">
        <v>#REF!</v>
      </c>
      <c r="AJ202" s="1279"/>
      <c r="AK202" s="239" t="s">
        <v>232</v>
      </c>
      <c r="AL202" s="240">
        <v>2000</v>
      </c>
      <c r="AM202" s="241">
        <v>2300</v>
      </c>
      <c r="AN202" s="1286"/>
      <c r="AO202" s="1295"/>
      <c r="AP202" s="1286"/>
      <c r="AQ202" s="1298"/>
      <c r="AR202" s="210"/>
      <c r="AS202" s="193"/>
      <c r="AT202" s="1282"/>
      <c r="AU202" s="62"/>
      <c r="AV202" s="1282"/>
      <c r="AW202" s="1285"/>
      <c r="AX202" s="1286"/>
      <c r="AY202" s="1289"/>
      <c r="AZ202" s="1271"/>
      <c r="BA202" s="1264"/>
      <c r="BB202" s="1266"/>
      <c r="BC202" s="1266"/>
      <c r="BD202" s="1268"/>
      <c r="BE202" s="210"/>
      <c r="BF202" s="1269"/>
      <c r="BG202" s="15"/>
      <c r="BH202" s="15"/>
      <c r="BI202" s="133"/>
      <c r="BJ202" s="130">
        <v>97</v>
      </c>
      <c r="BK202" s="130">
        <v>98</v>
      </c>
      <c r="BL202" s="1260"/>
      <c r="BM202" s="8"/>
      <c r="BN202" s="8"/>
      <c r="BO202" s="8"/>
      <c r="BP202" s="8"/>
      <c r="BQ202" s="8"/>
      <c r="BR202" s="8"/>
      <c r="BS202" s="8"/>
      <c r="BT202" s="8"/>
      <c r="BU202" s="8"/>
      <c r="BV202" s="8"/>
      <c r="BW202" s="8"/>
      <c r="BX202" s="8"/>
      <c r="BY202" s="8"/>
    </row>
    <row r="203" spans="1:77" s="56" customFormat="1" ht="13.5" customHeight="1">
      <c r="A203" s="1318"/>
      <c r="B203" s="1308" t="s">
        <v>265</v>
      </c>
      <c r="C203" s="1301" t="s">
        <v>218</v>
      </c>
      <c r="D203" s="199" t="s">
        <v>219</v>
      </c>
      <c r="E203" s="200"/>
      <c r="F203" s="201">
        <v>31080</v>
      </c>
      <c r="G203" s="202">
        <v>38670</v>
      </c>
      <c r="H203" s="201">
        <v>28070</v>
      </c>
      <c r="I203" s="202">
        <v>35660</v>
      </c>
      <c r="J203" s="170" t="s">
        <v>222</v>
      </c>
      <c r="K203" s="203">
        <v>290</v>
      </c>
      <c r="L203" s="204">
        <v>360</v>
      </c>
      <c r="M203" s="205" t="s">
        <v>221</v>
      </c>
      <c r="N203" s="203">
        <v>260</v>
      </c>
      <c r="O203" s="204">
        <v>330</v>
      </c>
      <c r="P203" s="205" t="s">
        <v>221</v>
      </c>
      <c r="Q203" s="170" t="s">
        <v>222</v>
      </c>
      <c r="R203" s="206">
        <v>7590</v>
      </c>
      <c r="S203" s="207">
        <v>70</v>
      </c>
      <c r="T203" s="1303"/>
      <c r="U203" s="157"/>
      <c r="V203" s="243"/>
      <c r="W203" s="1286"/>
      <c r="X203" s="224"/>
      <c r="Y203" s="210"/>
      <c r="Z203" s="1320"/>
      <c r="AA203" s="224"/>
      <c r="AB203" s="1303"/>
      <c r="AC203" s="229"/>
      <c r="AD203" s="229"/>
      <c r="AE203" s="1304"/>
      <c r="AF203" s="247"/>
      <c r="AG203" s="1282" t="s">
        <v>222</v>
      </c>
      <c r="AH203" s="1305">
        <v>2600</v>
      </c>
      <c r="AI203" s="1290">
        <v>2900</v>
      </c>
      <c r="AJ203" s="1279" t="s">
        <v>222</v>
      </c>
      <c r="AK203" s="212" t="s">
        <v>224</v>
      </c>
      <c r="AL203" s="213">
        <v>5400</v>
      </c>
      <c r="AM203" s="214">
        <v>6000</v>
      </c>
      <c r="AN203" s="1286" t="s">
        <v>222</v>
      </c>
      <c r="AO203" s="1293">
        <v>2680</v>
      </c>
      <c r="AP203" s="1286" t="s">
        <v>222</v>
      </c>
      <c r="AQ203" s="1296">
        <v>20</v>
      </c>
      <c r="AR203" s="1279" t="s">
        <v>222</v>
      </c>
      <c r="AS203" s="1280">
        <v>4700</v>
      </c>
      <c r="AT203" s="1282"/>
      <c r="AU203" s="62"/>
      <c r="AV203" s="1282" t="s">
        <v>492</v>
      </c>
      <c r="AW203" s="1283">
        <v>3090</v>
      </c>
      <c r="AX203" s="1286" t="s">
        <v>222</v>
      </c>
      <c r="AY203" s="1287">
        <v>30</v>
      </c>
      <c r="AZ203" s="1271" t="s">
        <v>492</v>
      </c>
      <c r="BA203" s="1272" t="s">
        <v>226</v>
      </c>
      <c r="BB203" s="1274" t="s">
        <v>226</v>
      </c>
      <c r="BC203" s="1274" t="s">
        <v>226</v>
      </c>
      <c r="BD203" s="1276" t="s">
        <v>226</v>
      </c>
      <c r="BE203" s="210"/>
      <c r="BF203" s="1278"/>
      <c r="BG203" s="15"/>
      <c r="BH203" s="15"/>
      <c r="BI203" s="133"/>
      <c r="BJ203" s="130">
        <v>99</v>
      </c>
      <c r="BK203" s="130">
        <v>100</v>
      </c>
      <c r="BL203" s="1260">
        <v>16</v>
      </c>
      <c r="BM203" s="8"/>
      <c r="BN203" s="8"/>
      <c r="BO203" s="8"/>
      <c r="BP203" s="8"/>
      <c r="BQ203" s="8"/>
      <c r="BR203" s="8"/>
      <c r="BS203" s="8"/>
      <c r="BT203" s="8"/>
      <c r="BU203" s="8"/>
      <c r="BV203" s="8"/>
      <c r="BW203" s="8"/>
      <c r="BX203" s="8"/>
      <c r="BY203" s="8"/>
    </row>
    <row r="204" spans="1:77" s="56" customFormat="1" ht="13.5" customHeight="1">
      <c r="A204" s="1318"/>
      <c r="B204" s="1300"/>
      <c r="C204" s="1302"/>
      <c r="D204" s="215" t="s">
        <v>227</v>
      </c>
      <c r="E204" s="200"/>
      <c r="F204" s="216">
        <v>38670</v>
      </c>
      <c r="G204" s="217">
        <v>100090</v>
      </c>
      <c r="H204" s="216">
        <v>35660</v>
      </c>
      <c r="I204" s="217">
        <v>97080</v>
      </c>
      <c r="J204" s="170" t="s">
        <v>222</v>
      </c>
      <c r="K204" s="218">
        <v>360</v>
      </c>
      <c r="L204" s="219">
        <v>880</v>
      </c>
      <c r="M204" s="220" t="s">
        <v>221</v>
      </c>
      <c r="N204" s="218">
        <v>330</v>
      </c>
      <c r="O204" s="219">
        <v>850</v>
      </c>
      <c r="P204" s="220" t="s">
        <v>221</v>
      </c>
      <c r="Q204" s="170" t="s">
        <v>222</v>
      </c>
      <c r="R204" s="221">
        <v>7590</v>
      </c>
      <c r="S204" s="222">
        <v>70</v>
      </c>
      <c r="T204" s="1303"/>
      <c r="U204" s="157"/>
      <c r="V204" s="243"/>
      <c r="W204" s="1286"/>
      <c r="X204" s="224"/>
      <c r="Y204" s="210"/>
      <c r="Z204" s="1320"/>
      <c r="AA204" s="224"/>
      <c r="AB204" s="1303"/>
      <c r="AC204" s="229"/>
      <c r="AD204" s="229"/>
      <c r="AE204" s="1304"/>
      <c r="AF204" s="247"/>
      <c r="AG204" s="1282"/>
      <c r="AH204" s="1306" t="e">
        <v>#REF!</v>
      </c>
      <c r="AI204" s="1291" t="e">
        <v>#REF!</v>
      </c>
      <c r="AJ204" s="1279"/>
      <c r="AK204" s="165" t="s">
        <v>228</v>
      </c>
      <c r="AL204" s="226">
        <v>2900</v>
      </c>
      <c r="AM204" s="227">
        <v>3300</v>
      </c>
      <c r="AN204" s="1286"/>
      <c r="AO204" s="1294"/>
      <c r="AP204" s="1286"/>
      <c r="AQ204" s="1297"/>
      <c r="AR204" s="1279"/>
      <c r="AS204" s="1281"/>
      <c r="AT204" s="1282"/>
      <c r="AU204" s="62"/>
      <c r="AV204" s="1282"/>
      <c r="AW204" s="1284"/>
      <c r="AX204" s="1286"/>
      <c r="AY204" s="1288"/>
      <c r="AZ204" s="1271"/>
      <c r="BA204" s="1273"/>
      <c r="BB204" s="1275"/>
      <c r="BC204" s="1275"/>
      <c r="BD204" s="1277"/>
      <c r="BE204" s="210"/>
      <c r="BF204" s="1278"/>
      <c r="BG204" s="15"/>
      <c r="BH204" s="15"/>
      <c r="BI204" s="133"/>
      <c r="BJ204" s="130">
        <v>99</v>
      </c>
      <c r="BK204" s="130">
        <v>100</v>
      </c>
      <c r="BL204" s="1260"/>
      <c r="BM204" s="8"/>
      <c r="BN204" s="8"/>
      <c r="BO204" s="8"/>
      <c r="BP204" s="8"/>
      <c r="BQ204" s="8"/>
      <c r="BR204" s="8"/>
      <c r="BS204" s="8"/>
      <c r="BT204" s="8"/>
      <c r="BU204" s="8"/>
      <c r="BV204" s="8"/>
      <c r="BW204" s="8"/>
      <c r="BX204" s="8"/>
      <c r="BY204" s="8"/>
    </row>
    <row r="205" spans="1:77" s="56" customFormat="1" ht="13.5" customHeight="1">
      <c r="A205" s="1318"/>
      <c r="B205" s="1300"/>
      <c r="C205" s="1261" t="s">
        <v>229</v>
      </c>
      <c r="D205" s="215" t="s">
        <v>230</v>
      </c>
      <c r="E205" s="200"/>
      <c r="F205" s="216">
        <v>100090</v>
      </c>
      <c r="G205" s="217">
        <v>176030</v>
      </c>
      <c r="H205" s="216">
        <v>97080</v>
      </c>
      <c r="I205" s="217">
        <v>173020</v>
      </c>
      <c r="J205" s="170" t="s">
        <v>222</v>
      </c>
      <c r="K205" s="218">
        <v>880</v>
      </c>
      <c r="L205" s="219">
        <v>1640</v>
      </c>
      <c r="M205" s="220" t="s">
        <v>221</v>
      </c>
      <c r="N205" s="218">
        <v>850</v>
      </c>
      <c r="O205" s="219">
        <v>1610</v>
      </c>
      <c r="P205" s="220" t="s">
        <v>221</v>
      </c>
      <c r="Q205" s="228"/>
      <c r="R205" s="229"/>
      <c r="S205" s="230"/>
      <c r="T205" s="1304"/>
      <c r="U205" s="157"/>
      <c r="V205" s="223"/>
      <c r="W205" s="1286"/>
      <c r="X205" s="224"/>
      <c r="Y205" s="210"/>
      <c r="Z205" s="1320"/>
      <c r="AA205" s="224"/>
      <c r="AB205" s="1303"/>
      <c r="AC205" s="229"/>
      <c r="AD205" s="229"/>
      <c r="AE205" s="1304"/>
      <c r="AF205" s="247"/>
      <c r="AG205" s="1282"/>
      <c r="AH205" s="1306" t="e">
        <v>#REF!</v>
      </c>
      <c r="AI205" s="1291" t="e">
        <v>#REF!</v>
      </c>
      <c r="AJ205" s="1279"/>
      <c r="AK205" s="165" t="s">
        <v>231</v>
      </c>
      <c r="AL205" s="226">
        <v>2500</v>
      </c>
      <c r="AM205" s="227">
        <v>2800</v>
      </c>
      <c r="AN205" s="1286"/>
      <c r="AO205" s="1294"/>
      <c r="AP205" s="1286"/>
      <c r="AQ205" s="1297"/>
      <c r="AR205" s="210"/>
      <c r="AS205" s="193"/>
      <c r="AT205" s="1282"/>
      <c r="AU205" s="62"/>
      <c r="AV205" s="1282"/>
      <c r="AW205" s="1284"/>
      <c r="AX205" s="1286"/>
      <c r="AY205" s="1288"/>
      <c r="AZ205" s="1271"/>
      <c r="BA205" s="1263">
        <v>0.02</v>
      </c>
      <c r="BB205" s="1265">
        <v>0.03</v>
      </c>
      <c r="BC205" s="1265">
        <v>0.05</v>
      </c>
      <c r="BD205" s="1267">
        <v>0.06</v>
      </c>
      <c r="BE205" s="210"/>
      <c r="BF205" s="1269"/>
      <c r="BG205" s="15"/>
      <c r="BH205" s="15"/>
      <c r="BI205" s="133"/>
      <c r="BJ205" s="130">
        <v>99</v>
      </c>
      <c r="BK205" s="130">
        <v>100</v>
      </c>
      <c r="BL205" s="1260"/>
      <c r="BM205" s="8"/>
      <c r="BN205" s="8"/>
      <c r="BO205" s="8"/>
      <c r="BP205" s="8"/>
      <c r="BQ205" s="8"/>
      <c r="BR205" s="8"/>
      <c r="BS205" s="8"/>
      <c r="BT205" s="8"/>
      <c r="BU205" s="8"/>
      <c r="BV205" s="8"/>
      <c r="BW205" s="8"/>
      <c r="BX205" s="8"/>
      <c r="BY205" s="8"/>
    </row>
    <row r="206" spans="1:77" s="56" customFormat="1" ht="13.5" customHeight="1">
      <c r="A206" s="1318"/>
      <c r="B206" s="1300"/>
      <c r="C206" s="1262"/>
      <c r="D206" s="232" t="s">
        <v>53</v>
      </c>
      <c r="E206" s="200"/>
      <c r="F206" s="233">
        <v>176030</v>
      </c>
      <c r="G206" s="234"/>
      <c r="H206" s="233">
        <v>173020</v>
      </c>
      <c r="I206" s="234"/>
      <c r="J206" s="170" t="s">
        <v>222</v>
      </c>
      <c r="K206" s="221">
        <v>1640</v>
      </c>
      <c r="L206" s="235"/>
      <c r="M206" s="236" t="s">
        <v>221</v>
      </c>
      <c r="N206" s="221">
        <v>1610</v>
      </c>
      <c r="O206" s="235"/>
      <c r="P206" s="236" t="s">
        <v>221</v>
      </c>
      <c r="Q206" s="228"/>
      <c r="R206" s="229"/>
      <c r="S206" s="237"/>
      <c r="T206" s="1304"/>
      <c r="U206" s="157"/>
      <c r="V206" s="223"/>
      <c r="W206" s="1286"/>
      <c r="X206" s="224"/>
      <c r="Y206" s="210"/>
      <c r="Z206" s="1320"/>
      <c r="AA206" s="224"/>
      <c r="AB206" s="1303"/>
      <c r="AC206" s="229"/>
      <c r="AD206" s="229"/>
      <c r="AE206" s="1304"/>
      <c r="AF206" s="247"/>
      <c r="AG206" s="1282"/>
      <c r="AH206" s="1307" t="e">
        <v>#REF!</v>
      </c>
      <c r="AI206" s="1292" t="e">
        <v>#REF!</v>
      </c>
      <c r="AJ206" s="1279"/>
      <c r="AK206" s="239" t="s">
        <v>232</v>
      </c>
      <c r="AL206" s="240">
        <v>2300</v>
      </c>
      <c r="AM206" s="241">
        <v>2500</v>
      </c>
      <c r="AN206" s="1286"/>
      <c r="AO206" s="1295"/>
      <c r="AP206" s="1286"/>
      <c r="AQ206" s="1298"/>
      <c r="AR206" s="210"/>
      <c r="AS206" s="193"/>
      <c r="AT206" s="1282"/>
      <c r="AU206" s="62"/>
      <c r="AV206" s="1282"/>
      <c r="AW206" s="1285"/>
      <c r="AX206" s="1286"/>
      <c r="AY206" s="1289"/>
      <c r="AZ206" s="1271"/>
      <c r="BA206" s="1264"/>
      <c r="BB206" s="1266"/>
      <c r="BC206" s="1266"/>
      <c r="BD206" s="1268"/>
      <c r="BE206" s="210"/>
      <c r="BF206" s="1269"/>
      <c r="BG206" s="15"/>
      <c r="BH206" s="15"/>
      <c r="BI206" s="133"/>
      <c r="BJ206" s="130">
        <v>99</v>
      </c>
      <c r="BK206" s="130">
        <v>100</v>
      </c>
      <c r="BL206" s="1260"/>
      <c r="BM206" s="8"/>
      <c r="BN206" s="8"/>
      <c r="BO206" s="8"/>
      <c r="BP206" s="8"/>
      <c r="BQ206" s="8"/>
      <c r="BR206" s="8"/>
      <c r="BS206" s="8"/>
      <c r="BT206" s="8"/>
      <c r="BU206" s="8"/>
      <c r="BV206" s="8"/>
      <c r="BW206" s="8"/>
      <c r="BX206" s="8"/>
      <c r="BY206" s="8"/>
    </row>
    <row r="207" spans="1:77" s="56" customFormat="1" ht="13.5" customHeight="1">
      <c r="A207" s="1318"/>
      <c r="B207" s="1299" t="s">
        <v>266</v>
      </c>
      <c r="C207" s="1301" t="s">
        <v>218</v>
      </c>
      <c r="D207" s="199" t="s">
        <v>219</v>
      </c>
      <c r="E207" s="200"/>
      <c r="F207" s="201">
        <v>30340</v>
      </c>
      <c r="G207" s="202">
        <v>37930</v>
      </c>
      <c r="H207" s="201">
        <v>27500</v>
      </c>
      <c r="I207" s="202">
        <v>35090</v>
      </c>
      <c r="J207" s="170" t="s">
        <v>222</v>
      </c>
      <c r="K207" s="203">
        <v>280</v>
      </c>
      <c r="L207" s="204">
        <v>350</v>
      </c>
      <c r="M207" s="205" t="s">
        <v>221</v>
      </c>
      <c r="N207" s="203">
        <v>250</v>
      </c>
      <c r="O207" s="204">
        <v>320</v>
      </c>
      <c r="P207" s="205" t="s">
        <v>221</v>
      </c>
      <c r="Q207" s="170" t="s">
        <v>222</v>
      </c>
      <c r="R207" s="206">
        <v>7590</v>
      </c>
      <c r="S207" s="207">
        <v>70</v>
      </c>
      <c r="T207" s="1303"/>
      <c r="U207" s="157"/>
      <c r="V207" s="223"/>
      <c r="W207" s="1286"/>
      <c r="X207" s="224"/>
      <c r="Y207" s="210"/>
      <c r="Z207" s="1320"/>
      <c r="AA207" s="224"/>
      <c r="AB207" s="1303"/>
      <c r="AC207" s="229"/>
      <c r="AD207" s="229"/>
      <c r="AE207" s="1304"/>
      <c r="AF207" s="247"/>
      <c r="AG207" s="1282" t="s">
        <v>222</v>
      </c>
      <c r="AH207" s="1305">
        <v>2500</v>
      </c>
      <c r="AI207" s="1290">
        <v>2700</v>
      </c>
      <c r="AJ207" s="1279" t="s">
        <v>222</v>
      </c>
      <c r="AK207" s="212" t="s">
        <v>224</v>
      </c>
      <c r="AL207" s="213">
        <v>4800</v>
      </c>
      <c r="AM207" s="214">
        <v>5400</v>
      </c>
      <c r="AN207" s="1286" t="s">
        <v>222</v>
      </c>
      <c r="AO207" s="1293">
        <v>2530</v>
      </c>
      <c r="AP207" s="1286" t="s">
        <v>222</v>
      </c>
      <c r="AQ207" s="1296">
        <v>20</v>
      </c>
      <c r="AR207" s="1279" t="s">
        <v>222</v>
      </c>
      <c r="AS207" s="1280">
        <v>4700</v>
      </c>
      <c r="AT207" s="1282"/>
      <c r="AU207" s="62"/>
      <c r="AV207" s="1282" t="s">
        <v>492</v>
      </c>
      <c r="AW207" s="1283">
        <v>2910</v>
      </c>
      <c r="AX207" s="1286" t="s">
        <v>222</v>
      </c>
      <c r="AY207" s="1287">
        <v>20</v>
      </c>
      <c r="AZ207" s="1271" t="s">
        <v>492</v>
      </c>
      <c r="BA207" s="1272" t="s">
        <v>226</v>
      </c>
      <c r="BB207" s="1274" t="s">
        <v>226</v>
      </c>
      <c r="BC207" s="1274" t="s">
        <v>226</v>
      </c>
      <c r="BD207" s="1276" t="s">
        <v>226</v>
      </c>
      <c r="BE207" s="210"/>
      <c r="BF207" s="1278"/>
      <c r="BG207" s="15"/>
      <c r="BH207" s="15"/>
      <c r="BI207" s="133"/>
      <c r="BJ207" s="130">
        <v>101</v>
      </c>
      <c r="BK207" s="130">
        <v>102</v>
      </c>
      <c r="BL207" s="1260">
        <v>17</v>
      </c>
      <c r="BM207" s="8"/>
      <c r="BN207" s="8"/>
      <c r="BO207" s="8"/>
      <c r="BP207" s="8"/>
      <c r="BQ207" s="8"/>
      <c r="BR207" s="8"/>
      <c r="BS207" s="8"/>
      <c r="BT207" s="8"/>
      <c r="BU207" s="8"/>
      <c r="BV207" s="8"/>
      <c r="BW207" s="8"/>
      <c r="BX207" s="8"/>
      <c r="BY207" s="8"/>
    </row>
    <row r="208" spans="1:77" s="56" customFormat="1" ht="13.5" customHeight="1">
      <c r="A208" s="1318"/>
      <c r="B208" s="1300"/>
      <c r="C208" s="1302"/>
      <c r="D208" s="215" t="s">
        <v>227</v>
      </c>
      <c r="E208" s="200"/>
      <c r="F208" s="216">
        <v>37930</v>
      </c>
      <c r="G208" s="217">
        <v>99350</v>
      </c>
      <c r="H208" s="216">
        <v>35090</v>
      </c>
      <c r="I208" s="217">
        <v>96510</v>
      </c>
      <c r="J208" s="170" t="s">
        <v>222</v>
      </c>
      <c r="K208" s="218">
        <v>350</v>
      </c>
      <c r="L208" s="219">
        <v>870</v>
      </c>
      <c r="M208" s="220" t="s">
        <v>221</v>
      </c>
      <c r="N208" s="218">
        <v>320</v>
      </c>
      <c r="O208" s="219">
        <v>840</v>
      </c>
      <c r="P208" s="220" t="s">
        <v>221</v>
      </c>
      <c r="Q208" s="170" t="s">
        <v>222</v>
      </c>
      <c r="R208" s="221">
        <v>7590</v>
      </c>
      <c r="S208" s="222">
        <v>70</v>
      </c>
      <c r="T208" s="1303"/>
      <c r="U208" s="157"/>
      <c r="V208" s="223"/>
      <c r="W208" s="1286"/>
      <c r="X208" s="224"/>
      <c r="Y208" s="210"/>
      <c r="Z208" s="1320"/>
      <c r="AA208" s="224"/>
      <c r="AB208" s="1303"/>
      <c r="AC208" s="229"/>
      <c r="AD208" s="229"/>
      <c r="AE208" s="1304"/>
      <c r="AF208" s="247"/>
      <c r="AG208" s="1282"/>
      <c r="AH208" s="1306" t="e">
        <v>#REF!</v>
      </c>
      <c r="AI208" s="1291" t="e">
        <v>#REF!</v>
      </c>
      <c r="AJ208" s="1279"/>
      <c r="AK208" s="165" t="s">
        <v>228</v>
      </c>
      <c r="AL208" s="226">
        <v>2600</v>
      </c>
      <c r="AM208" s="227">
        <v>2900</v>
      </c>
      <c r="AN208" s="1286"/>
      <c r="AO208" s="1294"/>
      <c r="AP208" s="1286"/>
      <c r="AQ208" s="1297"/>
      <c r="AR208" s="1279"/>
      <c r="AS208" s="1281"/>
      <c r="AT208" s="1282"/>
      <c r="AU208" s="62"/>
      <c r="AV208" s="1282"/>
      <c r="AW208" s="1284"/>
      <c r="AX208" s="1286"/>
      <c r="AY208" s="1288"/>
      <c r="AZ208" s="1271"/>
      <c r="BA208" s="1273"/>
      <c r="BB208" s="1275"/>
      <c r="BC208" s="1275"/>
      <c r="BD208" s="1277"/>
      <c r="BE208" s="210"/>
      <c r="BF208" s="1278"/>
      <c r="BG208" s="15"/>
      <c r="BH208" s="15"/>
      <c r="BI208" s="133"/>
      <c r="BJ208" s="130">
        <v>101</v>
      </c>
      <c r="BK208" s="130">
        <v>102</v>
      </c>
      <c r="BL208" s="1260"/>
      <c r="BM208" s="8"/>
      <c r="BN208" s="8"/>
      <c r="BO208" s="8"/>
      <c r="BP208" s="8"/>
      <c r="BQ208" s="8"/>
      <c r="BR208" s="8"/>
      <c r="BS208" s="8"/>
      <c r="BT208" s="8"/>
      <c r="BU208" s="8"/>
      <c r="BV208" s="8"/>
      <c r="BW208" s="8"/>
      <c r="BX208" s="8"/>
      <c r="BY208" s="8"/>
    </row>
    <row r="209" spans="1:77" s="56" customFormat="1" ht="13.5" customHeight="1">
      <c r="A209" s="1318"/>
      <c r="B209" s="1300"/>
      <c r="C209" s="1261" t="s">
        <v>229</v>
      </c>
      <c r="D209" s="215" t="s">
        <v>230</v>
      </c>
      <c r="E209" s="200"/>
      <c r="F209" s="216">
        <v>99350</v>
      </c>
      <c r="G209" s="217">
        <v>175290</v>
      </c>
      <c r="H209" s="216">
        <v>96510</v>
      </c>
      <c r="I209" s="217">
        <v>172450</v>
      </c>
      <c r="J209" s="170" t="s">
        <v>222</v>
      </c>
      <c r="K209" s="218">
        <v>870</v>
      </c>
      <c r="L209" s="219">
        <v>1630</v>
      </c>
      <c r="M209" s="220" t="s">
        <v>221</v>
      </c>
      <c r="N209" s="218">
        <v>840</v>
      </c>
      <c r="O209" s="219">
        <v>1600</v>
      </c>
      <c r="P209" s="220" t="s">
        <v>221</v>
      </c>
      <c r="Q209" s="228"/>
      <c r="R209" s="229"/>
      <c r="S209" s="230"/>
      <c r="T209" s="1304"/>
      <c r="U209" s="157"/>
      <c r="V209" s="223"/>
      <c r="W209" s="1286"/>
      <c r="X209" s="224"/>
      <c r="Y209" s="210"/>
      <c r="Z209" s="1320"/>
      <c r="AA209" s="224"/>
      <c r="AB209" s="1303"/>
      <c r="AC209" s="229"/>
      <c r="AD209" s="229"/>
      <c r="AE209" s="1304"/>
      <c r="AF209" s="247"/>
      <c r="AG209" s="1282"/>
      <c r="AH209" s="1306" t="e">
        <v>#REF!</v>
      </c>
      <c r="AI209" s="1291" t="e">
        <v>#REF!</v>
      </c>
      <c r="AJ209" s="1279"/>
      <c r="AK209" s="165" t="s">
        <v>231</v>
      </c>
      <c r="AL209" s="226">
        <v>2300</v>
      </c>
      <c r="AM209" s="227">
        <v>2500</v>
      </c>
      <c r="AN209" s="1286"/>
      <c r="AO209" s="1294"/>
      <c r="AP209" s="1286"/>
      <c r="AQ209" s="1297"/>
      <c r="AR209" s="210"/>
      <c r="AS209" s="193"/>
      <c r="AT209" s="1282"/>
      <c r="AU209" s="62"/>
      <c r="AV209" s="1282"/>
      <c r="AW209" s="1284"/>
      <c r="AX209" s="1286"/>
      <c r="AY209" s="1288"/>
      <c r="AZ209" s="1271"/>
      <c r="BA209" s="1263">
        <v>0.02</v>
      </c>
      <c r="BB209" s="1265">
        <v>0.03</v>
      </c>
      <c r="BC209" s="1265">
        <v>0.05</v>
      </c>
      <c r="BD209" s="1267">
        <v>0.06</v>
      </c>
      <c r="BE209" s="210"/>
      <c r="BF209" s="1269"/>
      <c r="BG209" s="15"/>
      <c r="BH209" s="15"/>
      <c r="BI209" s="133"/>
      <c r="BJ209" s="130">
        <v>101</v>
      </c>
      <c r="BK209" s="130">
        <v>102</v>
      </c>
      <c r="BL209" s="1260"/>
      <c r="BM209" s="8"/>
      <c r="BN209" s="8"/>
      <c r="BO209" s="8"/>
      <c r="BP209" s="8"/>
      <c r="BQ209" s="8"/>
      <c r="BR209" s="8"/>
      <c r="BS209" s="8"/>
      <c r="BT209" s="8"/>
      <c r="BU209" s="8"/>
      <c r="BV209" s="8"/>
      <c r="BW209" s="8"/>
      <c r="BX209" s="8"/>
      <c r="BY209" s="8"/>
    </row>
    <row r="210" spans="1:77" s="56" customFormat="1" ht="13.5" customHeight="1">
      <c r="A210" s="1319"/>
      <c r="B210" s="1300"/>
      <c r="C210" s="1262"/>
      <c r="D210" s="232" t="s">
        <v>53</v>
      </c>
      <c r="E210" s="200"/>
      <c r="F210" s="233">
        <v>175290</v>
      </c>
      <c r="G210" s="234"/>
      <c r="H210" s="233">
        <v>172450</v>
      </c>
      <c r="I210" s="234"/>
      <c r="J210" s="170" t="s">
        <v>222</v>
      </c>
      <c r="K210" s="221">
        <v>1630</v>
      </c>
      <c r="L210" s="235"/>
      <c r="M210" s="236" t="s">
        <v>221</v>
      </c>
      <c r="N210" s="221">
        <v>1600</v>
      </c>
      <c r="O210" s="235"/>
      <c r="P210" s="236" t="s">
        <v>221</v>
      </c>
      <c r="Q210" s="228"/>
      <c r="R210" s="229"/>
      <c r="S210" s="249"/>
      <c r="T210" s="1304"/>
      <c r="U210" s="157"/>
      <c r="V210" s="250"/>
      <c r="W210" s="1286"/>
      <c r="X210" s="251"/>
      <c r="Y210" s="210"/>
      <c r="Z210" s="1320"/>
      <c r="AA210" s="251"/>
      <c r="AB210" s="1303"/>
      <c r="AC210" s="229"/>
      <c r="AD210" s="229"/>
      <c r="AE210" s="1304"/>
      <c r="AF210" s="247"/>
      <c r="AG210" s="1282"/>
      <c r="AH210" s="1307" t="e">
        <v>#REF!</v>
      </c>
      <c r="AI210" s="1292" t="e">
        <v>#REF!</v>
      </c>
      <c r="AJ210" s="1279"/>
      <c r="AK210" s="239" t="s">
        <v>232</v>
      </c>
      <c r="AL210" s="240">
        <v>2000</v>
      </c>
      <c r="AM210" s="241">
        <v>2300</v>
      </c>
      <c r="AN210" s="1286"/>
      <c r="AO210" s="1295"/>
      <c r="AP210" s="1286"/>
      <c r="AQ210" s="1298"/>
      <c r="AR210" s="210"/>
      <c r="AS210" s="193"/>
      <c r="AT210" s="1282"/>
      <c r="AU210" s="12"/>
      <c r="AV210" s="1282"/>
      <c r="AW210" s="1285"/>
      <c r="AX210" s="1286"/>
      <c r="AY210" s="1289"/>
      <c r="AZ210" s="1271"/>
      <c r="BA210" s="1264"/>
      <c r="BB210" s="1266"/>
      <c r="BC210" s="1266"/>
      <c r="BD210" s="1268"/>
      <c r="BE210" s="210"/>
      <c r="BF210" s="1270"/>
      <c r="BG210" s="15"/>
      <c r="BH210" s="15"/>
      <c r="BI210" s="133"/>
      <c r="BJ210" s="130">
        <v>101</v>
      </c>
      <c r="BK210" s="130">
        <v>102</v>
      </c>
      <c r="BL210" s="1260"/>
      <c r="BM210" s="8"/>
      <c r="BN210" s="8"/>
      <c r="BO210" s="8"/>
      <c r="BP210" s="8"/>
      <c r="BQ210" s="8"/>
      <c r="BR210" s="8"/>
      <c r="BS210" s="8"/>
      <c r="BT210" s="8"/>
      <c r="BU210" s="8"/>
      <c r="BV210" s="8"/>
      <c r="BW210" s="8"/>
      <c r="BX210" s="8"/>
      <c r="BY210" s="8"/>
    </row>
    <row r="211" spans="1:77" s="9" customFormat="1" ht="13.5" customHeight="1">
      <c r="A211" s="1317" t="s">
        <v>496</v>
      </c>
      <c r="B211" s="1299" t="s">
        <v>217</v>
      </c>
      <c r="C211" s="1301" t="s">
        <v>218</v>
      </c>
      <c r="D211" s="199" t="s">
        <v>219</v>
      </c>
      <c r="E211" s="200"/>
      <c r="F211" s="201">
        <v>119480</v>
      </c>
      <c r="G211" s="202">
        <v>126890</v>
      </c>
      <c r="H211" s="201">
        <v>94460</v>
      </c>
      <c r="I211" s="202">
        <v>101870</v>
      </c>
      <c r="J211" s="170" t="s">
        <v>222</v>
      </c>
      <c r="K211" s="203">
        <v>1170</v>
      </c>
      <c r="L211" s="204">
        <v>1240</v>
      </c>
      <c r="M211" s="205" t="s">
        <v>221</v>
      </c>
      <c r="N211" s="203">
        <v>920</v>
      </c>
      <c r="O211" s="204">
        <v>990</v>
      </c>
      <c r="P211" s="205" t="s">
        <v>221</v>
      </c>
      <c r="Q211" s="170" t="s">
        <v>222</v>
      </c>
      <c r="R211" s="206">
        <v>7410</v>
      </c>
      <c r="S211" s="207">
        <v>70</v>
      </c>
      <c r="T211" s="1303" t="s">
        <v>222</v>
      </c>
      <c r="U211" s="157"/>
      <c r="V211" s="208"/>
      <c r="W211" s="1286" t="s">
        <v>222</v>
      </c>
      <c r="X211" s="209"/>
      <c r="Y211" s="210"/>
      <c r="Z211" s="1320" t="s">
        <v>491</v>
      </c>
      <c r="AA211" s="209"/>
      <c r="AB211" s="1286" t="s">
        <v>222</v>
      </c>
      <c r="AC211" s="1312">
        <v>30750</v>
      </c>
      <c r="AD211" s="211"/>
      <c r="AE211" s="1286" t="s">
        <v>222</v>
      </c>
      <c r="AF211" s="1287">
        <v>230</v>
      </c>
      <c r="AG211" s="1279" t="s">
        <v>222</v>
      </c>
      <c r="AH211" s="1305">
        <v>7900</v>
      </c>
      <c r="AI211" s="1290">
        <v>8700</v>
      </c>
      <c r="AJ211" s="1279" t="s">
        <v>222</v>
      </c>
      <c r="AK211" s="212" t="s">
        <v>224</v>
      </c>
      <c r="AL211" s="213">
        <v>15800</v>
      </c>
      <c r="AM211" s="214">
        <v>17600</v>
      </c>
      <c r="AN211" s="1286" t="s">
        <v>222</v>
      </c>
      <c r="AO211" s="1293">
        <v>22240</v>
      </c>
      <c r="AP211" s="1286" t="s">
        <v>222</v>
      </c>
      <c r="AQ211" s="1296">
        <v>220</v>
      </c>
      <c r="AR211" s="1279" t="s">
        <v>222</v>
      </c>
      <c r="AS211" s="1280">
        <v>4700</v>
      </c>
      <c r="AT211" s="1282" t="s">
        <v>492</v>
      </c>
      <c r="AU211" s="29"/>
      <c r="AV211" s="1282" t="s">
        <v>492</v>
      </c>
      <c r="AW211" s="1283">
        <v>25580</v>
      </c>
      <c r="AX211" s="1286" t="s">
        <v>222</v>
      </c>
      <c r="AY211" s="1287">
        <v>250</v>
      </c>
      <c r="AZ211" s="1271" t="s">
        <v>492</v>
      </c>
      <c r="BA211" s="1272" t="s">
        <v>226</v>
      </c>
      <c r="BB211" s="1274" t="s">
        <v>226</v>
      </c>
      <c r="BC211" s="1274" t="s">
        <v>226</v>
      </c>
      <c r="BD211" s="1276" t="s">
        <v>226</v>
      </c>
      <c r="BE211" s="210"/>
      <c r="BF211" s="1316"/>
      <c r="BG211" s="15"/>
      <c r="BH211" s="15"/>
      <c r="BI211" s="5"/>
      <c r="BJ211" s="130">
        <v>103</v>
      </c>
      <c r="BK211" s="130">
        <v>104</v>
      </c>
      <c r="BL211" s="1260">
        <v>1</v>
      </c>
      <c r="BM211" s="8"/>
      <c r="BN211" s="8"/>
      <c r="BO211" s="8"/>
      <c r="BP211" s="8"/>
      <c r="BQ211" s="8"/>
      <c r="BR211" s="8"/>
      <c r="BS211" s="8"/>
      <c r="BT211" s="8"/>
      <c r="BU211" s="8"/>
      <c r="BV211" s="8"/>
      <c r="BW211" s="8"/>
      <c r="BX211" s="8"/>
      <c r="BY211" s="8"/>
    </row>
    <row r="212" spans="1:77" s="9" customFormat="1" ht="13.5" customHeight="1">
      <c r="A212" s="1318"/>
      <c r="B212" s="1300"/>
      <c r="C212" s="1302"/>
      <c r="D212" s="215" t="s">
        <v>227</v>
      </c>
      <c r="E212" s="200"/>
      <c r="F212" s="216">
        <v>126890</v>
      </c>
      <c r="G212" s="217">
        <v>187070</v>
      </c>
      <c r="H212" s="216">
        <v>101870</v>
      </c>
      <c r="I212" s="217">
        <v>162050</v>
      </c>
      <c r="J212" s="170" t="s">
        <v>222</v>
      </c>
      <c r="K212" s="218">
        <v>1240</v>
      </c>
      <c r="L212" s="219">
        <v>1750</v>
      </c>
      <c r="M212" s="220" t="s">
        <v>221</v>
      </c>
      <c r="N212" s="218">
        <v>990</v>
      </c>
      <c r="O212" s="219">
        <v>1500</v>
      </c>
      <c r="P212" s="220" t="s">
        <v>221</v>
      </c>
      <c r="Q212" s="170" t="s">
        <v>222</v>
      </c>
      <c r="R212" s="221">
        <v>7410</v>
      </c>
      <c r="S212" s="222">
        <v>70</v>
      </c>
      <c r="T212" s="1303"/>
      <c r="U212" s="157"/>
      <c r="V212" s="223"/>
      <c r="W212" s="1286"/>
      <c r="X212" s="224"/>
      <c r="Y212" s="210"/>
      <c r="Z212" s="1320"/>
      <c r="AA212" s="224"/>
      <c r="AB212" s="1286"/>
      <c r="AC212" s="1313"/>
      <c r="AD212" s="225">
        <v>28990</v>
      </c>
      <c r="AE212" s="1286"/>
      <c r="AF212" s="1288"/>
      <c r="AG212" s="1279"/>
      <c r="AH212" s="1306" t="e">
        <v>#REF!</v>
      </c>
      <c r="AI212" s="1291" t="e">
        <v>#REF!</v>
      </c>
      <c r="AJ212" s="1279"/>
      <c r="AK212" s="165" t="s">
        <v>228</v>
      </c>
      <c r="AL212" s="226">
        <v>8700</v>
      </c>
      <c r="AM212" s="227">
        <v>9700</v>
      </c>
      <c r="AN212" s="1286"/>
      <c r="AO212" s="1294"/>
      <c r="AP212" s="1286"/>
      <c r="AQ212" s="1297"/>
      <c r="AR212" s="1279"/>
      <c r="AS212" s="1281"/>
      <c r="AT212" s="1282"/>
      <c r="AU212" s="41"/>
      <c r="AV212" s="1282"/>
      <c r="AW212" s="1284"/>
      <c r="AX212" s="1286"/>
      <c r="AY212" s="1288"/>
      <c r="AZ212" s="1271"/>
      <c r="BA212" s="1273"/>
      <c r="BB212" s="1275"/>
      <c r="BC212" s="1275"/>
      <c r="BD212" s="1277"/>
      <c r="BE212" s="210"/>
      <c r="BF212" s="1278"/>
      <c r="BG212" s="15"/>
      <c r="BH212" s="15"/>
      <c r="BI212" s="5"/>
      <c r="BJ212" s="130">
        <v>103</v>
      </c>
      <c r="BK212" s="130">
        <v>104</v>
      </c>
      <c r="BL212" s="1260"/>
      <c r="BM212" s="8"/>
      <c r="BN212" s="8"/>
      <c r="BO212" s="8"/>
      <c r="BP212" s="8"/>
      <c r="BQ212" s="8"/>
      <c r="BR212" s="8"/>
      <c r="BS212" s="8"/>
      <c r="BT212" s="8"/>
      <c r="BU212" s="8"/>
      <c r="BV212" s="8"/>
      <c r="BW212" s="8"/>
      <c r="BX212" s="8"/>
      <c r="BY212" s="8"/>
    </row>
    <row r="213" spans="1:77" s="9" customFormat="1" ht="13.5" customHeight="1">
      <c r="A213" s="1318"/>
      <c r="B213" s="1300"/>
      <c r="C213" s="1261" t="s">
        <v>229</v>
      </c>
      <c r="D213" s="215" t="s">
        <v>230</v>
      </c>
      <c r="E213" s="200"/>
      <c r="F213" s="216">
        <v>187070</v>
      </c>
      <c r="G213" s="217">
        <v>261230</v>
      </c>
      <c r="H213" s="216">
        <v>162050</v>
      </c>
      <c r="I213" s="217">
        <v>236210</v>
      </c>
      <c r="J213" s="170" t="s">
        <v>222</v>
      </c>
      <c r="K213" s="218">
        <v>1750</v>
      </c>
      <c r="L213" s="219">
        <v>2490</v>
      </c>
      <c r="M213" s="220" t="s">
        <v>221</v>
      </c>
      <c r="N213" s="218">
        <v>1500</v>
      </c>
      <c r="O213" s="219">
        <v>2240</v>
      </c>
      <c r="P213" s="220" t="s">
        <v>221</v>
      </c>
      <c r="Q213" s="228"/>
      <c r="R213" s="229"/>
      <c r="S213" s="230"/>
      <c r="T213" s="1304"/>
      <c r="U213" s="157"/>
      <c r="V213" s="223"/>
      <c r="W213" s="1286"/>
      <c r="X213" s="224"/>
      <c r="Y213" s="210"/>
      <c r="Z213" s="1320"/>
      <c r="AA213" s="224"/>
      <c r="AB213" s="1286" t="s">
        <v>222</v>
      </c>
      <c r="AC213" s="1310">
        <v>28990</v>
      </c>
      <c r="AD213" s="231"/>
      <c r="AE213" s="1286"/>
      <c r="AF213" s="1288"/>
      <c r="AG213" s="1279"/>
      <c r="AH213" s="1306" t="e">
        <v>#REF!</v>
      </c>
      <c r="AI213" s="1291" t="e">
        <v>#REF!</v>
      </c>
      <c r="AJ213" s="1279"/>
      <c r="AK213" s="165" t="s">
        <v>231</v>
      </c>
      <c r="AL213" s="226">
        <v>7600</v>
      </c>
      <c r="AM213" s="227">
        <v>8400</v>
      </c>
      <c r="AN213" s="1286"/>
      <c r="AO213" s="1294"/>
      <c r="AP213" s="1286"/>
      <c r="AQ213" s="1297"/>
      <c r="AR213" s="210"/>
      <c r="AS213" s="193"/>
      <c r="AT213" s="1282"/>
      <c r="AU213" s="41"/>
      <c r="AV213" s="1282"/>
      <c r="AW213" s="1284"/>
      <c r="AX213" s="1286"/>
      <c r="AY213" s="1288"/>
      <c r="AZ213" s="1271"/>
      <c r="BA213" s="1263">
        <v>0.01</v>
      </c>
      <c r="BB213" s="1265">
        <v>0.03</v>
      </c>
      <c r="BC213" s="1265">
        <v>0.04</v>
      </c>
      <c r="BD213" s="1267">
        <v>0.05</v>
      </c>
      <c r="BE213" s="210"/>
      <c r="BF213" s="1269"/>
      <c r="BG213" s="15"/>
      <c r="BH213" s="15"/>
      <c r="BI213" s="5"/>
      <c r="BJ213" s="130">
        <v>103</v>
      </c>
      <c r="BK213" s="130">
        <v>104</v>
      </c>
      <c r="BL213" s="1260"/>
      <c r="BM213" s="8"/>
      <c r="BN213" s="8"/>
      <c r="BO213" s="8"/>
      <c r="BP213" s="8"/>
      <c r="BQ213" s="8"/>
      <c r="BR213" s="8"/>
      <c r="BS213" s="8"/>
      <c r="BT213" s="8"/>
      <c r="BU213" s="8"/>
      <c r="BV213" s="8"/>
      <c r="BW213" s="8"/>
      <c r="BX213" s="8"/>
      <c r="BY213" s="8"/>
    </row>
    <row r="214" spans="1:77" s="9" customFormat="1" ht="13.5" customHeight="1">
      <c r="A214" s="1318"/>
      <c r="B214" s="1300"/>
      <c r="C214" s="1262"/>
      <c r="D214" s="232" t="s">
        <v>53</v>
      </c>
      <c r="E214" s="200"/>
      <c r="F214" s="233">
        <v>261230</v>
      </c>
      <c r="G214" s="234"/>
      <c r="H214" s="233">
        <v>236210</v>
      </c>
      <c r="I214" s="234"/>
      <c r="J214" s="170" t="s">
        <v>222</v>
      </c>
      <c r="K214" s="221">
        <v>2490</v>
      </c>
      <c r="L214" s="235"/>
      <c r="M214" s="236" t="s">
        <v>221</v>
      </c>
      <c r="N214" s="221">
        <v>2240</v>
      </c>
      <c r="O214" s="235"/>
      <c r="P214" s="236" t="s">
        <v>221</v>
      </c>
      <c r="Q214" s="228"/>
      <c r="R214" s="229"/>
      <c r="S214" s="237"/>
      <c r="T214" s="1304"/>
      <c r="U214" s="157"/>
      <c r="V214" s="223"/>
      <c r="W214" s="1286"/>
      <c r="X214" s="224"/>
      <c r="Y214" s="210"/>
      <c r="Z214" s="1320"/>
      <c r="AA214" s="224"/>
      <c r="AB214" s="1286"/>
      <c r="AC214" s="1311"/>
      <c r="AD214" s="238"/>
      <c r="AE214" s="1286"/>
      <c r="AF214" s="1289"/>
      <c r="AG214" s="1279"/>
      <c r="AH214" s="1307" t="e">
        <v>#REF!</v>
      </c>
      <c r="AI214" s="1292" t="e">
        <v>#REF!</v>
      </c>
      <c r="AJ214" s="1279"/>
      <c r="AK214" s="239" t="s">
        <v>232</v>
      </c>
      <c r="AL214" s="240">
        <v>6800</v>
      </c>
      <c r="AM214" s="241">
        <v>7500</v>
      </c>
      <c r="AN214" s="1286"/>
      <c r="AO214" s="1295"/>
      <c r="AP214" s="1286"/>
      <c r="AQ214" s="1298"/>
      <c r="AR214" s="210"/>
      <c r="AS214" s="193"/>
      <c r="AT214" s="1282"/>
      <c r="AU214" s="41"/>
      <c r="AV214" s="1282"/>
      <c r="AW214" s="1285"/>
      <c r="AX214" s="1286"/>
      <c r="AY214" s="1289"/>
      <c r="AZ214" s="1271"/>
      <c r="BA214" s="1264"/>
      <c r="BB214" s="1266"/>
      <c r="BC214" s="1266"/>
      <c r="BD214" s="1268"/>
      <c r="BE214" s="210"/>
      <c r="BF214" s="1269"/>
      <c r="BG214" s="15"/>
      <c r="BH214" s="15"/>
      <c r="BI214" s="5"/>
      <c r="BJ214" s="130">
        <v>103</v>
      </c>
      <c r="BK214" s="130">
        <v>104</v>
      </c>
      <c r="BL214" s="1260"/>
      <c r="BM214" s="8"/>
      <c r="BN214" s="8"/>
      <c r="BO214" s="8"/>
      <c r="BP214" s="8"/>
      <c r="BQ214" s="8"/>
      <c r="BR214" s="8"/>
      <c r="BS214" s="8"/>
      <c r="BT214" s="8"/>
      <c r="BU214" s="8"/>
      <c r="BV214" s="8"/>
      <c r="BW214" s="8"/>
      <c r="BX214" s="8"/>
      <c r="BY214" s="8"/>
    </row>
    <row r="215" spans="1:77" s="9" customFormat="1" ht="13.5" customHeight="1">
      <c r="A215" s="1318"/>
      <c r="B215" s="1299" t="s">
        <v>233</v>
      </c>
      <c r="C215" s="1301" t="s">
        <v>218</v>
      </c>
      <c r="D215" s="199" t="s">
        <v>219</v>
      </c>
      <c r="E215" s="200"/>
      <c r="F215" s="201">
        <v>86180</v>
      </c>
      <c r="G215" s="202">
        <v>93590</v>
      </c>
      <c r="H215" s="201">
        <v>69490</v>
      </c>
      <c r="I215" s="202">
        <v>76900</v>
      </c>
      <c r="J215" s="170" t="s">
        <v>222</v>
      </c>
      <c r="K215" s="203">
        <v>840</v>
      </c>
      <c r="L215" s="204">
        <v>910</v>
      </c>
      <c r="M215" s="205" t="s">
        <v>221</v>
      </c>
      <c r="N215" s="203">
        <v>670</v>
      </c>
      <c r="O215" s="204">
        <v>740</v>
      </c>
      <c r="P215" s="205" t="s">
        <v>221</v>
      </c>
      <c r="Q215" s="170" t="s">
        <v>222</v>
      </c>
      <c r="R215" s="206">
        <v>7410</v>
      </c>
      <c r="S215" s="207">
        <v>70</v>
      </c>
      <c r="T215" s="1303"/>
      <c r="U215" s="157"/>
      <c r="V215" s="223"/>
      <c r="W215" s="1286"/>
      <c r="X215" s="224"/>
      <c r="Y215" s="210"/>
      <c r="Z215" s="1320"/>
      <c r="AA215" s="224"/>
      <c r="AB215" s="1286" t="s">
        <v>222</v>
      </c>
      <c r="AC215" s="1312">
        <v>22860</v>
      </c>
      <c r="AD215" s="211"/>
      <c r="AE215" s="1286" t="s">
        <v>222</v>
      </c>
      <c r="AF215" s="1287">
        <v>150</v>
      </c>
      <c r="AG215" s="1279" t="s">
        <v>222</v>
      </c>
      <c r="AH215" s="1305">
        <v>5500</v>
      </c>
      <c r="AI215" s="1290">
        <v>6000</v>
      </c>
      <c r="AJ215" s="1279" t="s">
        <v>222</v>
      </c>
      <c r="AK215" s="212" t="s">
        <v>224</v>
      </c>
      <c r="AL215" s="213">
        <v>10900</v>
      </c>
      <c r="AM215" s="214">
        <v>12200</v>
      </c>
      <c r="AN215" s="1286" t="s">
        <v>222</v>
      </c>
      <c r="AO215" s="1293">
        <v>14830</v>
      </c>
      <c r="AP215" s="1286" t="s">
        <v>222</v>
      </c>
      <c r="AQ215" s="1296">
        <v>140</v>
      </c>
      <c r="AR215" s="1279" t="s">
        <v>222</v>
      </c>
      <c r="AS215" s="1280">
        <v>4700</v>
      </c>
      <c r="AT215" s="1282"/>
      <c r="AU215" s="41"/>
      <c r="AV215" s="1282" t="s">
        <v>492</v>
      </c>
      <c r="AW215" s="1283">
        <v>17050</v>
      </c>
      <c r="AX215" s="1286" t="s">
        <v>222</v>
      </c>
      <c r="AY215" s="1287">
        <v>170</v>
      </c>
      <c r="AZ215" s="1271" t="s">
        <v>492</v>
      </c>
      <c r="BA215" s="1272" t="s">
        <v>226</v>
      </c>
      <c r="BB215" s="1274" t="s">
        <v>226</v>
      </c>
      <c r="BC215" s="1274" t="s">
        <v>226</v>
      </c>
      <c r="BD215" s="1276" t="s">
        <v>226</v>
      </c>
      <c r="BE215" s="210"/>
      <c r="BF215" s="1278"/>
      <c r="BG215" s="15"/>
      <c r="BH215" s="15"/>
      <c r="BI215" s="5"/>
      <c r="BJ215" s="130">
        <v>105</v>
      </c>
      <c r="BK215" s="130">
        <v>106</v>
      </c>
      <c r="BL215" s="1260">
        <v>2</v>
      </c>
      <c r="BM215" s="8"/>
      <c r="BN215" s="8"/>
      <c r="BO215" s="8"/>
      <c r="BP215" s="8"/>
      <c r="BQ215" s="8"/>
      <c r="BR215" s="8"/>
      <c r="BS215" s="8"/>
      <c r="BT215" s="8"/>
      <c r="BU215" s="8"/>
      <c r="BV215" s="8"/>
      <c r="BW215" s="8"/>
      <c r="BX215" s="8"/>
      <c r="BY215" s="8"/>
    </row>
    <row r="216" spans="1:77" s="9" customFormat="1" ht="13.5" customHeight="1">
      <c r="A216" s="1318"/>
      <c r="B216" s="1300"/>
      <c r="C216" s="1302"/>
      <c r="D216" s="215" t="s">
        <v>227</v>
      </c>
      <c r="E216" s="200"/>
      <c r="F216" s="216">
        <v>93590</v>
      </c>
      <c r="G216" s="217">
        <v>153770</v>
      </c>
      <c r="H216" s="216">
        <v>76900</v>
      </c>
      <c r="I216" s="217">
        <v>137080</v>
      </c>
      <c r="J216" s="170" t="s">
        <v>222</v>
      </c>
      <c r="K216" s="218">
        <v>910</v>
      </c>
      <c r="L216" s="219">
        <v>1420</v>
      </c>
      <c r="M216" s="220" t="s">
        <v>221</v>
      </c>
      <c r="N216" s="218">
        <v>740</v>
      </c>
      <c r="O216" s="219">
        <v>1250</v>
      </c>
      <c r="P216" s="220" t="s">
        <v>221</v>
      </c>
      <c r="Q216" s="170" t="s">
        <v>222</v>
      </c>
      <c r="R216" s="221">
        <v>7410</v>
      </c>
      <c r="S216" s="222">
        <v>70</v>
      </c>
      <c r="T216" s="1303"/>
      <c r="U216" s="157"/>
      <c r="V216" s="223"/>
      <c r="W216" s="1286"/>
      <c r="X216" s="224"/>
      <c r="Y216" s="210"/>
      <c r="Z216" s="1320"/>
      <c r="AA216" s="224"/>
      <c r="AB216" s="1286"/>
      <c r="AC216" s="1313"/>
      <c r="AD216" s="225">
        <v>21090</v>
      </c>
      <c r="AE216" s="1286"/>
      <c r="AF216" s="1288"/>
      <c r="AG216" s="1279"/>
      <c r="AH216" s="1306" t="e">
        <v>#REF!</v>
      </c>
      <c r="AI216" s="1291" t="e">
        <v>#REF!</v>
      </c>
      <c r="AJ216" s="1279"/>
      <c r="AK216" s="165" t="s">
        <v>228</v>
      </c>
      <c r="AL216" s="226">
        <v>6000</v>
      </c>
      <c r="AM216" s="227">
        <v>6700</v>
      </c>
      <c r="AN216" s="1286"/>
      <c r="AO216" s="1294"/>
      <c r="AP216" s="1286"/>
      <c r="AQ216" s="1297"/>
      <c r="AR216" s="1279"/>
      <c r="AS216" s="1281"/>
      <c r="AT216" s="1282"/>
      <c r="AU216" s="41"/>
      <c r="AV216" s="1282"/>
      <c r="AW216" s="1284"/>
      <c r="AX216" s="1286"/>
      <c r="AY216" s="1288"/>
      <c r="AZ216" s="1271"/>
      <c r="BA216" s="1273"/>
      <c r="BB216" s="1275"/>
      <c r="BC216" s="1275"/>
      <c r="BD216" s="1277"/>
      <c r="BE216" s="210"/>
      <c r="BF216" s="1278"/>
      <c r="BG216" s="15"/>
      <c r="BH216" s="15"/>
      <c r="BI216" s="5"/>
      <c r="BJ216" s="130">
        <v>105</v>
      </c>
      <c r="BK216" s="130">
        <v>106</v>
      </c>
      <c r="BL216" s="1260"/>
      <c r="BM216" s="8"/>
      <c r="BN216" s="8"/>
      <c r="BO216" s="8"/>
      <c r="BP216" s="8"/>
      <c r="BQ216" s="8"/>
      <c r="BR216" s="8"/>
      <c r="BS216" s="8"/>
      <c r="BT216" s="8"/>
      <c r="BU216" s="8"/>
      <c r="BV216" s="8"/>
      <c r="BW216" s="8"/>
      <c r="BX216" s="8"/>
      <c r="BY216" s="8"/>
    </row>
    <row r="217" spans="1:77" s="9" customFormat="1" ht="13.5" customHeight="1">
      <c r="A217" s="1318"/>
      <c r="B217" s="1300"/>
      <c r="C217" s="1261" t="s">
        <v>229</v>
      </c>
      <c r="D217" s="215" t="s">
        <v>230</v>
      </c>
      <c r="E217" s="200"/>
      <c r="F217" s="216">
        <v>153770</v>
      </c>
      <c r="G217" s="217">
        <v>227930</v>
      </c>
      <c r="H217" s="216">
        <v>137080</v>
      </c>
      <c r="I217" s="217">
        <v>211240</v>
      </c>
      <c r="J217" s="170" t="s">
        <v>222</v>
      </c>
      <c r="K217" s="218">
        <v>1420</v>
      </c>
      <c r="L217" s="219">
        <v>2160</v>
      </c>
      <c r="M217" s="220" t="s">
        <v>221</v>
      </c>
      <c r="N217" s="218">
        <v>1250</v>
      </c>
      <c r="O217" s="219">
        <v>1990</v>
      </c>
      <c r="P217" s="220" t="s">
        <v>221</v>
      </c>
      <c r="Q217" s="228"/>
      <c r="R217" s="229"/>
      <c r="S217" s="230"/>
      <c r="T217" s="1304"/>
      <c r="U217" s="157"/>
      <c r="V217" s="242"/>
      <c r="W217" s="1286"/>
      <c r="X217" s="224"/>
      <c r="Y217" s="210"/>
      <c r="Z217" s="1320"/>
      <c r="AA217" s="224"/>
      <c r="AB217" s="1286" t="s">
        <v>222</v>
      </c>
      <c r="AC217" s="1310">
        <v>21090</v>
      </c>
      <c r="AD217" s="231"/>
      <c r="AE217" s="1286"/>
      <c r="AF217" s="1288">
        <v>0</v>
      </c>
      <c r="AG217" s="1279"/>
      <c r="AH217" s="1306" t="e">
        <v>#REF!</v>
      </c>
      <c r="AI217" s="1291" t="e">
        <v>#REF!</v>
      </c>
      <c r="AJ217" s="1279"/>
      <c r="AK217" s="165" t="s">
        <v>231</v>
      </c>
      <c r="AL217" s="226">
        <v>5200</v>
      </c>
      <c r="AM217" s="227">
        <v>5800</v>
      </c>
      <c r="AN217" s="1286"/>
      <c r="AO217" s="1294"/>
      <c r="AP217" s="1286"/>
      <c r="AQ217" s="1297"/>
      <c r="AR217" s="210"/>
      <c r="AS217" s="193"/>
      <c r="AT217" s="1282"/>
      <c r="AU217" s="41"/>
      <c r="AV217" s="1282"/>
      <c r="AW217" s="1284"/>
      <c r="AX217" s="1286"/>
      <c r="AY217" s="1288"/>
      <c r="AZ217" s="1271"/>
      <c r="BA217" s="1263">
        <v>0.01</v>
      </c>
      <c r="BB217" s="1265">
        <v>0.03</v>
      </c>
      <c r="BC217" s="1265">
        <v>0.04</v>
      </c>
      <c r="BD217" s="1267">
        <v>0.05</v>
      </c>
      <c r="BE217" s="210"/>
      <c r="BF217" s="1269"/>
      <c r="BG217" s="15"/>
      <c r="BH217" s="15"/>
      <c r="BI217" s="5"/>
      <c r="BJ217" s="130">
        <v>105</v>
      </c>
      <c r="BK217" s="130">
        <v>106</v>
      </c>
      <c r="BL217" s="1260"/>
      <c r="BM217" s="8"/>
      <c r="BN217" s="8"/>
      <c r="BO217" s="8"/>
      <c r="BP217" s="8"/>
      <c r="BQ217" s="8"/>
      <c r="BR217" s="8"/>
      <c r="BS217" s="8"/>
      <c r="BT217" s="8"/>
      <c r="BU217" s="8"/>
      <c r="BV217" s="8"/>
      <c r="BW217" s="8"/>
      <c r="BX217" s="8"/>
      <c r="BY217" s="8"/>
    </row>
    <row r="218" spans="1:77" s="9" customFormat="1" ht="13.5" customHeight="1">
      <c r="A218" s="1318"/>
      <c r="B218" s="1300"/>
      <c r="C218" s="1262"/>
      <c r="D218" s="232" t="s">
        <v>53</v>
      </c>
      <c r="E218" s="200"/>
      <c r="F218" s="233">
        <v>227930</v>
      </c>
      <c r="G218" s="234"/>
      <c r="H218" s="233">
        <v>211240</v>
      </c>
      <c r="I218" s="234"/>
      <c r="J218" s="170" t="s">
        <v>222</v>
      </c>
      <c r="K218" s="221">
        <v>2160</v>
      </c>
      <c r="L218" s="235"/>
      <c r="M218" s="236" t="s">
        <v>221</v>
      </c>
      <c r="N218" s="221">
        <v>1990</v>
      </c>
      <c r="O218" s="235"/>
      <c r="P218" s="236" t="s">
        <v>221</v>
      </c>
      <c r="Q218" s="228"/>
      <c r="R218" s="229"/>
      <c r="S218" s="237"/>
      <c r="T218" s="1304"/>
      <c r="U218" s="157"/>
      <c r="V218" s="242"/>
      <c r="W218" s="1286"/>
      <c r="X218" s="224"/>
      <c r="Y218" s="210"/>
      <c r="Z218" s="1320"/>
      <c r="AA218" s="224"/>
      <c r="AB218" s="1286"/>
      <c r="AC218" s="1311"/>
      <c r="AD218" s="238"/>
      <c r="AE218" s="1286"/>
      <c r="AF218" s="1289"/>
      <c r="AG218" s="1279"/>
      <c r="AH218" s="1307" t="e">
        <v>#REF!</v>
      </c>
      <c r="AI218" s="1292" t="e">
        <v>#REF!</v>
      </c>
      <c r="AJ218" s="1279"/>
      <c r="AK218" s="239" t="s">
        <v>232</v>
      </c>
      <c r="AL218" s="240">
        <v>4700</v>
      </c>
      <c r="AM218" s="241">
        <v>5200</v>
      </c>
      <c r="AN218" s="1286"/>
      <c r="AO218" s="1295"/>
      <c r="AP218" s="1286"/>
      <c r="AQ218" s="1298"/>
      <c r="AR218" s="210"/>
      <c r="AS218" s="193"/>
      <c r="AT218" s="1282"/>
      <c r="AU218" s="41"/>
      <c r="AV218" s="1282"/>
      <c r="AW218" s="1285"/>
      <c r="AX218" s="1286"/>
      <c r="AY218" s="1289"/>
      <c r="AZ218" s="1271"/>
      <c r="BA218" s="1264"/>
      <c r="BB218" s="1266"/>
      <c r="BC218" s="1266"/>
      <c r="BD218" s="1268"/>
      <c r="BE218" s="210"/>
      <c r="BF218" s="1269"/>
      <c r="BG218" s="15"/>
      <c r="BH218" s="15"/>
      <c r="BI218" s="5"/>
      <c r="BJ218" s="130">
        <v>105</v>
      </c>
      <c r="BK218" s="130">
        <v>106</v>
      </c>
      <c r="BL218" s="1260"/>
      <c r="BM218" s="8"/>
      <c r="BN218" s="8"/>
      <c r="BO218" s="8"/>
      <c r="BP218" s="8"/>
      <c r="BQ218" s="8"/>
      <c r="BR218" s="8"/>
      <c r="BS218" s="8"/>
      <c r="BT218" s="8"/>
      <c r="BU218" s="8"/>
      <c r="BV218" s="8"/>
      <c r="BW218" s="8"/>
      <c r="BX218" s="8"/>
      <c r="BY218" s="8"/>
    </row>
    <row r="219" spans="1:77" s="56" customFormat="1" ht="13.5" customHeight="1">
      <c r="A219" s="1318"/>
      <c r="B219" s="1308" t="s">
        <v>235</v>
      </c>
      <c r="C219" s="1301" t="s">
        <v>218</v>
      </c>
      <c r="D219" s="199" t="s">
        <v>219</v>
      </c>
      <c r="E219" s="200"/>
      <c r="F219" s="201">
        <v>69760</v>
      </c>
      <c r="G219" s="202">
        <v>77170</v>
      </c>
      <c r="H219" s="201">
        <v>57250</v>
      </c>
      <c r="I219" s="202">
        <v>64660</v>
      </c>
      <c r="J219" s="170" t="s">
        <v>222</v>
      </c>
      <c r="K219" s="203">
        <v>670</v>
      </c>
      <c r="L219" s="204">
        <v>740</v>
      </c>
      <c r="M219" s="205" t="s">
        <v>221</v>
      </c>
      <c r="N219" s="203">
        <v>550</v>
      </c>
      <c r="O219" s="204">
        <v>620</v>
      </c>
      <c r="P219" s="205" t="s">
        <v>221</v>
      </c>
      <c r="Q219" s="170" t="s">
        <v>222</v>
      </c>
      <c r="R219" s="206">
        <v>7410</v>
      </c>
      <c r="S219" s="207">
        <v>70</v>
      </c>
      <c r="T219" s="1303"/>
      <c r="U219" s="157"/>
      <c r="V219" s="242"/>
      <c r="W219" s="1286"/>
      <c r="X219" s="224"/>
      <c r="Y219" s="210"/>
      <c r="Z219" s="1320"/>
      <c r="AA219" s="224"/>
      <c r="AB219" s="1286" t="s">
        <v>222</v>
      </c>
      <c r="AC219" s="1312">
        <v>18910</v>
      </c>
      <c r="AD219" s="211"/>
      <c r="AE219" s="1286" t="s">
        <v>222</v>
      </c>
      <c r="AF219" s="1287">
        <v>110</v>
      </c>
      <c r="AG219" s="1279" t="s">
        <v>222</v>
      </c>
      <c r="AH219" s="1305">
        <v>4800</v>
      </c>
      <c r="AI219" s="1290">
        <v>5300</v>
      </c>
      <c r="AJ219" s="1279" t="s">
        <v>222</v>
      </c>
      <c r="AK219" s="212" t="s">
        <v>224</v>
      </c>
      <c r="AL219" s="213">
        <v>9800</v>
      </c>
      <c r="AM219" s="214">
        <v>10900</v>
      </c>
      <c r="AN219" s="1286" t="s">
        <v>222</v>
      </c>
      <c r="AO219" s="1293">
        <v>11120</v>
      </c>
      <c r="AP219" s="1286" t="s">
        <v>222</v>
      </c>
      <c r="AQ219" s="1296">
        <v>110</v>
      </c>
      <c r="AR219" s="1279" t="s">
        <v>222</v>
      </c>
      <c r="AS219" s="1280">
        <v>4700</v>
      </c>
      <c r="AT219" s="1282"/>
      <c r="AU219" s="41"/>
      <c r="AV219" s="1282" t="s">
        <v>492</v>
      </c>
      <c r="AW219" s="1283">
        <v>12790</v>
      </c>
      <c r="AX219" s="1286" t="s">
        <v>222</v>
      </c>
      <c r="AY219" s="1287">
        <v>120</v>
      </c>
      <c r="AZ219" s="1271" t="s">
        <v>492</v>
      </c>
      <c r="BA219" s="1272" t="s">
        <v>226</v>
      </c>
      <c r="BB219" s="1274" t="s">
        <v>226</v>
      </c>
      <c r="BC219" s="1274" t="s">
        <v>226</v>
      </c>
      <c r="BD219" s="1276" t="s">
        <v>226</v>
      </c>
      <c r="BE219" s="210"/>
      <c r="BF219" s="1278"/>
      <c r="BG219" s="15"/>
      <c r="BH219" s="15"/>
      <c r="BI219" s="133"/>
      <c r="BJ219" s="130">
        <v>107</v>
      </c>
      <c r="BK219" s="130">
        <v>108</v>
      </c>
      <c r="BL219" s="1260">
        <v>3</v>
      </c>
      <c r="BM219" s="8"/>
      <c r="BN219" s="8"/>
      <c r="BO219" s="8"/>
      <c r="BP219" s="8"/>
      <c r="BQ219" s="8"/>
      <c r="BR219" s="8"/>
      <c r="BS219" s="8"/>
      <c r="BT219" s="8"/>
      <c r="BU219" s="8"/>
      <c r="BV219" s="8"/>
      <c r="BW219" s="8"/>
      <c r="BX219" s="8"/>
      <c r="BY219" s="8"/>
    </row>
    <row r="220" spans="1:77" s="56" customFormat="1" ht="13.5" customHeight="1">
      <c r="A220" s="1318"/>
      <c r="B220" s="1300"/>
      <c r="C220" s="1302"/>
      <c r="D220" s="215" t="s">
        <v>227</v>
      </c>
      <c r="E220" s="200"/>
      <c r="F220" s="216">
        <v>77170</v>
      </c>
      <c r="G220" s="217">
        <v>137350</v>
      </c>
      <c r="H220" s="216">
        <v>64660</v>
      </c>
      <c r="I220" s="217">
        <v>124840</v>
      </c>
      <c r="J220" s="170" t="s">
        <v>222</v>
      </c>
      <c r="K220" s="218">
        <v>740</v>
      </c>
      <c r="L220" s="219">
        <v>1260</v>
      </c>
      <c r="M220" s="220" t="s">
        <v>221</v>
      </c>
      <c r="N220" s="218">
        <v>620</v>
      </c>
      <c r="O220" s="219">
        <v>1130</v>
      </c>
      <c r="P220" s="220" t="s">
        <v>221</v>
      </c>
      <c r="Q220" s="170" t="s">
        <v>222</v>
      </c>
      <c r="R220" s="221">
        <v>7410</v>
      </c>
      <c r="S220" s="222">
        <v>70</v>
      </c>
      <c r="T220" s="1303"/>
      <c r="U220" s="157"/>
      <c r="V220" s="242"/>
      <c r="W220" s="1286"/>
      <c r="X220" s="224"/>
      <c r="Y220" s="210"/>
      <c r="Z220" s="1320"/>
      <c r="AA220" s="224"/>
      <c r="AB220" s="1286"/>
      <c r="AC220" s="1313"/>
      <c r="AD220" s="225">
        <v>17140</v>
      </c>
      <c r="AE220" s="1286"/>
      <c r="AF220" s="1288"/>
      <c r="AG220" s="1279"/>
      <c r="AH220" s="1306" t="e">
        <v>#REF!</v>
      </c>
      <c r="AI220" s="1291" t="e">
        <v>#REF!</v>
      </c>
      <c r="AJ220" s="1279"/>
      <c r="AK220" s="165" t="s">
        <v>228</v>
      </c>
      <c r="AL220" s="226">
        <v>5400</v>
      </c>
      <c r="AM220" s="227">
        <v>6000</v>
      </c>
      <c r="AN220" s="1286"/>
      <c r="AO220" s="1294"/>
      <c r="AP220" s="1286"/>
      <c r="AQ220" s="1297"/>
      <c r="AR220" s="1279"/>
      <c r="AS220" s="1281"/>
      <c r="AT220" s="1282"/>
      <c r="AU220" s="41"/>
      <c r="AV220" s="1282"/>
      <c r="AW220" s="1284"/>
      <c r="AX220" s="1286"/>
      <c r="AY220" s="1288"/>
      <c r="AZ220" s="1271"/>
      <c r="BA220" s="1273"/>
      <c r="BB220" s="1275"/>
      <c r="BC220" s="1275"/>
      <c r="BD220" s="1277"/>
      <c r="BE220" s="210"/>
      <c r="BF220" s="1278"/>
      <c r="BG220" s="15"/>
      <c r="BH220" s="15"/>
      <c r="BI220" s="133"/>
      <c r="BJ220" s="130">
        <v>107</v>
      </c>
      <c r="BK220" s="130">
        <v>108</v>
      </c>
      <c r="BL220" s="1260"/>
      <c r="BM220" s="8"/>
      <c r="BN220" s="8"/>
      <c r="BO220" s="8"/>
      <c r="BP220" s="8"/>
      <c r="BQ220" s="8"/>
      <c r="BR220" s="8"/>
      <c r="BS220" s="8"/>
      <c r="BT220" s="8"/>
      <c r="BU220" s="8"/>
      <c r="BV220" s="8"/>
      <c r="BW220" s="8"/>
      <c r="BX220" s="8"/>
      <c r="BY220" s="8"/>
    </row>
    <row r="221" spans="1:77" s="56" customFormat="1" ht="13.5" customHeight="1">
      <c r="A221" s="1318"/>
      <c r="B221" s="1300"/>
      <c r="C221" s="1261" t="s">
        <v>229</v>
      </c>
      <c r="D221" s="215" t="s">
        <v>230</v>
      </c>
      <c r="E221" s="200"/>
      <c r="F221" s="216">
        <v>137350</v>
      </c>
      <c r="G221" s="217">
        <v>211510</v>
      </c>
      <c r="H221" s="216">
        <v>124840</v>
      </c>
      <c r="I221" s="217">
        <v>199000</v>
      </c>
      <c r="J221" s="170" t="s">
        <v>222</v>
      </c>
      <c r="K221" s="218">
        <v>1260</v>
      </c>
      <c r="L221" s="219">
        <v>2000</v>
      </c>
      <c r="M221" s="220" t="s">
        <v>221</v>
      </c>
      <c r="N221" s="218">
        <v>1130</v>
      </c>
      <c r="O221" s="219">
        <v>1870</v>
      </c>
      <c r="P221" s="220" t="s">
        <v>221</v>
      </c>
      <c r="Q221" s="228"/>
      <c r="R221" s="229"/>
      <c r="S221" s="230"/>
      <c r="T221" s="1304"/>
      <c r="U221" s="157"/>
      <c r="V221" s="242"/>
      <c r="W221" s="1286"/>
      <c r="X221" s="224"/>
      <c r="Y221" s="210"/>
      <c r="Z221" s="1320"/>
      <c r="AA221" s="224"/>
      <c r="AB221" s="1286" t="s">
        <v>222</v>
      </c>
      <c r="AC221" s="1310">
        <v>17140</v>
      </c>
      <c r="AD221" s="231"/>
      <c r="AE221" s="1286"/>
      <c r="AF221" s="1288">
        <v>0</v>
      </c>
      <c r="AG221" s="1279"/>
      <c r="AH221" s="1306" t="e">
        <v>#REF!</v>
      </c>
      <c r="AI221" s="1291" t="e">
        <v>#REF!</v>
      </c>
      <c r="AJ221" s="1279"/>
      <c r="AK221" s="165" t="s">
        <v>231</v>
      </c>
      <c r="AL221" s="226">
        <v>4700</v>
      </c>
      <c r="AM221" s="227">
        <v>5200</v>
      </c>
      <c r="AN221" s="1286"/>
      <c r="AO221" s="1294"/>
      <c r="AP221" s="1286"/>
      <c r="AQ221" s="1297"/>
      <c r="AR221" s="210"/>
      <c r="AS221" s="193"/>
      <c r="AT221" s="1282"/>
      <c r="AU221" s="41"/>
      <c r="AV221" s="1282"/>
      <c r="AW221" s="1284"/>
      <c r="AX221" s="1286"/>
      <c r="AY221" s="1288"/>
      <c r="AZ221" s="1271"/>
      <c r="BA221" s="1263">
        <v>0.01</v>
      </c>
      <c r="BB221" s="1265">
        <v>0.03</v>
      </c>
      <c r="BC221" s="1265">
        <v>0.04</v>
      </c>
      <c r="BD221" s="1267">
        <v>0.05</v>
      </c>
      <c r="BE221" s="210"/>
      <c r="BF221" s="1269"/>
      <c r="BG221" s="15"/>
      <c r="BH221" s="15"/>
      <c r="BI221" s="133"/>
      <c r="BJ221" s="130">
        <v>107</v>
      </c>
      <c r="BK221" s="130">
        <v>108</v>
      </c>
      <c r="BL221" s="1260"/>
      <c r="BM221" s="8"/>
      <c r="BN221" s="8"/>
      <c r="BO221" s="8"/>
      <c r="BP221" s="8"/>
      <c r="BQ221" s="8"/>
      <c r="BR221" s="8"/>
      <c r="BS221" s="8"/>
      <c r="BT221" s="8"/>
      <c r="BU221" s="8"/>
      <c r="BV221" s="8"/>
      <c r="BW221" s="8"/>
      <c r="BX221" s="8"/>
      <c r="BY221" s="8"/>
    </row>
    <row r="222" spans="1:77" s="56" customFormat="1" ht="13.5" customHeight="1">
      <c r="A222" s="1318"/>
      <c r="B222" s="1300"/>
      <c r="C222" s="1262"/>
      <c r="D222" s="232" t="s">
        <v>53</v>
      </c>
      <c r="E222" s="200"/>
      <c r="F222" s="233">
        <v>211510</v>
      </c>
      <c r="G222" s="234"/>
      <c r="H222" s="233">
        <v>199000</v>
      </c>
      <c r="I222" s="234"/>
      <c r="J222" s="170" t="s">
        <v>222</v>
      </c>
      <c r="K222" s="221">
        <v>2000</v>
      </c>
      <c r="L222" s="235"/>
      <c r="M222" s="236" t="s">
        <v>221</v>
      </c>
      <c r="N222" s="221">
        <v>1870</v>
      </c>
      <c r="O222" s="235"/>
      <c r="P222" s="236" t="s">
        <v>221</v>
      </c>
      <c r="Q222" s="228"/>
      <c r="R222" s="229"/>
      <c r="S222" s="237"/>
      <c r="T222" s="1304"/>
      <c r="U222" s="157"/>
      <c r="V222" s="242"/>
      <c r="W222" s="1286"/>
      <c r="X222" s="224"/>
      <c r="Y222" s="210"/>
      <c r="Z222" s="1320"/>
      <c r="AA222" s="224"/>
      <c r="AB222" s="1286"/>
      <c r="AC222" s="1311"/>
      <c r="AD222" s="238"/>
      <c r="AE222" s="1286"/>
      <c r="AF222" s="1289"/>
      <c r="AG222" s="1279"/>
      <c r="AH222" s="1307" t="e">
        <v>#REF!</v>
      </c>
      <c r="AI222" s="1292" t="e">
        <v>#REF!</v>
      </c>
      <c r="AJ222" s="1279"/>
      <c r="AK222" s="239" t="s">
        <v>232</v>
      </c>
      <c r="AL222" s="240">
        <v>4200</v>
      </c>
      <c r="AM222" s="241">
        <v>4600</v>
      </c>
      <c r="AN222" s="1286"/>
      <c r="AO222" s="1295"/>
      <c r="AP222" s="1286"/>
      <c r="AQ222" s="1298"/>
      <c r="AR222" s="210"/>
      <c r="AS222" s="193"/>
      <c r="AT222" s="1282"/>
      <c r="AU222" s="41"/>
      <c r="AV222" s="1282"/>
      <c r="AW222" s="1285"/>
      <c r="AX222" s="1286"/>
      <c r="AY222" s="1289"/>
      <c r="AZ222" s="1271"/>
      <c r="BA222" s="1264"/>
      <c r="BB222" s="1266"/>
      <c r="BC222" s="1266"/>
      <c r="BD222" s="1268"/>
      <c r="BE222" s="210"/>
      <c r="BF222" s="1269"/>
      <c r="BG222" s="15"/>
      <c r="BH222" s="15"/>
      <c r="BI222" s="133"/>
      <c r="BJ222" s="130">
        <v>107</v>
      </c>
      <c r="BK222" s="130">
        <v>108</v>
      </c>
      <c r="BL222" s="1260"/>
      <c r="BM222" s="8"/>
      <c r="BN222" s="8"/>
      <c r="BO222" s="8"/>
      <c r="BP222" s="8"/>
      <c r="BQ222" s="8"/>
      <c r="BR222" s="8"/>
      <c r="BS222" s="8"/>
      <c r="BT222" s="8"/>
      <c r="BU222" s="8"/>
      <c r="BV222" s="8"/>
      <c r="BW222" s="8"/>
      <c r="BX222" s="8"/>
      <c r="BY222" s="8"/>
    </row>
    <row r="223" spans="1:77" s="56" customFormat="1" ht="13.5" customHeight="1">
      <c r="A223" s="1318"/>
      <c r="B223" s="1308" t="s">
        <v>236</v>
      </c>
      <c r="C223" s="1301" t="s">
        <v>218</v>
      </c>
      <c r="D223" s="199" t="s">
        <v>219</v>
      </c>
      <c r="E223" s="200"/>
      <c r="F223" s="201">
        <v>65310</v>
      </c>
      <c r="G223" s="202">
        <v>72720</v>
      </c>
      <c r="H223" s="201">
        <v>55300</v>
      </c>
      <c r="I223" s="202">
        <v>62710</v>
      </c>
      <c r="J223" s="170" t="s">
        <v>222</v>
      </c>
      <c r="K223" s="203">
        <v>630</v>
      </c>
      <c r="L223" s="204">
        <v>700</v>
      </c>
      <c r="M223" s="205" t="s">
        <v>221</v>
      </c>
      <c r="N223" s="203">
        <v>530</v>
      </c>
      <c r="O223" s="204">
        <v>600</v>
      </c>
      <c r="P223" s="205" t="s">
        <v>221</v>
      </c>
      <c r="Q223" s="170" t="s">
        <v>222</v>
      </c>
      <c r="R223" s="206">
        <v>7410</v>
      </c>
      <c r="S223" s="207">
        <v>70</v>
      </c>
      <c r="T223" s="1303"/>
      <c r="U223" s="157"/>
      <c r="V223" s="1314" t="s">
        <v>237</v>
      </c>
      <c r="W223" s="1286"/>
      <c r="X223" s="1315" t="s">
        <v>237</v>
      </c>
      <c r="Y223" s="160"/>
      <c r="Z223" s="1320"/>
      <c r="AA223" s="164"/>
      <c r="AB223" s="1286" t="s">
        <v>222</v>
      </c>
      <c r="AC223" s="1312">
        <v>16540</v>
      </c>
      <c r="AD223" s="211"/>
      <c r="AE223" s="1286" t="s">
        <v>222</v>
      </c>
      <c r="AF223" s="1287">
        <v>90</v>
      </c>
      <c r="AG223" s="1279" t="s">
        <v>222</v>
      </c>
      <c r="AH223" s="1305">
        <v>4300</v>
      </c>
      <c r="AI223" s="1290">
        <v>4800</v>
      </c>
      <c r="AJ223" s="1279" t="s">
        <v>222</v>
      </c>
      <c r="AK223" s="212" t="s">
        <v>224</v>
      </c>
      <c r="AL223" s="213">
        <v>8800</v>
      </c>
      <c r="AM223" s="214">
        <v>9800</v>
      </c>
      <c r="AN223" s="1286" t="s">
        <v>222</v>
      </c>
      <c r="AO223" s="1293">
        <v>8890</v>
      </c>
      <c r="AP223" s="1286" t="s">
        <v>222</v>
      </c>
      <c r="AQ223" s="1296">
        <v>80</v>
      </c>
      <c r="AR223" s="1279" t="s">
        <v>222</v>
      </c>
      <c r="AS223" s="1280">
        <v>4700</v>
      </c>
      <c r="AT223" s="1282"/>
      <c r="AU223" s="41"/>
      <c r="AV223" s="1282" t="s">
        <v>492</v>
      </c>
      <c r="AW223" s="1283">
        <v>10230</v>
      </c>
      <c r="AX223" s="1286" t="s">
        <v>222</v>
      </c>
      <c r="AY223" s="1287">
        <v>100</v>
      </c>
      <c r="AZ223" s="1271" t="s">
        <v>492</v>
      </c>
      <c r="BA223" s="1272" t="s">
        <v>226</v>
      </c>
      <c r="BB223" s="1274" t="s">
        <v>226</v>
      </c>
      <c r="BC223" s="1274" t="s">
        <v>226</v>
      </c>
      <c r="BD223" s="1276" t="s">
        <v>226</v>
      </c>
      <c r="BE223" s="210"/>
      <c r="BF223" s="1278"/>
      <c r="BG223" s="15"/>
      <c r="BH223" s="15"/>
      <c r="BI223" s="133"/>
      <c r="BJ223" s="130">
        <v>109</v>
      </c>
      <c r="BK223" s="130">
        <v>110</v>
      </c>
      <c r="BL223" s="1260">
        <v>4</v>
      </c>
      <c r="BM223" s="8"/>
      <c r="BN223" s="8"/>
      <c r="BO223" s="8"/>
      <c r="BP223" s="8"/>
      <c r="BQ223" s="8"/>
      <c r="BR223" s="8"/>
      <c r="BS223" s="8"/>
      <c r="BT223" s="8"/>
      <c r="BU223" s="8"/>
      <c r="BV223" s="8"/>
      <c r="BW223" s="8"/>
      <c r="BX223" s="8"/>
      <c r="BY223" s="8"/>
    </row>
    <row r="224" spans="1:77" s="56" customFormat="1" ht="13.5" customHeight="1">
      <c r="A224" s="1318"/>
      <c r="B224" s="1300"/>
      <c r="C224" s="1302"/>
      <c r="D224" s="215" t="s">
        <v>227</v>
      </c>
      <c r="E224" s="200"/>
      <c r="F224" s="216">
        <v>72720</v>
      </c>
      <c r="G224" s="217">
        <v>132900</v>
      </c>
      <c r="H224" s="216">
        <v>62710</v>
      </c>
      <c r="I224" s="217">
        <v>122890</v>
      </c>
      <c r="J224" s="170" t="s">
        <v>222</v>
      </c>
      <c r="K224" s="218">
        <v>700</v>
      </c>
      <c r="L224" s="219">
        <v>1210</v>
      </c>
      <c r="M224" s="220" t="s">
        <v>221</v>
      </c>
      <c r="N224" s="218">
        <v>600</v>
      </c>
      <c r="O224" s="219">
        <v>1110</v>
      </c>
      <c r="P224" s="220" t="s">
        <v>221</v>
      </c>
      <c r="Q224" s="170" t="s">
        <v>222</v>
      </c>
      <c r="R224" s="221">
        <v>7410</v>
      </c>
      <c r="S224" s="222">
        <v>70</v>
      </c>
      <c r="T224" s="1303"/>
      <c r="U224" s="157"/>
      <c r="V224" s="1314"/>
      <c r="W224" s="1286"/>
      <c r="X224" s="1315"/>
      <c r="Y224" s="160"/>
      <c r="Z224" s="1320"/>
      <c r="AA224" s="164"/>
      <c r="AB224" s="1286"/>
      <c r="AC224" s="1313"/>
      <c r="AD224" s="225">
        <v>14770</v>
      </c>
      <c r="AE224" s="1286"/>
      <c r="AF224" s="1288"/>
      <c r="AG224" s="1279"/>
      <c r="AH224" s="1306" t="e">
        <v>#REF!</v>
      </c>
      <c r="AI224" s="1291" t="e">
        <v>#REF!</v>
      </c>
      <c r="AJ224" s="1279"/>
      <c r="AK224" s="165" t="s">
        <v>228</v>
      </c>
      <c r="AL224" s="226">
        <v>4800</v>
      </c>
      <c r="AM224" s="227">
        <v>5400</v>
      </c>
      <c r="AN224" s="1286"/>
      <c r="AO224" s="1294"/>
      <c r="AP224" s="1286"/>
      <c r="AQ224" s="1297"/>
      <c r="AR224" s="1279"/>
      <c r="AS224" s="1281"/>
      <c r="AT224" s="1282"/>
      <c r="AU224" s="41"/>
      <c r="AV224" s="1282"/>
      <c r="AW224" s="1284"/>
      <c r="AX224" s="1286"/>
      <c r="AY224" s="1288"/>
      <c r="AZ224" s="1271"/>
      <c r="BA224" s="1273"/>
      <c r="BB224" s="1275"/>
      <c r="BC224" s="1275"/>
      <c r="BD224" s="1277"/>
      <c r="BE224" s="210"/>
      <c r="BF224" s="1278"/>
      <c r="BG224" s="15"/>
      <c r="BH224" s="15"/>
      <c r="BI224" s="133"/>
      <c r="BJ224" s="130">
        <v>109</v>
      </c>
      <c r="BK224" s="130">
        <v>110</v>
      </c>
      <c r="BL224" s="1260"/>
      <c r="BM224" s="8"/>
      <c r="BN224" s="8"/>
      <c r="BO224" s="8"/>
      <c r="BP224" s="8"/>
      <c r="BQ224" s="8"/>
      <c r="BR224" s="8"/>
      <c r="BS224" s="8"/>
      <c r="BT224" s="8"/>
      <c r="BU224" s="8"/>
      <c r="BV224" s="8"/>
      <c r="BW224" s="8"/>
      <c r="BX224" s="8"/>
      <c r="BY224" s="8"/>
    </row>
    <row r="225" spans="1:77" s="56" customFormat="1" ht="13.5" customHeight="1">
      <c r="A225" s="1318"/>
      <c r="B225" s="1300"/>
      <c r="C225" s="1261" t="s">
        <v>229</v>
      </c>
      <c r="D225" s="215" t="s">
        <v>230</v>
      </c>
      <c r="E225" s="200"/>
      <c r="F225" s="216">
        <v>132900</v>
      </c>
      <c r="G225" s="217">
        <v>207060</v>
      </c>
      <c r="H225" s="216">
        <v>122890</v>
      </c>
      <c r="I225" s="217">
        <v>197050</v>
      </c>
      <c r="J225" s="170" t="s">
        <v>222</v>
      </c>
      <c r="K225" s="218">
        <v>1210</v>
      </c>
      <c r="L225" s="219">
        <v>1950</v>
      </c>
      <c r="M225" s="220" t="s">
        <v>221</v>
      </c>
      <c r="N225" s="218">
        <v>1110</v>
      </c>
      <c r="O225" s="219">
        <v>1850</v>
      </c>
      <c r="P225" s="220" t="s">
        <v>221</v>
      </c>
      <c r="Q225" s="228"/>
      <c r="R225" s="229"/>
      <c r="S225" s="230"/>
      <c r="T225" s="1304"/>
      <c r="U225" s="157"/>
      <c r="V225" s="1314"/>
      <c r="W225" s="1286"/>
      <c r="X225" s="1315"/>
      <c r="Y225" s="160"/>
      <c r="Z225" s="1320"/>
      <c r="AA225" s="164"/>
      <c r="AB225" s="1286" t="s">
        <v>222</v>
      </c>
      <c r="AC225" s="1310">
        <v>14770</v>
      </c>
      <c r="AD225" s="231"/>
      <c r="AE225" s="1286"/>
      <c r="AF225" s="1288">
        <v>0</v>
      </c>
      <c r="AG225" s="1279"/>
      <c r="AH225" s="1306" t="e">
        <v>#REF!</v>
      </c>
      <c r="AI225" s="1291" t="e">
        <v>#REF!</v>
      </c>
      <c r="AJ225" s="1279"/>
      <c r="AK225" s="165" t="s">
        <v>231</v>
      </c>
      <c r="AL225" s="226">
        <v>4200</v>
      </c>
      <c r="AM225" s="227">
        <v>4700</v>
      </c>
      <c r="AN225" s="1286"/>
      <c r="AO225" s="1294"/>
      <c r="AP225" s="1286"/>
      <c r="AQ225" s="1297"/>
      <c r="AR225" s="210"/>
      <c r="AS225" s="193"/>
      <c r="AT225" s="1282"/>
      <c r="AU225" s="41"/>
      <c r="AV225" s="1282"/>
      <c r="AW225" s="1284"/>
      <c r="AX225" s="1286"/>
      <c r="AY225" s="1288"/>
      <c r="AZ225" s="1271"/>
      <c r="BA225" s="1263">
        <v>0.01</v>
      </c>
      <c r="BB225" s="1265">
        <v>0.03</v>
      </c>
      <c r="BC225" s="1265">
        <v>0.04</v>
      </c>
      <c r="BD225" s="1267">
        <v>0.06</v>
      </c>
      <c r="BE225" s="210"/>
      <c r="BF225" s="1269"/>
      <c r="BG225" s="15"/>
      <c r="BH225" s="15"/>
      <c r="BI225" s="133"/>
      <c r="BJ225" s="130">
        <v>109</v>
      </c>
      <c r="BK225" s="130">
        <v>110</v>
      </c>
      <c r="BL225" s="1260"/>
      <c r="BM225" s="8"/>
      <c r="BN225" s="8"/>
      <c r="BO225" s="8"/>
      <c r="BP225" s="8"/>
      <c r="BQ225" s="8"/>
      <c r="BR225" s="8"/>
      <c r="BS225" s="8"/>
      <c r="BT225" s="8"/>
      <c r="BU225" s="8"/>
      <c r="BV225" s="8"/>
      <c r="BW225" s="8"/>
      <c r="BX225" s="8"/>
      <c r="BY225" s="8"/>
    </row>
    <row r="226" spans="1:77" s="56" customFormat="1" ht="13.5" customHeight="1">
      <c r="A226" s="1318"/>
      <c r="B226" s="1300"/>
      <c r="C226" s="1262"/>
      <c r="D226" s="232" t="s">
        <v>53</v>
      </c>
      <c r="E226" s="200"/>
      <c r="F226" s="233">
        <v>207060</v>
      </c>
      <c r="G226" s="234"/>
      <c r="H226" s="233">
        <v>197050</v>
      </c>
      <c r="I226" s="234"/>
      <c r="J226" s="170" t="s">
        <v>222</v>
      </c>
      <c r="K226" s="221">
        <v>1950</v>
      </c>
      <c r="L226" s="235"/>
      <c r="M226" s="236" t="s">
        <v>221</v>
      </c>
      <c r="N226" s="221">
        <v>1850</v>
      </c>
      <c r="O226" s="235"/>
      <c r="P226" s="236" t="s">
        <v>221</v>
      </c>
      <c r="Q226" s="228"/>
      <c r="R226" s="229"/>
      <c r="S226" s="237"/>
      <c r="T226" s="1304"/>
      <c r="U226" s="157"/>
      <c r="V226" s="223" t="s">
        <v>238</v>
      </c>
      <c r="W226" s="1286"/>
      <c r="X226" s="224" t="s">
        <v>238</v>
      </c>
      <c r="Y226" s="172"/>
      <c r="Z226" s="1320"/>
      <c r="AA226" s="223"/>
      <c r="AB226" s="1286"/>
      <c r="AC226" s="1311"/>
      <c r="AD226" s="238"/>
      <c r="AE226" s="1286"/>
      <c r="AF226" s="1289"/>
      <c r="AG226" s="1279"/>
      <c r="AH226" s="1307" t="e">
        <v>#REF!</v>
      </c>
      <c r="AI226" s="1292" t="e">
        <v>#REF!</v>
      </c>
      <c r="AJ226" s="1279"/>
      <c r="AK226" s="239" t="s">
        <v>232</v>
      </c>
      <c r="AL226" s="240">
        <v>3800</v>
      </c>
      <c r="AM226" s="241">
        <v>4200</v>
      </c>
      <c r="AN226" s="1286"/>
      <c r="AO226" s="1295"/>
      <c r="AP226" s="1286"/>
      <c r="AQ226" s="1298"/>
      <c r="AR226" s="210"/>
      <c r="AS226" s="193"/>
      <c r="AT226" s="1282"/>
      <c r="AU226" s="41"/>
      <c r="AV226" s="1282"/>
      <c r="AW226" s="1285"/>
      <c r="AX226" s="1286"/>
      <c r="AY226" s="1289"/>
      <c r="AZ226" s="1271"/>
      <c r="BA226" s="1264"/>
      <c r="BB226" s="1266"/>
      <c r="BC226" s="1266"/>
      <c r="BD226" s="1268"/>
      <c r="BE226" s="210"/>
      <c r="BF226" s="1269"/>
      <c r="BG226" s="15"/>
      <c r="BH226" s="15"/>
      <c r="BI226" s="133"/>
      <c r="BJ226" s="130">
        <v>109</v>
      </c>
      <c r="BK226" s="130">
        <v>110</v>
      </c>
      <c r="BL226" s="1260"/>
      <c r="BM226" s="8"/>
      <c r="BN226" s="8"/>
      <c r="BO226" s="8"/>
      <c r="BP226" s="8"/>
      <c r="BQ226" s="8"/>
      <c r="BR226" s="8"/>
      <c r="BS226" s="8"/>
      <c r="BT226" s="8"/>
      <c r="BU226" s="8"/>
      <c r="BV226" s="8"/>
      <c r="BW226" s="8"/>
      <c r="BX226" s="8"/>
      <c r="BY226" s="8"/>
    </row>
    <row r="227" spans="1:77" s="56" customFormat="1" ht="13.5" customHeight="1">
      <c r="A227" s="1318"/>
      <c r="B227" s="1308" t="s">
        <v>239</v>
      </c>
      <c r="C227" s="1301" t="s">
        <v>218</v>
      </c>
      <c r="D227" s="199" t="s">
        <v>219</v>
      </c>
      <c r="E227" s="200"/>
      <c r="F227" s="201">
        <v>57240</v>
      </c>
      <c r="G227" s="202">
        <v>64650</v>
      </c>
      <c r="H227" s="201">
        <v>48900</v>
      </c>
      <c r="I227" s="202">
        <v>56310</v>
      </c>
      <c r="J227" s="170" t="s">
        <v>222</v>
      </c>
      <c r="K227" s="203">
        <v>550</v>
      </c>
      <c r="L227" s="204">
        <v>620</v>
      </c>
      <c r="M227" s="205" t="s">
        <v>221</v>
      </c>
      <c r="N227" s="203">
        <v>470</v>
      </c>
      <c r="O227" s="204">
        <v>540</v>
      </c>
      <c r="P227" s="205" t="s">
        <v>221</v>
      </c>
      <c r="Q227" s="170" t="s">
        <v>222</v>
      </c>
      <c r="R227" s="206">
        <v>7410</v>
      </c>
      <c r="S227" s="207">
        <v>70</v>
      </c>
      <c r="T227" s="1303"/>
      <c r="U227" s="157"/>
      <c r="V227" s="223">
        <v>256000</v>
      </c>
      <c r="W227" s="1286"/>
      <c r="X227" s="224">
        <v>2560</v>
      </c>
      <c r="Y227" s="210"/>
      <c r="Z227" s="1320"/>
      <c r="AA227" s="224"/>
      <c r="AB227" s="1286" t="s">
        <v>222</v>
      </c>
      <c r="AC227" s="1312">
        <v>14960</v>
      </c>
      <c r="AD227" s="211"/>
      <c r="AE227" s="1286" t="s">
        <v>222</v>
      </c>
      <c r="AF227" s="1287">
        <v>70</v>
      </c>
      <c r="AG227" s="1279" t="s">
        <v>222</v>
      </c>
      <c r="AH227" s="1305">
        <v>3600</v>
      </c>
      <c r="AI227" s="1290">
        <v>4000</v>
      </c>
      <c r="AJ227" s="1279" t="s">
        <v>222</v>
      </c>
      <c r="AK227" s="212" t="s">
        <v>224</v>
      </c>
      <c r="AL227" s="213">
        <v>7200</v>
      </c>
      <c r="AM227" s="214">
        <v>8100</v>
      </c>
      <c r="AN227" s="1286" t="s">
        <v>222</v>
      </c>
      <c r="AO227" s="1293">
        <v>7410</v>
      </c>
      <c r="AP227" s="1286" t="s">
        <v>222</v>
      </c>
      <c r="AQ227" s="1296">
        <v>70</v>
      </c>
      <c r="AR227" s="1279" t="s">
        <v>222</v>
      </c>
      <c r="AS227" s="1280">
        <v>4700</v>
      </c>
      <c r="AT227" s="1282"/>
      <c r="AU227" s="41"/>
      <c r="AV227" s="1282" t="s">
        <v>492</v>
      </c>
      <c r="AW227" s="1283">
        <v>8520</v>
      </c>
      <c r="AX227" s="1286" t="s">
        <v>222</v>
      </c>
      <c r="AY227" s="1287">
        <v>80</v>
      </c>
      <c r="AZ227" s="1271" t="s">
        <v>492</v>
      </c>
      <c r="BA227" s="1272" t="s">
        <v>226</v>
      </c>
      <c r="BB227" s="1274" t="s">
        <v>226</v>
      </c>
      <c r="BC227" s="1274" t="s">
        <v>226</v>
      </c>
      <c r="BD227" s="1276" t="s">
        <v>226</v>
      </c>
      <c r="BE227" s="210"/>
      <c r="BF227" s="1278"/>
      <c r="BG227" s="15"/>
      <c r="BH227" s="15"/>
      <c r="BI227" s="133"/>
      <c r="BJ227" s="130">
        <v>111</v>
      </c>
      <c r="BK227" s="130">
        <v>112</v>
      </c>
      <c r="BL227" s="1260">
        <v>5</v>
      </c>
      <c r="BM227" s="8"/>
      <c r="BN227" s="8"/>
      <c r="BO227" s="8"/>
      <c r="BP227" s="8"/>
      <c r="BQ227" s="8"/>
      <c r="BR227" s="8"/>
      <c r="BS227" s="8"/>
      <c r="BT227" s="8"/>
      <c r="BU227" s="8"/>
      <c r="BV227" s="8"/>
      <c r="BW227" s="8"/>
      <c r="BX227" s="8"/>
      <c r="BY227" s="8"/>
    </row>
    <row r="228" spans="1:77" s="56" customFormat="1" ht="13.5" customHeight="1">
      <c r="A228" s="1318"/>
      <c r="B228" s="1300"/>
      <c r="C228" s="1302"/>
      <c r="D228" s="215" t="s">
        <v>227</v>
      </c>
      <c r="E228" s="200"/>
      <c r="F228" s="216">
        <v>64650</v>
      </c>
      <c r="G228" s="217">
        <v>124830</v>
      </c>
      <c r="H228" s="216">
        <v>56310</v>
      </c>
      <c r="I228" s="217">
        <v>116490</v>
      </c>
      <c r="J228" s="170" t="s">
        <v>222</v>
      </c>
      <c r="K228" s="218">
        <v>620</v>
      </c>
      <c r="L228" s="219">
        <v>1130</v>
      </c>
      <c r="M228" s="220" t="s">
        <v>221</v>
      </c>
      <c r="N228" s="218">
        <v>540</v>
      </c>
      <c r="O228" s="219">
        <v>1050</v>
      </c>
      <c r="P228" s="220" t="s">
        <v>221</v>
      </c>
      <c r="Q228" s="170" t="s">
        <v>222</v>
      </c>
      <c r="R228" s="221">
        <v>7410</v>
      </c>
      <c r="S228" s="222">
        <v>70</v>
      </c>
      <c r="T228" s="1303"/>
      <c r="U228" s="157"/>
      <c r="V228" s="243"/>
      <c r="W228" s="1286"/>
      <c r="X228" s="244"/>
      <c r="Y228" s="245"/>
      <c r="Z228" s="1320"/>
      <c r="AA228" s="243"/>
      <c r="AB228" s="1286"/>
      <c r="AC228" s="1313"/>
      <c r="AD228" s="225">
        <v>13190</v>
      </c>
      <c r="AE228" s="1286"/>
      <c r="AF228" s="1288"/>
      <c r="AG228" s="1279"/>
      <c r="AH228" s="1306" t="e">
        <v>#REF!</v>
      </c>
      <c r="AI228" s="1291" t="e">
        <v>#REF!</v>
      </c>
      <c r="AJ228" s="1279"/>
      <c r="AK228" s="165" t="s">
        <v>228</v>
      </c>
      <c r="AL228" s="226">
        <v>4000</v>
      </c>
      <c r="AM228" s="227">
        <v>4400</v>
      </c>
      <c r="AN228" s="1286"/>
      <c r="AO228" s="1294"/>
      <c r="AP228" s="1286"/>
      <c r="AQ228" s="1297"/>
      <c r="AR228" s="1279"/>
      <c r="AS228" s="1281"/>
      <c r="AT228" s="1282"/>
      <c r="AU228" s="41"/>
      <c r="AV228" s="1282"/>
      <c r="AW228" s="1284"/>
      <c r="AX228" s="1286"/>
      <c r="AY228" s="1288"/>
      <c r="AZ228" s="1271"/>
      <c r="BA228" s="1273"/>
      <c r="BB228" s="1275"/>
      <c r="BC228" s="1275"/>
      <c r="BD228" s="1277"/>
      <c r="BE228" s="210"/>
      <c r="BF228" s="1278"/>
      <c r="BG228" s="15"/>
      <c r="BH228" s="15"/>
      <c r="BI228" s="133"/>
      <c r="BJ228" s="130">
        <v>111</v>
      </c>
      <c r="BK228" s="130">
        <v>112</v>
      </c>
      <c r="BL228" s="1260"/>
      <c r="BM228" s="8"/>
      <c r="BN228" s="8"/>
      <c r="BO228" s="8"/>
      <c r="BP228" s="8"/>
      <c r="BQ228" s="8"/>
      <c r="BR228" s="8"/>
      <c r="BS228" s="8"/>
      <c r="BT228" s="8"/>
      <c r="BU228" s="8"/>
      <c r="BV228" s="8"/>
      <c r="BW228" s="8"/>
      <c r="BX228" s="8"/>
      <c r="BY228" s="8"/>
    </row>
    <row r="229" spans="1:77" s="56" customFormat="1" ht="13.5" customHeight="1">
      <c r="A229" s="1318"/>
      <c r="B229" s="1300"/>
      <c r="C229" s="1261" t="s">
        <v>229</v>
      </c>
      <c r="D229" s="215" t="s">
        <v>230</v>
      </c>
      <c r="E229" s="200"/>
      <c r="F229" s="216">
        <v>124830</v>
      </c>
      <c r="G229" s="217">
        <v>198990</v>
      </c>
      <c r="H229" s="216">
        <v>116490</v>
      </c>
      <c r="I229" s="217">
        <v>190650</v>
      </c>
      <c r="J229" s="170" t="s">
        <v>222</v>
      </c>
      <c r="K229" s="218">
        <v>1130</v>
      </c>
      <c r="L229" s="219">
        <v>1870</v>
      </c>
      <c r="M229" s="220" t="s">
        <v>221</v>
      </c>
      <c r="N229" s="218">
        <v>1050</v>
      </c>
      <c r="O229" s="219">
        <v>1790</v>
      </c>
      <c r="P229" s="220" t="s">
        <v>221</v>
      </c>
      <c r="Q229" s="228"/>
      <c r="R229" s="229"/>
      <c r="S229" s="230"/>
      <c r="T229" s="1304"/>
      <c r="U229" s="157"/>
      <c r="V229" s="223" t="s">
        <v>240</v>
      </c>
      <c r="W229" s="1286"/>
      <c r="X229" s="224" t="s">
        <v>240</v>
      </c>
      <c r="Y229" s="172"/>
      <c r="Z229" s="1320"/>
      <c r="AA229" s="223"/>
      <c r="AB229" s="1286" t="s">
        <v>222</v>
      </c>
      <c r="AC229" s="1310">
        <v>13190</v>
      </c>
      <c r="AD229" s="231"/>
      <c r="AE229" s="1286"/>
      <c r="AF229" s="1288">
        <v>0</v>
      </c>
      <c r="AG229" s="1279"/>
      <c r="AH229" s="1306" t="e">
        <v>#REF!</v>
      </c>
      <c r="AI229" s="1291" t="e">
        <v>#REF!</v>
      </c>
      <c r="AJ229" s="1279"/>
      <c r="AK229" s="165" t="s">
        <v>231</v>
      </c>
      <c r="AL229" s="226">
        <v>3500</v>
      </c>
      <c r="AM229" s="227">
        <v>3800</v>
      </c>
      <c r="AN229" s="1286"/>
      <c r="AO229" s="1294"/>
      <c r="AP229" s="1286"/>
      <c r="AQ229" s="1297"/>
      <c r="AR229" s="210"/>
      <c r="AS229" s="193"/>
      <c r="AT229" s="1282"/>
      <c r="AU229" s="41"/>
      <c r="AV229" s="1282"/>
      <c r="AW229" s="1284"/>
      <c r="AX229" s="1286"/>
      <c r="AY229" s="1288"/>
      <c r="AZ229" s="1271"/>
      <c r="BA229" s="1263">
        <v>0.01</v>
      </c>
      <c r="BB229" s="1265">
        <v>0.03</v>
      </c>
      <c r="BC229" s="1265">
        <v>0.04</v>
      </c>
      <c r="BD229" s="1267">
        <v>0.06</v>
      </c>
      <c r="BE229" s="210"/>
      <c r="BF229" s="1269"/>
      <c r="BG229" s="15"/>
      <c r="BH229" s="15"/>
      <c r="BI229" s="133"/>
      <c r="BJ229" s="130">
        <v>111</v>
      </c>
      <c r="BK229" s="130">
        <v>112</v>
      </c>
      <c r="BL229" s="1260"/>
      <c r="BM229" s="8"/>
      <c r="BN229" s="8"/>
      <c r="BO229" s="8"/>
      <c r="BP229" s="8"/>
      <c r="BQ229" s="8"/>
      <c r="BR229" s="8"/>
      <c r="BS229" s="8"/>
      <c r="BT229" s="8"/>
      <c r="BU229" s="8"/>
      <c r="BV229" s="8"/>
      <c r="BW229" s="8"/>
      <c r="BX229" s="8"/>
      <c r="BY229" s="8"/>
    </row>
    <row r="230" spans="1:77" s="56" customFormat="1" ht="13.5" customHeight="1">
      <c r="A230" s="1318"/>
      <c r="B230" s="1300"/>
      <c r="C230" s="1262"/>
      <c r="D230" s="232" t="s">
        <v>53</v>
      </c>
      <c r="E230" s="200"/>
      <c r="F230" s="233">
        <v>198990</v>
      </c>
      <c r="G230" s="234"/>
      <c r="H230" s="233">
        <v>190650</v>
      </c>
      <c r="I230" s="234"/>
      <c r="J230" s="170" t="s">
        <v>222</v>
      </c>
      <c r="K230" s="221">
        <v>1870</v>
      </c>
      <c r="L230" s="235"/>
      <c r="M230" s="236" t="s">
        <v>221</v>
      </c>
      <c r="N230" s="221">
        <v>1790</v>
      </c>
      <c r="O230" s="235"/>
      <c r="P230" s="236" t="s">
        <v>221</v>
      </c>
      <c r="Q230" s="228"/>
      <c r="R230" s="229"/>
      <c r="S230" s="237"/>
      <c r="T230" s="1304"/>
      <c r="U230" s="157"/>
      <c r="V230" s="223">
        <v>274000</v>
      </c>
      <c r="W230" s="1286"/>
      <c r="X230" s="224">
        <v>2740</v>
      </c>
      <c r="Y230" s="210"/>
      <c r="Z230" s="1320"/>
      <c r="AA230" s="224"/>
      <c r="AB230" s="1286"/>
      <c r="AC230" s="1311"/>
      <c r="AD230" s="238"/>
      <c r="AE230" s="1286"/>
      <c r="AF230" s="1289"/>
      <c r="AG230" s="1279"/>
      <c r="AH230" s="1307" t="e">
        <v>#REF!</v>
      </c>
      <c r="AI230" s="1292" t="e">
        <v>#REF!</v>
      </c>
      <c r="AJ230" s="1279"/>
      <c r="AK230" s="239" t="s">
        <v>232</v>
      </c>
      <c r="AL230" s="240">
        <v>3100</v>
      </c>
      <c r="AM230" s="241">
        <v>3400</v>
      </c>
      <c r="AN230" s="1286"/>
      <c r="AO230" s="1295"/>
      <c r="AP230" s="1286"/>
      <c r="AQ230" s="1298"/>
      <c r="AR230" s="210"/>
      <c r="AS230" s="193"/>
      <c r="AT230" s="1282"/>
      <c r="AU230" s="41"/>
      <c r="AV230" s="1282"/>
      <c r="AW230" s="1285"/>
      <c r="AX230" s="1286"/>
      <c r="AY230" s="1289"/>
      <c r="AZ230" s="1271"/>
      <c r="BA230" s="1264"/>
      <c r="BB230" s="1266"/>
      <c r="BC230" s="1266"/>
      <c r="BD230" s="1268"/>
      <c r="BE230" s="210"/>
      <c r="BF230" s="1269"/>
      <c r="BG230" s="15"/>
      <c r="BH230" s="15"/>
      <c r="BI230" s="133"/>
      <c r="BJ230" s="130">
        <v>111</v>
      </c>
      <c r="BK230" s="130">
        <v>112</v>
      </c>
      <c r="BL230" s="1260"/>
      <c r="BM230" s="8"/>
      <c r="BN230" s="8"/>
      <c r="BO230" s="8"/>
      <c r="BP230" s="8"/>
      <c r="BQ230" s="8"/>
      <c r="BR230" s="8"/>
      <c r="BS230" s="8"/>
      <c r="BT230" s="8"/>
      <c r="BU230" s="8"/>
      <c r="BV230" s="8"/>
      <c r="BW230" s="8"/>
      <c r="BX230" s="8"/>
      <c r="BY230" s="8"/>
    </row>
    <row r="231" spans="1:77" s="56" customFormat="1" ht="13.5" customHeight="1">
      <c r="A231" s="1318"/>
      <c r="B231" s="1308" t="s">
        <v>241</v>
      </c>
      <c r="C231" s="1301" t="s">
        <v>218</v>
      </c>
      <c r="D231" s="199" t="s">
        <v>219</v>
      </c>
      <c r="E231" s="200"/>
      <c r="F231" s="201">
        <v>51550</v>
      </c>
      <c r="G231" s="202">
        <v>58960</v>
      </c>
      <c r="H231" s="201">
        <v>44400</v>
      </c>
      <c r="I231" s="202">
        <v>51810</v>
      </c>
      <c r="J231" s="170" t="s">
        <v>222</v>
      </c>
      <c r="K231" s="203">
        <v>490</v>
      </c>
      <c r="L231" s="204">
        <v>560</v>
      </c>
      <c r="M231" s="205" t="s">
        <v>221</v>
      </c>
      <c r="N231" s="203">
        <v>420</v>
      </c>
      <c r="O231" s="204">
        <v>490</v>
      </c>
      <c r="P231" s="205" t="s">
        <v>221</v>
      </c>
      <c r="Q231" s="170" t="s">
        <v>222</v>
      </c>
      <c r="R231" s="206">
        <v>7410</v>
      </c>
      <c r="S231" s="207">
        <v>70</v>
      </c>
      <c r="T231" s="1303"/>
      <c r="U231" s="157"/>
      <c r="V231" s="243"/>
      <c r="W231" s="1286"/>
      <c r="X231" s="244"/>
      <c r="Y231" s="245"/>
      <c r="Z231" s="1320"/>
      <c r="AA231" s="243"/>
      <c r="AB231" s="1286" t="s">
        <v>222</v>
      </c>
      <c r="AC231" s="1312">
        <v>13830</v>
      </c>
      <c r="AD231" s="211"/>
      <c r="AE231" s="1286" t="s">
        <v>222</v>
      </c>
      <c r="AF231" s="1287">
        <v>60</v>
      </c>
      <c r="AG231" s="1279" t="s">
        <v>222</v>
      </c>
      <c r="AH231" s="1305">
        <v>3100</v>
      </c>
      <c r="AI231" s="1290">
        <v>3400</v>
      </c>
      <c r="AJ231" s="1279" t="s">
        <v>222</v>
      </c>
      <c r="AK231" s="212" t="s">
        <v>224</v>
      </c>
      <c r="AL231" s="213">
        <v>6300</v>
      </c>
      <c r="AM231" s="214">
        <v>7100</v>
      </c>
      <c r="AN231" s="1286" t="s">
        <v>222</v>
      </c>
      <c r="AO231" s="1293">
        <v>6350</v>
      </c>
      <c r="AP231" s="1286" t="s">
        <v>222</v>
      </c>
      <c r="AQ231" s="1296">
        <v>60</v>
      </c>
      <c r="AR231" s="1279" t="s">
        <v>222</v>
      </c>
      <c r="AS231" s="1280">
        <v>4700</v>
      </c>
      <c r="AT231" s="1282"/>
      <c r="AU231" s="41"/>
      <c r="AV231" s="1282" t="s">
        <v>492</v>
      </c>
      <c r="AW231" s="1283">
        <v>7310</v>
      </c>
      <c r="AX231" s="1286" t="s">
        <v>222</v>
      </c>
      <c r="AY231" s="1287">
        <v>70</v>
      </c>
      <c r="AZ231" s="1271" t="s">
        <v>492</v>
      </c>
      <c r="BA231" s="1272" t="s">
        <v>226</v>
      </c>
      <c r="BB231" s="1274" t="s">
        <v>226</v>
      </c>
      <c r="BC231" s="1274" t="s">
        <v>226</v>
      </c>
      <c r="BD231" s="1276" t="s">
        <v>226</v>
      </c>
      <c r="BE231" s="210"/>
      <c r="BF231" s="1278"/>
      <c r="BG231" s="15"/>
      <c r="BH231" s="15"/>
      <c r="BI231" s="133"/>
      <c r="BJ231" s="130">
        <v>113</v>
      </c>
      <c r="BK231" s="130">
        <v>114</v>
      </c>
      <c r="BL231" s="1260">
        <v>6</v>
      </c>
      <c r="BM231" s="8"/>
      <c r="BN231" s="8"/>
      <c r="BO231" s="8"/>
      <c r="BP231" s="8"/>
      <c r="BQ231" s="8"/>
      <c r="BR231" s="8"/>
      <c r="BS231" s="8"/>
      <c r="BT231" s="8"/>
      <c r="BU231" s="8"/>
      <c r="BV231" s="8"/>
      <c r="BW231" s="8"/>
      <c r="BX231" s="8"/>
      <c r="BY231" s="8"/>
    </row>
    <row r="232" spans="1:77" s="56" customFormat="1" ht="13.5" customHeight="1">
      <c r="A232" s="1318"/>
      <c r="B232" s="1300"/>
      <c r="C232" s="1302"/>
      <c r="D232" s="215" t="s">
        <v>227</v>
      </c>
      <c r="E232" s="200"/>
      <c r="F232" s="216">
        <v>58960</v>
      </c>
      <c r="G232" s="217">
        <v>119140</v>
      </c>
      <c r="H232" s="216">
        <v>51810</v>
      </c>
      <c r="I232" s="217">
        <v>111990</v>
      </c>
      <c r="J232" s="170" t="s">
        <v>222</v>
      </c>
      <c r="K232" s="218">
        <v>560</v>
      </c>
      <c r="L232" s="219">
        <v>1080</v>
      </c>
      <c r="M232" s="220" t="s">
        <v>221</v>
      </c>
      <c r="N232" s="218">
        <v>490</v>
      </c>
      <c r="O232" s="219">
        <v>1000</v>
      </c>
      <c r="P232" s="220" t="s">
        <v>221</v>
      </c>
      <c r="Q232" s="170" t="s">
        <v>222</v>
      </c>
      <c r="R232" s="221">
        <v>7410</v>
      </c>
      <c r="S232" s="222">
        <v>70</v>
      </c>
      <c r="T232" s="1303"/>
      <c r="U232" s="157"/>
      <c r="V232" s="223" t="s">
        <v>242</v>
      </c>
      <c r="W232" s="1286"/>
      <c r="X232" s="224" t="s">
        <v>242</v>
      </c>
      <c r="Y232" s="172"/>
      <c r="Z232" s="1320"/>
      <c r="AA232" s="223"/>
      <c r="AB232" s="1286"/>
      <c r="AC232" s="1313"/>
      <c r="AD232" s="225">
        <v>12060</v>
      </c>
      <c r="AE232" s="1286"/>
      <c r="AF232" s="1288"/>
      <c r="AG232" s="1279"/>
      <c r="AH232" s="1306" t="e">
        <v>#REF!</v>
      </c>
      <c r="AI232" s="1291" t="e">
        <v>#REF!</v>
      </c>
      <c r="AJ232" s="1279"/>
      <c r="AK232" s="165" t="s">
        <v>228</v>
      </c>
      <c r="AL232" s="226">
        <v>3500</v>
      </c>
      <c r="AM232" s="227">
        <v>3900</v>
      </c>
      <c r="AN232" s="1286"/>
      <c r="AO232" s="1294"/>
      <c r="AP232" s="1286"/>
      <c r="AQ232" s="1297"/>
      <c r="AR232" s="1279"/>
      <c r="AS232" s="1281"/>
      <c r="AT232" s="1282"/>
      <c r="AU232" s="41"/>
      <c r="AV232" s="1282"/>
      <c r="AW232" s="1284"/>
      <c r="AX232" s="1286"/>
      <c r="AY232" s="1288"/>
      <c r="AZ232" s="1271"/>
      <c r="BA232" s="1273"/>
      <c r="BB232" s="1275"/>
      <c r="BC232" s="1275"/>
      <c r="BD232" s="1277"/>
      <c r="BE232" s="210"/>
      <c r="BF232" s="1278"/>
      <c r="BG232" s="15"/>
      <c r="BH232" s="15"/>
      <c r="BI232" s="133"/>
      <c r="BJ232" s="130">
        <v>113</v>
      </c>
      <c r="BK232" s="130">
        <v>114</v>
      </c>
      <c r="BL232" s="1260"/>
      <c r="BM232" s="8"/>
      <c r="BN232" s="8"/>
      <c r="BO232" s="8"/>
      <c r="BP232" s="8"/>
      <c r="BQ232" s="8"/>
      <c r="BR232" s="8"/>
      <c r="BS232" s="8"/>
      <c r="BT232" s="8"/>
      <c r="BU232" s="8"/>
      <c r="BV232" s="8"/>
      <c r="BW232" s="8"/>
      <c r="BX232" s="8"/>
      <c r="BY232" s="8"/>
    </row>
    <row r="233" spans="1:77" s="56" customFormat="1" ht="13.5" customHeight="1">
      <c r="A233" s="1318"/>
      <c r="B233" s="1300"/>
      <c r="C233" s="1261" t="s">
        <v>229</v>
      </c>
      <c r="D233" s="215" t="s">
        <v>230</v>
      </c>
      <c r="E233" s="200"/>
      <c r="F233" s="216">
        <v>119140</v>
      </c>
      <c r="G233" s="217">
        <v>193300</v>
      </c>
      <c r="H233" s="216">
        <v>111990</v>
      </c>
      <c r="I233" s="217">
        <v>186150</v>
      </c>
      <c r="J233" s="170" t="s">
        <v>222</v>
      </c>
      <c r="K233" s="218">
        <v>1080</v>
      </c>
      <c r="L233" s="219">
        <v>1820</v>
      </c>
      <c r="M233" s="220" t="s">
        <v>221</v>
      </c>
      <c r="N233" s="218">
        <v>1000</v>
      </c>
      <c r="O233" s="219">
        <v>1740</v>
      </c>
      <c r="P233" s="220" t="s">
        <v>221</v>
      </c>
      <c r="Q233" s="228"/>
      <c r="R233" s="229"/>
      <c r="S233" s="230"/>
      <c r="T233" s="1304"/>
      <c r="U233" s="157"/>
      <c r="V233" s="223">
        <v>310200</v>
      </c>
      <c r="W233" s="1286"/>
      <c r="X233" s="224">
        <v>3100</v>
      </c>
      <c r="Y233" s="210"/>
      <c r="Z233" s="1320"/>
      <c r="AA233" s="224"/>
      <c r="AB233" s="1286" t="s">
        <v>222</v>
      </c>
      <c r="AC233" s="1310">
        <v>12060</v>
      </c>
      <c r="AD233" s="231"/>
      <c r="AE233" s="1286"/>
      <c r="AF233" s="1288">
        <v>0</v>
      </c>
      <c r="AG233" s="1279"/>
      <c r="AH233" s="1306" t="e">
        <v>#REF!</v>
      </c>
      <c r="AI233" s="1291" t="e">
        <v>#REF!</v>
      </c>
      <c r="AJ233" s="1279"/>
      <c r="AK233" s="165" t="s">
        <v>231</v>
      </c>
      <c r="AL233" s="226">
        <v>3000</v>
      </c>
      <c r="AM233" s="227">
        <v>3400</v>
      </c>
      <c r="AN233" s="1286"/>
      <c r="AO233" s="1294"/>
      <c r="AP233" s="1286"/>
      <c r="AQ233" s="1297"/>
      <c r="AR233" s="210"/>
      <c r="AS233" s="193"/>
      <c r="AT233" s="1282"/>
      <c r="AU233" s="41"/>
      <c r="AV233" s="1282"/>
      <c r="AW233" s="1284"/>
      <c r="AX233" s="1286"/>
      <c r="AY233" s="1288"/>
      <c r="AZ233" s="1271"/>
      <c r="BA233" s="1263">
        <v>0.01</v>
      </c>
      <c r="BB233" s="1265">
        <v>0.03</v>
      </c>
      <c r="BC233" s="1265">
        <v>0.04</v>
      </c>
      <c r="BD233" s="1267">
        <v>0.06</v>
      </c>
      <c r="BE233" s="210"/>
      <c r="BF233" s="1269"/>
      <c r="BG233" s="15"/>
      <c r="BH233" s="15"/>
      <c r="BI233" s="133"/>
      <c r="BJ233" s="130">
        <v>113</v>
      </c>
      <c r="BK233" s="130">
        <v>114</v>
      </c>
      <c r="BL233" s="1260"/>
      <c r="BM233" s="8"/>
      <c r="BN233" s="8"/>
      <c r="BO233" s="8"/>
      <c r="BP233" s="8"/>
      <c r="BQ233" s="8"/>
      <c r="BR233" s="8"/>
      <c r="BS233" s="8"/>
      <c r="BT233" s="8"/>
      <c r="BU233" s="8"/>
      <c r="BV233" s="8"/>
      <c r="BW233" s="8"/>
      <c r="BX233" s="8"/>
      <c r="BY233" s="8"/>
    </row>
    <row r="234" spans="1:77" s="56" customFormat="1" ht="13.5" customHeight="1">
      <c r="A234" s="1318"/>
      <c r="B234" s="1300"/>
      <c r="C234" s="1262"/>
      <c r="D234" s="232" t="s">
        <v>53</v>
      </c>
      <c r="E234" s="200"/>
      <c r="F234" s="233">
        <v>193300</v>
      </c>
      <c r="G234" s="234"/>
      <c r="H234" s="233">
        <v>186150</v>
      </c>
      <c r="I234" s="234"/>
      <c r="J234" s="170" t="s">
        <v>222</v>
      </c>
      <c r="K234" s="221">
        <v>1820</v>
      </c>
      <c r="L234" s="235"/>
      <c r="M234" s="236" t="s">
        <v>221</v>
      </c>
      <c r="N234" s="221">
        <v>1740</v>
      </c>
      <c r="O234" s="235"/>
      <c r="P234" s="236" t="s">
        <v>221</v>
      </c>
      <c r="Q234" s="228"/>
      <c r="R234" s="229"/>
      <c r="S234" s="237"/>
      <c r="T234" s="1304"/>
      <c r="U234" s="157"/>
      <c r="V234" s="243"/>
      <c r="W234" s="1286"/>
      <c r="X234" s="244"/>
      <c r="Y234" s="245"/>
      <c r="Z234" s="1320"/>
      <c r="AA234" s="243"/>
      <c r="AB234" s="1286"/>
      <c r="AC234" s="1311"/>
      <c r="AD234" s="238"/>
      <c r="AE234" s="1286"/>
      <c r="AF234" s="1289"/>
      <c r="AG234" s="1279"/>
      <c r="AH234" s="1307" t="e">
        <v>#REF!</v>
      </c>
      <c r="AI234" s="1292" t="e">
        <v>#REF!</v>
      </c>
      <c r="AJ234" s="1279"/>
      <c r="AK234" s="239" t="s">
        <v>232</v>
      </c>
      <c r="AL234" s="240">
        <v>2700</v>
      </c>
      <c r="AM234" s="241">
        <v>3000</v>
      </c>
      <c r="AN234" s="1286"/>
      <c r="AO234" s="1295"/>
      <c r="AP234" s="1286"/>
      <c r="AQ234" s="1298"/>
      <c r="AR234" s="210"/>
      <c r="AS234" s="193"/>
      <c r="AT234" s="1282"/>
      <c r="AU234" s="41"/>
      <c r="AV234" s="1282"/>
      <c r="AW234" s="1285"/>
      <c r="AX234" s="1286"/>
      <c r="AY234" s="1289"/>
      <c r="AZ234" s="1271"/>
      <c r="BA234" s="1264"/>
      <c r="BB234" s="1266"/>
      <c r="BC234" s="1266"/>
      <c r="BD234" s="1268"/>
      <c r="BE234" s="210"/>
      <c r="BF234" s="1269"/>
      <c r="BG234" s="15"/>
      <c r="BH234" s="15"/>
      <c r="BI234" s="133"/>
      <c r="BJ234" s="130">
        <v>113</v>
      </c>
      <c r="BK234" s="130">
        <v>114</v>
      </c>
      <c r="BL234" s="1260"/>
      <c r="BM234" s="8"/>
      <c r="BN234" s="8"/>
      <c r="BO234" s="8"/>
      <c r="BP234" s="8"/>
      <c r="BQ234" s="8"/>
      <c r="BR234" s="8"/>
      <c r="BS234" s="8"/>
      <c r="BT234" s="8"/>
      <c r="BU234" s="8"/>
      <c r="BV234" s="8"/>
      <c r="BW234" s="8"/>
      <c r="BX234" s="8"/>
      <c r="BY234" s="8"/>
    </row>
    <row r="235" spans="1:77" s="56" customFormat="1" ht="13.5" customHeight="1">
      <c r="A235" s="1318"/>
      <c r="B235" s="1308" t="s">
        <v>243</v>
      </c>
      <c r="C235" s="1301" t="s">
        <v>218</v>
      </c>
      <c r="D235" s="199" t="s">
        <v>219</v>
      </c>
      <c r="E235" s="200"/>
      <c r="F235" s="201">
        <v>47330</v>
      </c>
      <c r="G235" s="202">
        <v>54740</v>
      </c>
      <c r="H235" s="201">
        <v>41080</v>
      </c>
      <c r="I235" s="202">
        <v>48490</v>
      </c>
      <c r="J235" s="170" t="s">
        <v>222</v>
      </c>
      <c r="K235" s="203">
        <v>450</v>
      </c>
      <c r="L235" s="204">
        <v>520</v>
      </c>
      <c r="M235" s="205" t="s">
        <v>221</v>
      </c>
      <c r="N235" s="203">
        <v>390</v>
      </c>
      <c r="O235" s="204">
        <v>460</v>
      </c>
      <c r="P235" s="205" t="s">
        <v>221</v>
      </c>
      <c r="Q235" s="170" t="s">
        <v>222</v>
      </c>
      <c r="R235" s="206">
        <v>7410</v>
      </c>
      <c r="S235" s="207">
        <v>70</v>
      </c>
      <c r="T235" s="1303"/>
      <c r="U235" s="157"/>
      <c r="V235" s="223" t="s">
        <v>244</v>
      </c>
      <c r="W235" s="1286"/>
      <c r="X235" s="224" t="s">
        <v>244</v>
      </c>
      <c r="Y235" s="172"/>
      <c r="Z235" s="1320"/>
      <c r="AA235" s="223"/>
      <c r="AB235" s="1286" t="s">
        <v>222</v>
      </c>
      <c r="AC235" s="1312">
        <v>12990</v>
      </c>
      <c r="AD235" s="211"/>
      <c r="AE235" s="1286" t="s">
        <v>222</v>
      </c>
      <c r="AF235" s="1287">
        <v>50</v>
      </c>
      <c r="AG235" s="1279" t="s">
        <v>222</v>
      </c>
      <c r="AH235" s="1305">
        <v>3500</v>
      </c>
      <c r="AI235" s="1290">
        <v>3900</v>
      </c>
      <c r="AJ235" s="1279" t="s">
        <v>222</v>
      </c>
      <c r="AK235" s="212" t="s">
        <v>224</v>
      </c>
      <c r="AL235" s="213">
        <v>7100</v>
      </c>
      <c r="AM235" s="214">
        <v>7900</v>
      </c>
      <c r="AN235" s="1286" t="s">
        <v>222</v>
      </c>
      <c r="AO235" s="1293">
        <v>5560</v>
      </c>
      <c r="AP235" s="1286" t="s">
        <v>222</v>
      </c>
      <c r="AQ235" s="1296">
        <v>50</v>
      </c>
      <c r="AR235" s="1279" t="s">
        <v>222</v>
      </c>
      <c r="AS235" s="1280">
        <v>4700</v>
      </c>
      <c r="AT235" s="1282"/>
      <c r="AU235" s="41"/>
      <c r="AV235" s="1282" t="s">
        <v>492</v>
      </c>
      <c r="AW235" s="1283">
        <v>6390</v>
      </c>
      <c r="AX235" s="1286" t="s">
        <v>222</v>
      </c>
      <c r="AY235" s="1287">
        <v>60</v>
      </c>
      <c r="AZ235" s="1271" t="s">
        <v>492</v>
      </c>
      <c r="BA235" s="1272" t="s">
        <v>226</v>
      </c>
      <c r="BB235" s="1274" t="s">
        <v>226</v>
      </c>
      <c r="BC235" s="1274" t="s">
        <v>226</v>
      </c>
      <c r="BD235" s="1276" t="s">
        <v>226</v>
      </c>
      <c r="BE235" s="210"/>
      <c r="BF235" s="1278"/>
      <c r="BG235" s="15"/>
      <c r="BH235" s="15"/>
      <c r="BI235" s="133"/>
      <c r="BJ235" s="130">
        <v>115</v>
      </c>
      <c r="BK235" s="130">
        <v>116</v>
      </c>
      <c r="BL235" s="1260">
        <v>7</v>
      </c>
      <c r="BM235" s="8"/>
      <c r="BN235" s="8"/>
      <c r="BO235" s="8"/>
      <c r="BP235" s="8"/>
      <c r="BQ235" s="8"/>
      <c r="BR235" s="8"/>
      <c r="BS235" s="8"/>
      <c r="BT235" s="8"/>
      <c r="BU235" s="8"/>
      <c r="BV235" s="8"/>
      <c r="BW235" s="8"/>
      <c r="BX235" s="8"/>
      <c r="BY235" s="8"/>
    </row>
    <row r="236" spans="1:77" s="56" customFormat="1" ht="13.5" customHeight="1">
      <c r="A236" s="1318"/>
      <c r="B236" s="1300"/>
      <c r="C236" s="1302"/>
      <c r="D236" s="215" t="s">
        <v>227</v>
      </c>
      <c r="E236" s="200"/>
      <c r="F236" s="216">
        <v>54740</v>
      </c>
      <c r="G236" s="217">
        <v>114920</v>
      </c>
      <c r="H236" s="216">
        <v>48490</v>
      </c>
      <c r="I236" s="217">
        <v>108670</v>
      </c>
      <c r="J236" s="170" t="s">
        <v>222</v>
      </c>
      <c r="K236" s="218">
        <v>520</v>
      </c>
      <c r="L236" s="219">
        <v>1030</v>
      </c>
      <c r="M236" s="220" t="s">
        <v>221</v>
      </c>
      <c r="N236" s="218">
        <v>460</v>
      </c>
      <c r="O236" s="219">
        <v>970</v>
      </c>
      <c r="P236" s="220" t="s">
        <v>221</v>
      </c>
      <c r="Q236" s="170" t="s">
        <v>222</v>
      </c>
      <c r="R236" s="221">
        <v>7410</v>
      </c>
      <c r="S236" s="222">
        <v>70</v>
      </c>
      <c r="T236" s="1303"/>
      <c r="U236" s="157"/>
      <c r="V236" s="223">
        <v>346400</v>
      </c>
      <c r="W236" s="1286"/>
      <c r="X236" s="224">
        <v>3460</v>
      </c>
      <c r="Y236" s="210"/>
      <c r="Z236" s="1320"/>
      <c r="AA236" s="224"/>
      <c r="AB236" s="1286"/>
      <c r="AC236" s="1313"/>
      <c r="AD236" s="225">
        <v>11220</v>
      </c>
      <c r="AE236" s="1286"/>
      <c r="AF236" s="1288"/>
      <c r="AG236" s="1279"/>
      <c r="AH236" s="1306" t="e">
        <v>#REF!</v>
      </c>
      <c r="AI236" s="1291" t="e">
        <v>#REF!</v>
      </c>
      <c r="AJ236" s="1279"/>
      <c r="AK236" s="165" t="s">
        <v>228</v>
      </c>
      <c r="AL236" s="226">
        <v>3900</v>
      </c>
      <c r="AM236" s="227">
        <v>4300</v>
      </c>
      <c r="AN236" s="1286"/>
      <c r="AO236" s="1294"/>
      <c r="AP236" s="1286"/>
      <c r="AQ236" s="1297"/>
      <c r="AR236" s="1279"/>
      <c r="AS236" s="1281"/>
      <c r="AT236" s="1282"/>
      <c r="AU236" s="41"/>
      <c r="AV236" s="1282"/>
      <c r="AW236" s="1284"/>
      <c r="AX236" s="1286"/>
      <c r="AY236" s="1288"/>
      <c r="AZ236" s="1271"/>
      <c r="BA236" s="1273"/>
      <c r="BB236" s="1275"/>
      <c r="BC236" s="1275"/>
      <c r="BD236" s="1277"/>
      <c r="BE236" s="210"/>
      <c r="BF236" s="1278"/>
      <c r="BG236" s="15"/>
      <c r="BH236" s="15"/>
      <c r="BI236" s="133"/>
      <c r="BJ236" s="130">
        <v>115</v>
      </c>
      <c r="BK236" s="130">
        <v>116</v>
      </c>
      <c r="BL236" s="1260"/>
      <c r="BM236" s="8"/>
      <c r="BN236" s="8"/>
      <c r="BO236" s="8"/>
      <c r="BP236" s="8"/>
      <c r="BQ236" s="8"/>
      <c r="BR236" s="8"/>
      <c r="BS236" s="8"/>
      <c r="BT236" s="8"/>
      <c r="BU236" s="8"/>
      <c r="BV236" s="8"/>
      <c r="BW236" s="8"/>
      <c r="BX236" s="8"/>
      <c r="BY236" s="8"/>
    </row>
    <row r="237" spans="1:77" s="56" customFormat="1" ht="13.5" customHeight="1">
      <c r="A237" s="1318"/>
      <c r="B237" s="1300"/>
      <c r="C237" s="1261" t="s">
        <v>229</v>
      </c>
      <c r="D237" s="215" t="s">
        <v>230</v>
      </c>
      <c r="E237" s="200"/>
      <c r="F237" s="216">
        <v>114920</v>
      </c>
      <c r="G237" s="217">
        <v>189080</v>
      </c>
      <c r="H237" s="216">
        <v>108670</v>
      </c>
      <c r="I237" s="217">
        <v>182830</v>
      </c>
      <c r="J237" s="170" t="s">
        <v>222</v>
      </c>
      <c r="K237" s="218">
        <v>1030</v>
      </c>
      <c r="L237" s="219">
        <v>1770</v>
      </c>
      <c r="M237" s="220" t="s">
        <v>221</v>
      </c>
      <c r="N237" s="218">
        <v>970</v>
      </c>
      <c r="O237" s="219">
        <v>1710</v>
      </c>
      <c r="P237" s="220" t="s">
        <v>221</v>
      </c>
      <c r="Q237" s="228"/>
      <c r="R237" s="229"/>
      <c r="S237" s="230"/>
      <c r="T237" s="1304"/>
      <c r="U237" s="157"/>
      <c r="V237" s="243"/>
      <c r="W237" s="1286"/>
      <c r="X237" s="244"/>
      <c r="Y237" s="245"/>
      <c r="Z237" s="1320"/>
      <c r="AA237" s="243"/>
      <c r="AB237" s="1286" t="s">
        <v>222</v>
      </c>
      <c r="AC237" s="1310">
        <v>11220</v>
      </c>
      <c r="AD237" s="231"/>
      <c r="AE237" s="1286"/>
      <c r="AF237" s="1288">
        <v>0</v>
      </c>
      <c r="AG237" s="1279"/>
      <c r="AH237" s="1306" t="e">
        <v>#REF!</v>
      </c>
      <c r="AI237" s="1291" t="e">
        <v>#REF!</v>
      </c>
      <c r="AJ237" s="1279"/>
      <c r="AK237" s="165" t="s">
        <v>231</v>
      </c>
      <c r="AL237" s="226">
        <v>3400</v>
      </c>
      <c r="AM237" s="227">
        <v>3800</v>
      </c>
      <c r="AN237" s="1286"/>
      <c r="AO237" s="1294"/>
      <c r="AP237" s="1286"/>
      <c r="AQ237" s="1297"/>
      <c r="AR237" s="210"/>
      <c r="AS237" s="193"/>
      <c r="AT237" s="1282"/>
      <c r="AU237" s="61"/>
      <c r="AV237" s="1282"/>
      <c r="AW237" s="1284"/>
      <c r="AX237" s="1286"/>
      <c r="AY237" s="1288"/>
      <c r="AZ237" s="1271"/>
      <c r="BA237" s="1263">
        <v>0.02</v>
      </c>
      <c r="BB237" s="1265">
        <v>0.03</v>
      </c>
      <c r="BC237" s="1265">
        <v>0.05</v>
      </c>
      <c r="BD237" s="1267">
        <v>0.06</v>
      </c>
      <c r="BE237" s="210"/>
      <c r="BF237" s="1269"/>
      <c r="BG237" s="15"/>
      <c r="BH237" s="15"/>
      <c r="BI237" s="133"/>
      <c r="BJ237" s="130">
        <v>115</v>
      </c>
      <c r="BK237" s="130">
        <v>116</v>
      </c>
      <c r="BL237" s="1260"/>
      <c r="BM237" s="8"/>
      <c r="BN237" s="8"/>
      <c r="BO237" s="8"/>
      <c r="BP237" s="8"/>
      <c r="BQ237" s="8"/>
      <c r="BR237" s="8"/>
      <c r="BS237" s="8"/>
      <c r="BT237" s="8"/>
      <c r="BU237" s="8"/>
      <c r="BV237" s="8"/>
      <c r="BW237" s="8"/>
      <c r="BX237" s="8"/>
      <c r="BY237" s="8"/>
    </row>
    <row r="238" spans="1:77" s="56" customFormat="1" ht="13.5" customHeight="1">
      <c r="A238" s="1318"/>
      <c r="B238" s="1300"/>
      <c r="C238" s="1262"/>
      <c r="D238" s="232" t="s">
        <v>53</v>
      </c>
      <c r="E238" s="200"/>
      <c r="F238" s="233">
        <v>189080</v>
      </c>
      <c r="G238" s="234"/>
      <c r="H238" s="233">
        <v>182830</v>
      </c>
      <c r="I238" s="234"/>
      <c r="J238" s="170" t="s">
        <v>222</v>
      </c>
      <c r="K238" s="221">
        <v>1770</v>
      </c>
      <c r="L238" s="235"/>
      <c r="M238" s="236" t="s">
        <v>221</v>
      </c>
      <c r="N238" s="221">
        <v>1710</v>
      </c>
      <c r="O238" s="235"/>
      <c r="P238" s="236" t="s">
        <v>221</v>
      </c>
      <c r="Q238" s="228"/>
      <c r="R238" s="229"/>
      <c r="S238" s="237"/>
      <c r="T238" s="1304"/>
      <c r="U238" s="157"/>
      <c r="V238" s="223" t="s">
        <v>245</v>
      </c>
      <c r="W238" s="1286"/>
      <c r="X238" s="224" t="s">
        <v>245</v>
      </c>
      <c r="Y238" s="172"/>
      <c r="Z238" s="1320"/>
      <c r="AA238" s="223"/>
      <c r="AB238" s="1286"/>
      <c r="AC238" s="1311"/>
      <c r="AD238" s="238"/>
      <c r="AE238" s="1286"/>
      <c r="AF238" s="1289"/>
      <c r="AG238" s="1279"/>
      <c r="AH238" s="1307" t="e">
        <v>#REF!</v>
      </c>
      <c r="AI238" s="1292" t="e">
        <v>#REF!</v>
      </c>
      <c r="AJ238" s="1279"/>
      <c r="AK238" s="239" t="s">
        <v>232</v>
      </c>
      <c r="AL238" s="240">
        <v>3000</v>
      </c>
      <c r="AM238" s="241">
        <v>3400</v>
      </c>
      <c r="AN238" s="1286"/>
      <c r="AO238" s="1295"/>
      <c r="AP238" s="1286"/>
      <c r="AQ238" s="1298"/>
      <c r="AR238" s="210"/>
      <c r="AS238" s="193"/>
      <c r="AT238" s="1282"/>
      <c r="AU238" s="61"/>
      <c r="AV238" s="1282"/>
      <c r="AW238" s="1285"/>
      <c r="AX238" s="1286"/>
      <c r="AY238" s="1289"/>
      <c r="AZ238" s="1271"/>
      <c r="BA238" s="1264"/>
      <c r="BB238" s="1266"/>
      <c r="BC238" s="1266"/>
      <c r="BD238" s="1268"/>
      <c r="BE238" s="210"/>
      <c r="BF238" s="1269"/>
      <c r="BG238" s="15"/>
      <c r="BH238" s="15"/>
      <c r="BI238" s="133"/>
      <c r="BJ238" s="130">
        <v>115</v>
      </c>
      <c r="BK238" s="130">
        <v>116</v>
      </c>
      <c r="BL238" s="1260"/>
      <c r="BM238" s="8"/>
      <c r="BN238" s="8"/>
      <c r="BO238" s="8"/>
      <c r="BP238" s="8"/>
      <c r="BQ238" s="8"/>
      <c r="BR238" s="8"/>
      <c r="BS238" s="8"/>
      <c r="BT238" s="8"/>
      <c r="BU238" s="8"/>
      <c r="BV238" s="8"/>
      <c r="BW238" s="8"/>
      <c r="BX238" s="8"/>
      <c r="BY238" s="8"/>
    </row>
    <row r="239" spans="1:77" s="56" customFormat="1" ht="13.5" customHeight="1">
      <c r="A239" s="1318"/>
      <c r="B239" s="1299" t="s">
        <v>246</v>
      </c>
      <c r="C239" s="1301" t="s">
        <v>218</v>
      </c>
      <c r="D239" s="199" t="s">
        <v>219</v>
      </c>
      <c r="E239" s="200"/>
      <c r="F239" s="201">
        <v>44010</v>
      </c>
      <c r="G239" s="202">
        <v>51420</v>
      </c>
      <c r="H239" s="201">
        <v>38450</v>
      </c>
      <c r="I239" s="202">
        <v>45860</v>
      </c>
      <c r="J239" s="170" t="s">
        <v>222</v>
      </c>
      <c r="K239" s="203">
        <v>420</v>
      </c>
      <c r="L239" s="204">
        <v>490</v>
      </c>
      <c r="M239" s="205" t="s">
        <v>221</v>
      </c>
      <c r="N239" s="203">
        <v>360</v>
      </c>
      <c r="O239" s="204">
        <v>430</v>
      </c>
      <c r="P239" s="205" t="s">
        <v>221</v>
      </c>
      <c r="Q239" s="170" t="s">
        <v>222</v>
      </c>
      <c r="R239" s="206">
        <v>7410</v>
      </c>
      <c r="S239" s="207">
        <v>70</v>
      </c>
      <c r="T239" s="1303"/>
      <c r="U239" s="157"/>
      <c r="V239" s="223">
        <v>382500</v>
      </c>
      <c r="W239" s="1286"/>
      <c r="X239" s="224">
        <v>3820</v>
      </c>
      <c r="Y239" s="210"/>
      <c r="Z239" s="1320"/>
      <c r="AA239" s="224"/>
      <c r="AB239" s="1286" t="s">
        <v>222</v>
      </c>
      <c r="AC239" s="1312">
        <v>12330</v>
      </c>
      <c r="AD239" s="211"/>
      <c r="AE239" s="1286" t="s">
        <v>222</v>
      </c>
      <c r="AF239" s="1287">
        <v>50</v>
      </c>
      <c r="AG239" s="1279" t="s">
        <v>222</v>
      </c>
      <c r="AH239" s="1305">
        <v>3100</v>
      </c>
      <c r="AI239" s="1290">
        <v>3400</v>
      </c>
      <c r="AJ239" s="1279" t="s">
        <v>222</v>
      </c>
      <c r="AK239" s="212" t="s">
        <v>224</v>
      </c>
      <c r="AL239" s="213">
        <v>6300</v>
      </c>
      <c r="AM239" s="214">
        <v>7100</v>
      </c>
      <c r="AN239" s="1286" t="s">
        <v>222</v>
      </c>
      <c r="AO239" s="1293">
        <v>4940</v>
      </c>
      <c r="AP239" s="1286" t="s">
        <v>222</v>
      </c>
      <c r="AQ239" s="1296">
        <v>40</v>
      </c>
      <c r="AR239" s="1279" t="s">
        <v>222</v>
      </c>
      <c r="AS239" s="1280">
        <v>4700</v>
      </c>
      <c r="AT239" s="1282"/>
      <c r="AU239" s="61"/>
      <c r="AV239" s="1282" t="s">
        <v>492</v>
      </c>
      <c r="AW239" s="1283">
        <v>5680</v>
      </c>
      <c r="AX239" s="1286" t="s">
        <v>222</v>
      </c>
      <c r="AY239" s="1287">
        <v>50</v>
      </c>
      <c r="AZ239" s="1271" t="s">
        <v>492</v>
      </c>
      <c r="BA239" s="1272" t="s">
        <v>226</v>
      </c>
      <c r="BB239" s="1274" t="s">
        <v>226</v>
      </c>
      <c r="BC239" s="1274" t="s">
        <v>226</v>
      </c>
      <c r="BD239" s="1276" t="s">
        <v>226</v>
      </c>
      <c r="BE239" s="210"/>
      <c r="BF239" s="1278"/>
      <c r="BG239" s="15"/>
      <c r="BH239" s="15"/>
      <c r="BI239" s="133"/>
      <c r="BJ239" s="130">
        <v>117</v>
      </c>
      <c r="BK239" s="130">
        <v>118</v>
      </c>
      <c r="BL239" s="1260">
        <v>8</v>
      </c>
      <c r="BM239" s="8"/>
      <c r="BN239" s="8"/>
      <c r="BO239" s="8"/>
      <c r="BP239" s="8"/>
      <c r="BQ239" s="8"/>
      <c r="BR239" s="8"/>
      <c r="BS239" s="8"/>
      <c r="BT239" s="8"/>
      <c r="BU239" s="8"/>
      <c r="BV239" s="8"/>
      <c r="BW239" s="8"/>
      <c r="BX239" s="8"/>
      <c r="BY239" s="8"/>
    </row>
    <row r="240" spans="1:77" s="56" customFormat="1" ht="13.5" customHeight="1">
      <c r="A240" s="1318"/>
      <c r="B240" s="1300"/>
      <c r="C240" s="1302"/>
      <c r="D240" s="215" t="s">
        <v>227</v>
      </c>
      <c r="E240" s="200"/>
      <c r="F240" s="216">
        <v>51420</v>
      </c>
      <c r="G240" s="217">
        <v>111600</v>
      </c>
      <c r="H240" s="216">
        <v>45860</v>
      </c>
      <c r="I240" s="217">
        <v>106040</v>
      </c>
      <c r="J240" s="170" t="s">
        <v>222</v>
      </c>
      <c r="K240" s="218">
        <v>490</v>
      </c>
      <c r="L240" s="219">
        <v>1000</v>
      </c>
      <c r="M240" s="220" t="s">
        <v>221</v>
      </c>
      <c r="N240" s="218">
        <v>430</v>
      </c>
      <c r="O240" s="219">
        <v>940</v>
      </c>
      <c r="P240" s="220" t="s">
        <v>221</v>
      </c>
      <c r="Q240" s="170" t="s">
        <v>222</v>
      </c>
      <c r="R240" s="221">
        <v>7410</v>
      </c>
      <c r="S240" s="222">
        <v>70</v>
      </c>
      <c r="T240" s="1303"/>
      <c r="U240" s="157"/>
      <c r="V240" s="243"/>
      <c r="W240" s="1286"/>
      <c r="X240" s="244"/>
      <c r="Y240" s="245"/>
      <c r="Z240" s="1320"/>
      <c r="AA240" s="243"/>
      <c r="AB240" s="1286"/>
      <c r="AC240" s="1313"/>
      <c r="AD240" s="225">
        <v>10560</v>
      </c>
      <c r="AE240" s="1286"/>
      <c r="AF240" s="1288"/>
      <c r="AG240" s="1279"/>
      <c r="AH240" s="1306" t="e">
        <v>#REF!</v>
      </c>
      <c r="AI240" s="1291" t="e">
        <v>#REF!</v>
      </c>
      <c r="AJ240" s="1279"/>
      <c r="AK240" s="165" t="s">
        <v>228</v>
      </c>
      <c r="AL240" s="226">
        <v>3500</v>
      </c>
      <c r="AM240" s="227">
        <v>3900</v>
      </c>
      <c r="AN240" s="1286"/>
      <c r="AO240" s="1294"/>
      <c r="AP240" s="1286"/>
      <c r="AQ240" s="1297"/>
      <c r="AR240" s="1279"/>
      <c r="AS240" s="1281"/>
      <c r="AT240" s="1282"/>
      <c r="AU240" s="61"/>
      <c r="AV240" s="1282"/>
      <c r="AW240" s="1284"/>
      <c r="AX240" s="1286"/>
      <c r="AY240" s="1288"/>
      <c r="AZ240" s="1271"/>
      <c r="BA240" s="1273"/>
      <c r="BB240" s="1275"/>
      <c r="BC240" s="1275"/>
      <c r="BD240" s="1277"/>
      <c r="BE240" s="210"/>
      <c r="BF240" s="1278"/>
      <c r="BG240" s="15"/>
      <c r="BH240" s="15"/>
      <c r="BI240" s="133"/>
      <c r="BJ240" s="130">
        <v>117</v>
      </c>
      <c r="BK240" s="130">
        <v>118</v>
      </c>
      <c r="BL240" s="1260"/>
      <c r="BM240" s="8"/>
      <c r="BN240" s="8"/>
      <c r="BO240" s="8"/>
      <c r="BP240" s="8"/>
      <c r="BQ240" s="8"/>
      <c r="BR240" s="8"/>
      <c r="BS240" s="8"/>
      <c r="BT240" s="8"/>
      <c r="BU240" s="8"/>
      <c r="BV240" s="8"/>
      <c r="BW240" s="8"/>
      <c r="BX240" s="8"/>
      <c r="BY240" s="8"/>
    </row>
    <row r="241" spans="1:77" s="56" customFormat="1" ht="13.5" customHeight="1">
      <c r="A241" s="1318"/>
      <c r="B241" s="1300"/>
      <c r="C241" s="1261" t="s">
        <v>229</v>
      </c>
      <c r="D241" s="215" t="s">
        <v>230</v>
      </c>
      <c r="E241" s="200"/>
      <c r="F241" s="216">
        <v>111600</v>
      </c>
      <c r="G241" s="217">
        <v>185760</v>
      </c>
      <c r="H241" s="216">
        <v>106040</v>
      </c>
      <c r="I241" s="217">
        <v>180200</v>
      </c>
      <c r="J241" s="170" t="s">
        <v>222</v>
      </c>
      <c r="K241" s="218">
        <v>1000</v>
      </c>
      <c r="L241" s="219">
        <v>1740</v>
      </c>
      <c r="M241" s="220" t="s">
        <v>221</v>
      </c>
      <c r="N241" s="218">
        <v>940</v>
      </c>
      <c r="O241" s="219">
        <v>1680</v>
      </c>
      <c r="P241" s="220" t="s">
        <v>221</v>
      </c>
      <c r="Q241" s="228"/>
      <c r="R241" s="229"/>
      <c r="S241" s="230"/>
      <c r="T241" s="1304"/>
      <c r="U241" s="157"/>
      <c r="V241" s="223" t="s">
        <v>247</v>
      </c>
      <c r="W241" s="1286"/>
      <c r="X241" s="224" t="s">
        <v>247</v>
      </c>
      <c r="Y241" s="172"/>
      <c r="Z241" s="1320"/>
      <c r="AA241" s="223"/>
      <c r="AB241" s="1286" t="s">
        <v>222</v>
      </c>
      <c r="AC241" s="1310">
        <v>10560</v>
      </c>
      <c r="AD241" s="231"/>
      <c r="AE241" s="1286"/>
      <c r="AF241" s="1288">
        <v>0</v>
      </c>
      <c r="AG241" s="1279"/>
      <c r="AH241" s="1306" t="e">
        <v>#REF!</v>
      </c>
      <c r="AI241" s="1291" t="e">
        <v>#REF!</v>
      </c>
      <c r="AJ241" s="1279"/>
      <c r="AK241" s="165" t="s">
        <v>231</v>
      </c>
      <c r="AL241" s="226">
        <v>3000</v>
      </c>
      <c r="AM241" s="227">
        <v>3400</v>
      </c>
      <c r="AN241" s="1286"/>
      <c r="AO241" s="1294"/>
      <c r="AP241" s="1286"/>
      <c r="AQ241" s="1297"/>
      <c r="AR241" s="210"/>
      <c r="AS241" s="193"/>
      <c r="AT241" s="1282"/>
      <c r="AU241" s="62"/>
      <c r="AV241" s="1282"/>
      <c r="AW241" s="1284"/>
      <c r="AX241" s="1286"/>
      <c r="AY241" s="1288"/>
      <c r="AZ241" s="1271"/>
      <c r="BA241" s="1263">
        <v>0.02</v>
      </c>
      <c r="BB241" s="1265">
        <v>0.03</v>
      </c>
      <c r="BC241" s="1265">
        <v>0.05</v>
      </c>
      <c r="BD241" s="1267">
        <v>0.06</v>
      </c>
      <c r="BE241" s="210"/>
      <c r="BF241" s="1269"/>
      <c r="BG241" s="15"/>
      <c r="BH241" s="15"/>
      <c r="BI241" s="133"/>
      <c r="BJ241" s="130">
        <v>117</v>
      </c>
      <c r="BK241" s="130">
        <v>118</v>
      </c>
      <c r="BL241" s="1260"/>
      <c r="BM241" s="8"/>
      <c r="BN241" s="8"/>
      <c r="BO241" s="8"/>
      <c r="BP241" s="8"/>
      <c r="BQ241" s="8"/>
      <c r="BR241" s="8"/>
      <c r="BS241" s="8"/>
      <c r="BT241" s="8"/>
      <c r="BU241" s="8"/>
      <c r="BV241" s="8"/>
      <c r="BW241" s="8"/>
      <c r="BX241" s="8"/>
      <c r="BY241" s="8"/>
    </row>
    <row r="242" spans="1:77" s="56" customFormat="1" ht="13.5" customHeight="1">
      <c r="A242" s="1318"/>
      <c r="B242" s="1300"/>
      <c r="C242" s="1262"/>
      <c r="D242" s="232" t="s">
        <v>53</v>
      </c>
      <c r="E242" s="200"/>
      <c r="F242" s="233">
        <v>185760</v>
      </c>
      <c r="G242" s="234"/>
      <c r="H242" s="233">
        <v>180200</v>
      </c>
      <c r="I242" s="234"/>
      <c r="J242" s="170" t="s">
        <v>222</v>
      </c>
      <c r="K242" s="221">
        <v>1740</v>
      </c>
      <c r="L242" s="235"/>
      <c r="M242" s="236" t="s">
        <v>221</v>
      </c>
      <c r="N242" s="221">
        <v>1680</v>
      </c>
      <c r="O242" s="235"/>
      <c r="P242" s="236" t="s">
        <v>221</v>
      </c>
      <c r="Q242" s="228"/>
      <c r="R242" s="229"/>
      <c r="S242" s="237"/>
      <c r="T242" s="1304"/>
      <c r="U242" s="157"/>
      <c r="V242" s="223">
        <v>418700</v>
      </c>
      <c r="W242" s="1286"/>
      <c r="X242" s="224">
        <v>4180</v>
      </c>
      <c r="Y242" s="210"/>
      <c r="Z242" s="1320"/>
      <c r="AA242" s="224"/>
      <c r="AB242" s="1286"/>
      <c r="AC242" s="1311"/>
      <c r="AD242" s="238"/>
      <c r="AE242" s="1286"/>
      <c r="AF242" s="1289"/>
      <c r="AG242" s="1279"/>
      <c r="AH242" s="1307" t="e">
        <v>#REF!</v>
      </c>
      <c r="AI242" s="1292" t="e">
        <v>#REF!</v>
      </c>
      <c r="AJ242" s="1279"/>
      <c r="AK242" s="239" t="s">
        <v>232</v>
      </c>
      <c r="AL242" s="240">
        <v>2700</v>
      </c>
      <c r="AM242" s="241">
        <v>3000</v>
      </c>
      <c r="AN242" s="1286"/>
      <c r="AO242" s="1295"/>
      <c r="AP242" s="1286"/>
      <c r="AQ242" s="1298"/>
      <c r="AR242" s="210"/>
      <c r="AS242" s="193"/>
      <c r="AT242" s="1282"/>
      <c r="AU242" s="62"/>
      <c r="AV242" s="1282"/>
      <c r="AW242" s="1285"/>
      <c r="AX242" s="1286"/>
      <c r="AY242" s="1289"/>
      <c r="AZ242" s="1271"/>
      <c r="BA242" s="1264"/>
      <c r="BB242" s="1266"/>
      <c r="BC242" s="1266"/>
      <c r="BD242" s="1268"/>
      <c r="BE242" s="210"/>
      <c r="BF242" s="1269"/>
      <c r="BG242" s="15"/>
      <c r="BH242" s="15"/>
      <c r="BI242" s="133"/>
      <c r="BJ242" s="130">
        <v>117</v>
      </c>
      <c r="BK242" s="130">
        <v>118</v>
      </c>
      <c r="BL242" s="1260"/>
      <c r="BM242" s="8"/>
      <c r="BN242" s="8"/>
      <c r="BO242" s="8"/>
      <c r="BP242" s="8"/>
      <c r="BQ242" s="8"/>
      <c r="BR242" s="8"/>
      <c r="BS242" s="8"/>
      <c r="BT242" s="8"/>
      <c r="BU242" s="8"/>
      <c r="BV242" s="8"/>
      <c r="BW242" s="8"/>
      <c r="BX242" s="8"/>
      <c r="BY242" s="8"/>
    </row>
    <row r="243" spans="1:77" s="56" customFormat="1" ht="13.5" customHeight="1">
      <c r="A243" s="1318"/>
      <c r="B243" s="1308" t="s">
        <v>248</v>
      </c>
      <c r="C243" s="1301" t="s">
        <v>218</v>
      </c>
      <c r="D243" s="199" t="s">
        <v>219</v>
      </c>
      <c r="E243" s="200"/>
      <c r="F243" s="201">
        <v>38080</v>
      </c>
      <c r="G243" s="202">
        <v>45490</v>
      </c>
      <c r="H243" s="201">
        <v>33070</v>
      </c>
      <c r="I243" s="202">
        <v>40480</v>
      </c>
      <c r="J243" s="170" t="s">
        <v>222</v>
      </c>
      <c r="K243" s="203">
        <v>360</v>
      </c>
      <c r="L243" s="204">
        <v>430</v>
      </c>
      <c r="M243" s="205" t="s">
        <v>221</v>
      </c>
      <c r="N243" s="203">
        <v>310</v>
      </c>
      <c r="O243" s="204">
        <v>380</v>
      </c>
      <c r="P243" s="205" t="s">
        <v>221</v>
      </c>
      <c r="Q243" s="170" t="s">
        <v>222</v>
      </c>
      <c r="R243" s="206">
        <v>7410</v>
      </c>
      <c r="S243" s="207">
        <v>70</v>
      </c>
      <c r="T243" s="1303"/>
      <c r="U243" s="157"/>
      <c r="V243" s="243"/>
      <c r="W243" s="1286"/>
      <c r="X243" s="244"/>
      <c r="Y243" s="245"/>
      <c r="Z243" s="1320"/>
      <c r="AA243" s="243"/>
      <c r="AB243" s="1303"/>
      <c r="AC243" s="229"/>
      <c r="AD243" s="229"/>
      <c r="AE243" s="1304"/>
      <c r="AF243" s="246"/>
      <c r="AG243" s="1282" t="s">
        <v>222</v>
      </c>
      <c r="AH243" s="1305">
        <v>2800</v>
      </c>
      <c r="AI243" s="1290">
        <v>3100</v>
      </c>
      <c r="AJ243" s="1279" t="s">
        <v>222</v>
      </c>
      <c r="AK243" s="212" t="s">
        <v>224</v>
      </c>
      <c r="AL243" s="213">
        <v>5500</v>
      </c>
      <c r="AM243" s="214">
        <v>6200</v>
      </c>
      <c r="AN243" s="1286" t="s">
        <v>222</v>
      </c>
      <c r="AO243" s="1293">
        <v>4440</v>
      </c>
      <c r="AP243" s="1286" t="s">
        <v>222</v>
      </c>
      <c r="AQ243" s="1296">
        <v>40</v>
      </c>
      <c r="AR243" s="1279" t="s">
        <v>222</v>
      </c>
      <c r="AS243" s="1280">
        <v>4700</v>
      </c>
      <c r="AT243" s="1282"/>
      <c r="AU243" s="1251" t="s">
        <v>267</v>
      </c>
      <c r="AV243" s="1282" t="s">
        <v>492</v>
      </c>
      <c r="AW243" s="1283">
        <v>5110</v>
      </c>
      <c r="AX243" s="1286" t="s">
        <v>222</v>
      </c>
      <c r="AY243" s="1287">
        <v>50</v>
      </c>
      <c r="AZ243" s="1271" t="s">
        <v>492</v>
      </c>
      <c r="BA243" s="1272" t="s">
        <v>226</v>
      </c>
      <c r="BB243" s="1274" t="s">
        <v>226</v>
      </c>
      <c r="BC243" s="1274" t="s">
        <v>226</v>
      </c>
      <c r="BD243" s="1276" t="s">
        <v>226</v>
      </c>
      <c r="BE243" s="210"/>
      <c r="BF243" s="1251" t="s">
        <v>234</v>
      </c>
      <c r="BG243" s="15"/>
      <c r="BH243" s="15"/>
      <c r="BI243" s="133"/>
      <c r="BJ243" s="130">
        <v>119</v>
      </c>
      <c r="BK243" s="130">
        <v>120</v>
      </c>
      <c r="BL243" s="1260">
        <v>9</v>
      </c>
      <c r="BM243" s="8"/>
      <c r="BN243" s="8"/>
      <c r="BO243" s="8"/>
      <c r="BP243" s="8"/>
      <c r="BQ243" s="8"/>
      <c r="BR243" s="8"/>
      <c r="BS243" s="8"/>
      <c r="BT243" s="8"/>
      <c r="BU243" s="8"/>
      <c r="BV243" s="8"/>
      <c r="BW243" s="8"/>
      <c r="BX243" s="8"/>
      <c r="BY243" s="8"/>
    </row>
    <row r="244" spans="1:77" s="56" customFormat="1" ht="13.5" customHeight="1">
      <c r="A244" s="1318"/>
      <c r="B244" s="1300"/>
      <c r="C244" s="1302"/>
      <c r="D244" s="215" t="s">
        <v>227</v>
      </c>
      <c r="E244" s="200"/>
      <c r="F244" s="216">
        <v>45490</v>
      </c>
      <c r="G244" s="217">
        <v>105670</v>
      </c>
      <c r="H244" s="216">
        <v>40480</v>
      </c>
      <c r="I244" s="217">
        <v>100660</v>
      </c>
      <c r="J244" s="170" t="s">
        <v>222</v>
      </c>
      <c r="K244" s="218">
        <v>430</v>
      </c>
      <c r="L244" s="219">
        <v>940</v>
      </c>
      <c r="M244" s="220" t="s">
        <v>221</v>
      </c>
      <c r="N244" s="218">
        <v>380</v>
      </c>
      <c r="O244" s="219">
        <v>890</v>
      </c>
      <c r="P244" s="220" t="s">
        <v>221</v>
      </c>
      <c r="Q244" s="170" t="s">
        <v>222</v>
      </c>
      <c r="R244" s="221">
        <v>7410</v>
      </c>
      <c r="S244" s="222">
        <v>70</v>
      </c>
      <c r="T244" s="1303"/>
      <c r="U244" s="157"/>
      <c r="V244" s="223" t="s">
        <v>249</v>
      </c>
      <c r="W244" s="1286"/>
      <c r="X244" s="224" t="s">
        <v>249</v>
      </c>
      <c r="Y244" s="172"/>
      <c r="Z244" s="1320"/>
      <c r="AA244" s="223" t="s">
        <v>250</v>
      </c>
      <c r="AB244" s="1303"/>
      <c r="AC244" s="229"/>
      <c r="AD244" s="229"/>
      <c r="AE244" s="1304"/>
      <c r="AF244" s="247"/>
      <c r="AG244" s="1282"/>
      <c r="AH244" s="1306" t="e">
        <v>#REF!</v>
      </c>
      <c r="AI244" s="1291" t="e">
        <v>#REF!</v>
      </c>
      <c r="AJ244" s="1279"/>
      <c r="AK244" s="165" t="s">
        <v>228</v>
      </c>
      <c r="AL244" s="226">
        <v>3000</v>
      </c>
      <c r="AM244" s="227">
        <v>3400</v>
      </c>
      <c r="AN244" s="1286"/>
      <c r="AO244" s="1294"/>
      <c r="AP244" s="1286"/>
      <c r="AQ244" s="1297"/>
      <c r="AR244" s="1279"/>
      <c r="AS244" s="1281"/>
      <c r="AT244" s="1282"/>
      <c r="AU244" s="1251"/>
      <c r="AV244" s="1282"/>
      <c r="AW244" s="1284"/>
      <c r="AX244" s="1286"/>
      <c r="AY244" s="1288"/>
      <c r="AZ244" s="1271"/>
      <c r="BA244" s="1273"/>
      <c r="BB244" s="1275"/>
      <c r="BC244" s="1275"/>
      <c r="BD244" s="1277"/>
      <c r="BE244" s="210"/>
      <c r="BF244" s="1251"/>
      <c r="BG244" s="15"/>
      <c r="BH244" s="15"/>
      <c r="BI244" s="133"/>
      <c r="BJ244" s="130">
        <v>119</v>
      </c>
      <c r="BK244" s="130">
        <v>120</v>
      </c>
      <c r="BL244" s="1260"/>
      <c r="BM244" s="8"/>
      <c r="BN244" s="8"/>
      <c r="BO244" s="8"/>
      <c r="BP244" s="8"/>
      <c r="BQ244" s="8"/>
      <c r="BR244" s="8"/>
      <c r="BS244" s="8"/>
      <c r="BT244" s="8"/>
      <c r="BU244" s="8"/>
      <c r="BV244" s="8"/>
      <c r="BW244" s="8"/>
      <c r="BX244" s="8"/>
      <c r="BY244" s="8"/>
    </row>
    <row r="245" spans="1:77" s="56" customFormat="1" ht="13.5" customHeight="1">
      <c r="A245" s="1318"/>
      <c r="B245" s="1300"/>
      <c r="C245" s="1261" t="s">
        <v>229</v>
      </c>
      <c r="D245" s="215" t="s">
        <v>230</v>
      </c>
      <c r="E245" s="200"/>
      <c r="F245" s="216">
        <v>105670</v>
      </c>
      <c r="G245" s="217">
        <v>179830</v>
      </c>
      <c r="H245" s="216">
        <v>100660</v>
      </c>
      <c r="I245" s="217">
        <v>174820</v>
      </c>
      <c r="J245" s="170" t="s">
        <v>222</v>
      </c>
      <c r="K245" s="218">
        <v>940</v>
      </c>
      <c r="L245" s="219">
        <v>1680</v>
      </c>
      <c r="M245" s="220" t="s">
        <v>221</v>
      </c>
      <c r="N245" s="218">
        <v>890</v>
      </c>
      <c r="O245" s="219">
        <v>1630</v>
      </c>
      <c r="P245" s="220" t="s">
        <v>221</v>
      </c>
      <c r="Q245" s="228"/>
      <c r="R245" s="229"/>
      <c r="S245" s="230"/>
      <c r="T245" s="1304"/>
      <c r="U245" s="157"/>
      <c r="V245" s="223">
        <v>454900</v>
      </c>
      <c r="W245" s="1286"/>
      <c r="X245" s="224">
        <v>4540</v>
      </c>
      <c r="Y245" s="210"/>
      <c r="Z245" s="1320"/>
      <c r="AA245" s="248" t="s">
        <v>251</v>
      </c>
      <c r="AB245" s="1303"/>
      <c r="AC245" s="229"/>
      <c r="AD245" s="229"/>
      <c r="AE245" s="1304"/>
      <c r="AF245" s="247"/>
      <c r="AG245" s="1282"/>
      <c r="AH245" s="1306" t="e">
        <v>#REF!</v>
      </c>
      <c r="AI245" s="1291" t="e">
        <v>#REF!</v>
      </c>
      <c r="AJ245" s="1279"/>
      <c r="AK245" s="165" t="s">
        <v>231</v>
      </c>
      <c r="AL245" s="226">
        <v>2600</v>
      </c>
      <c r="AM245" s="227">
        <v>2900</v>
      </c>
      <c r="AN245" s="1286"/>
      <c r="AO245" s="1294"/>
      <c r="AP245" s="1286"/>
      <c r="AQ245" s="1297"/>
      <c r="AR245" s="210"/>
      <c r="AS245" s="193"/>
      <c r="AT245" s="1282"/>
      <c r="AU245" s="1249">
        <v>0.1</v>
      </c>
      <c r="AV245" s="1282"/>
      <c r="AW245" s="1284"/>
      <c r="AX245" s="1286"/>
      <c r="AY245" s="1288"/>
      <c r="AZ245" s="1271"/>
      <c r="BA245" s="1263">
        <v>0.02</v>
      </c>
      <c r="BB245" s="1265">
        <v>0.03</v>
      </c>
      <c r="BC245" s="1265">
        <v>0.05</v>
      </c>
      <c r="BD245" s="1267">
        <v>0.06</v>
      </c>
      <c r="BE245" s="210"/>
      <c r="BF245" s="1309" t="s">
        <v>493</v>
      </c>
      <c r="BG245" s="15"/>
      <c r="BH245" s="15"/>
      <c r="BI245" s="133"/>
      <c r="BJ245" s="130">
        <v>119</v>
      </c>
      <c r="BK245" s="130">
        <v>120</v>
      </c>
      <c r="BL245" s="1260"/>
      <c r="BM245" s="8"/>
      <c r="BN245" s="8"/>
      <c r="BO245" s="8"/>
      <c r="BP245" s="8"/>
      <c r="BQ245" s="8"/>
      <c r="BR245" s="8"/>
      <c r="BS245" s="8"/>
      <c r="BT245" s="8"/>
      <c r="BU245" s="8"/>
      <c r="BV245" s="8"/>
      <c r="BW245" s="8"/>
      <c r="BX245" s="8"/>
      <c r="BY245" s="8"/>
    </row>
    <row r="246" spans="1:77" s="56" customFormat="1" ht="13.5" customHeight="1">
      <c r="A246" s="1318"/>
      <c r="B246" s="1300"/>
      <c r="C246" s="1262"/>
      <c r="D246" s="232" t="s">
        <v>53</v>
      </c>
      <c r="E246" s="200"/>
      <c r="F246" s="233">
        <v>179830</v>
      </c>
      <c r="G246" s="234"/>
      <c r="H246" s="233">
        <v>174820</v>
      </c>
      <c r="I246" s="234"/>
      <c r="J246" s="170" t="s">
        <v>222</v>
      </c>
      <c r="K246" s="221">
        <v>1680</v>
      </c>
      <c r="L246" s="235"/>
      <c r="M246" s="236" t="s">
        <v>221</v>
      </c>
      <c r="N246" s="221">
        <v>1630</v>
      </c>
      <c r="O246" s="235"/>
      <c r="P246" s="236" t="s">
        <v>221</v>
      </c>
      <c r="Q246" s="228"/>
      <c r="R246" s="229"/>
      <c r="S246" s="237"/>
      <c r="T246" s="1304"/>
      <c r="U246" s="157"/>
      <c r="V246" s="243"/>
      <c r="W246" s="1286"/>
      <c r="X246" s="244"/>
      <c r="Y246" s="245"/>
      <c r="Z246" s="1320"/>
      <c r="AA246" s="243"/>
      <c r="AB246" s="1303"/>
      <c r="AC246" s="229"/>
      <c r="AD246" s="229"/>
      <c r="AE246" s="1304"/>
      <c r="AF246" s="247"/>
      <c r="AG246" s="1282"/>
      <c r="AH246" s="1307" t="e">
        <v>#REF!</v>
      </c>
      <c r="AI246" s="1292" t="e">
        <v>#REF!</v>
      </c>
      <c r="AJ246" s="1279"/>
      <c r="AK246" s="239" t="s">
        <v>232</v>
      </c>
      <c r="AL246" s="240">
        <v>2400</v>
      </c>
      <c r="AM246" s="241">
        <v>2600</v>
      </c>
      <c r="AN246" s="1286"/>
      <c r="AO246" s="1295"/>
      <c r="AP246" s="1286"/>
      <c r="AQ246" s="1298"/>
      <c r="AR246" s="210"/>
      <c r="AS246" s="193"/>
      <c r="AT246" s="1282"/>
      <c r="AU246" s="1249"/>
      <c r="AV246" s="1282"/>
      <c r="AW246" s="1285"/>
      <c r="AX246" s="1286"/>
      <c r="AY246" s="1289"/>
      <c r="AZ246" s="1271"/>
      <c r="BA246" s="1264"/>
      <c r="BB246" s="1266"/>
      <c r="BC246" s="1266"/>
      <c r="BD246" s="1268"/>
      <c r="BE246" s="210"/>
      <c r="BF246" s="1309"/>
      <c r="BG246" s="15"/>
      <c r="BH246" s="15"/>
      <c r="BI246" s="133"/>
      <c r="BJ246" s="130">
        <v>119</v>
      </c>
      <c r="BK246" s="130">
        <v>120</v>
      </c>
      <c r="BL246" s="1260"/>
      <c r="BM246" s="8"/>
      <c r="BN246" s="8"/>
      <c r="BO246" s="8"/>
      <c r="BP246" s="8"/>
      <c r="BQ246" s="8"/>
      <c r="BR246" s="8"/>
      <c r="BS246" s="8"/>
      <c r="BT246" s="8"/>
      <c r="BU246" s="8"/>
      <c r="BV246" s="8"/>
      <c r="BW246" s="8"/>
      <c r="BX246" s="8"/>
      <c r="BY246" s="8"/>
    </row>
    <row r="247" spans="1:77" s="56" customFormat="1" ht="13.5" customHeight="1">
      <c r="A247" s="1318"/>
      <c r="B247" s="1308" t="s">
        <v>252</v>
      </c>
      <c r="C247" s="1301" t="s">
        <v>218</v>
      </c>
      <c r="D247" s="199" t="s">
        <v>219</v>
      </c>
      <c r="E247" s="200"/>
      <c r="F247" s="201">
        <v>36240</v>
      </c>
      <c r="G247" s="202">
        <v>43650</v>
      </c>
      <c r="H247" s="201">
        <v>31690</v>
      </c>
      <c r="I247" s="202">
        <v>39100</v>
      </c>
      <c r="J247" s="170" t="s">
        <v>222</v>
      </c>
      <c r="K247" s="203">
        <v>340</v>
      </c>
      <c r="L247" s="204">
        <v>410</v>
      </c>
      <c r="M247" s="205" t="s">
        <v>221</v>
      </c>
      <c r="N247" s="203">
        <v>290</v>
      </c>
      <c r="O247" s="204">
        <v>360</v>
      </c>
      <c r="P247" s="205" t="s">
        <v>221</v>
      </c>
      <c r="Q247" s="170" t="s">
        <v>222</v>
      </c>
      <c r="R247" s="206">
        <v>7410</v>
      </c>
      <c r="S247" s="207">
        <v>70</v>
      </c>
      <c r="T247" s="1303"/>
      <c r="U247" s="157"/>
      <c r="V247" s="223" t="s">
        <v>253</v>
      </c>
      <c r="W247" s="1286"/>
      <c r="X247" s="224" t="s">
        <v>253</v>
      </c>
      <c r="Y247" s="172"/>
      <c r="Z247" s="1320"/>
      <c r="AA247" s="223"/>
      <c r="AB247" s="1303"/>
      <c r="AC247" s="229"/>
      <c r="AD247" s="229"/>
      <c r="AE247" s="1304"/>
      <c r="AF247" s="247"/>
      <c r="AG247" s="1282" t="s">
        <v>222</v>
      </c>
      <c r="AH247" s="1305">
        <v>3100</v>
      </c>
      <c r="AI247" s="1290">
        <v>3400</v>
      </c>
      <c r="AJ247" s="1279" t="s">
        <v>222</v>
      </c>
      <c r="AK247" s="212" t="s">
        <v>224</v>
      </c>
      <c r="AL247" s="213">
        <v>6100</v>
      </c>
      <c r="AM247" s="214">
        <v>6800</v>
      </c>
      <c r="AN247" s="1286" t="s">
        <v>222</v>
      </c>
      <c r="AO247" s="1293">
        <v>4040</v>
      </c>
      <c r="AP247" s="1286" t="s">
        <v>222</v>
      </c>
      <c r="AQ247" s="1296">
        <v>40</v>
      </c>
      <c r="AR247" s="1279" t="s">
        <v>222</v>
      </c>
      <c r="AS247" s="1280">
        <v>4700</v>
      </c>
      <c r="AT247" s="1282"/>
      <c r="AU247" s="62"/>
      <c r="AV247" s="1282" t="s">
        <v>492</v>
      </c>
      <c r="AW247" s="1283">
        <v>4650</v>
      </c>
      <c r="AX247" s="1286" t="s">
        <v>222</v>
      </c>
      <c r="AY247" s="1287">
        <v>40</v>
      </c>
      <c r="AZ247" s="1271" t="s">
        <v>492</v>
      </c>
      <c r="BA247" s="1272" t="s">
        <v>226</v>
      </c>
      <c r="BB247" s="1274" t="s">
        <v>226</v>
      </c>
      <c r="BC247" s="1274" t="s">
        <v>226</v>
      </c>
      <c r="BD247" s="1276" t="s">
        <v>226</v>
      </c>
      <c r="BE247" s="210"/>
      <c r="BF247" s="1278"/>
      <c r="BG247" s="15"/>
      <c r="BH247" s="15"/>
      <c r="BI247" s="133"/>
      <c r="BJ247" s="130">
        <v>121</v>
      </c>
      <c r="BK247" s="130">
        <v>122</v>
      </c>
      <c r="BL247" s="1260">
        <v>10</v>
      </c>
      <c r="BM247" s="8"/>
      <c r="BN247" s="8"/>
      <c r="BO247" s="8"/>
      <c r="BP247" s="8"/>
      <c r="BQ247" s="8"/>
      <c r="BR247" s="8"/>
      <c r="BS247" s="8"/>
      <c r="BT247" s="8"/>
      <c r="BU247" s="8"/>
      <c r="BV247" s="8"/>
      <c r="BW247" s="8"/>
      <c r="BX247" s="8"/>
      <c r="BY247" s="8"/>
    </row>
    <row r="248" spans="1:77" s="56" customFormat="1" ht="13.5" customHeight="1">
      <c r="A248" s="1318"/>
      <c r="B248" s="1300"/>
      <c r="C248" s="1302"/>
      <c r="D248" s="215" t="s">
        <v>227</v>
      </c>
      <c r="E248" s="200"/>
      <c r="F248" s="216">
        <v>43650</v>
      </c>
      <c r="G248" s="217">
        <v>103830</v>
      </c>
      <c r="H248" s="216">
        <v>39100</v>
      </c>
      <c r="I248" s="217">
        <v>99280</v>
      </c>
      <c r="J248" s="170" t="s">
        <v>222</v>
      </c>
      <c r="K248" s="218">
        <v>410</v>
      </c>
      <c r="L248" s="219">
        <v>920</v>
      </c>
      <c r="M248" s="220" t="s">
        <v>221</v>
      </c>
      <c r="N248" s="218">
        <v>360</v>
      </c>
      <c r="O248" s="219">
        <v>880</v>
      </c>
      <c r="P248" s="220" t="s">
        <v>221</v>
      </c>
      <c r="Q248" s="170" t="s">
        <v>222</v>
      </c>
      <c r="R248" s="221">
        <v>7410</v>
      </c>
      <c r="S248" s="222">
        <v>70</v>
      </c>
      <c r="T248" s="1303"/>
      <c r="U248" s="157"/>
      <c r="V248" s="223">
        <v>491000</v>
      </c>
      <c r="W248" s="1286"/>
      <c r="X248" s="224">
        <v>4910</v>
      </c>
      <c r="Y248" s="210"/>
      <c r="Z248" s="1320"/>
      <c r="AA248" s="224"/>
      <c r="AB248" s="1303"/>
      <c r="AC248" s="229"/>
      <c r="AD248" s="229"/>
      <c r="AE248" s="1304"/>
      <c r="AF248" s="247"/>
      <c r="AG248" s="1282"/>
      <c r="AH248" s="1306" t="e">
        <v>#REF!</v>
      </c>
      <c r="AI248" s="1291" t="e">
        <v>#REF!</v>
      </c>
      <c r="AJ248" s="1279"/>
      <c r="AK248" s="165" t="s">
        <v>228</v>
      </c>
      <c r="AL248" s="226">
        <v>3300</v>
      </c>
      <c r="AM248" s="227">
        <v>3700</v>
      </c>
      <c r="AN248" s="1286"/>
      <c r="AO248" s="1294"/>
      <c r="AP248" s="1286"/>
      <c r="AQ248" s="1297"/>
      <c r="AR248" s="1279"/>
      <c r="AS248" s="1281"/>
      <c r="AT248" s="1282"/>
      <c r="AU248" s="62"/>
      <c r="AV248" s="1282"/>
      <c r="AW248" s="1284"/>
      <c r="AX248" s="1286"/>
      <c r="AY248" s="1288"/>
      <c r="AZ248" s="1271"/>
      <c r="BA248" s="1273"/>
      <c r="BB248" s="1275"/>
      <c r="BC248" s="1275"/>
      <c r="BD248" s="1277"/>
      <c r="BE248" s="210"/>
      <c r="BF248" s="1278"/>
      <c r="BG248" s="15"/>
      <c r="BH248" s="15"/>
      <c r="BI248" s="133"/>
      <c r="BJ248" s="130">
        <v>121</v>
      </c>
      <c r="BK248" s="130">
        <v>122</v>
      </c>
      <c r="BL248" s="1260"/>
      <c r="BM248" s="8"/>
      <c r="BN248" s="8"/>
      <c r="BO248" s="8"/>
      <c r="BP248" s="8"/>
      <c r="BQ248" s="8"/>
      <c r="BR248" s="8"/>
      <c r="BS248" s="8"/>
      <c r="BT248" s="8"/>
      <c r="BU248" s="8"/>
      <c r="BV248" s="8"/>
      <c r="BW248" s="8"/>
      <c r="BX248" s="8"/>
      <c r="BY248" s="8"/>
    </row>
    <row r="249" spans="1:77" s="56" customFormat="1" ht="13.5" customHeight="1">
      <c r="A249" s="1318"/>
      <c r="B249" s="1300"/>
      <c r="C249" s="1261" t="s">
        <v>229</v>
      </c>
      <c r="D249" s="215" t="s">
        <v>230</v>
      </c>
      <c r="E249" s="200"/>
      <c r="F249" s="216">
        <v>103830</v>
      </c>
      <c r="G249" s="217">
        <v>177990</v>
      </c>
      <c r="H249" s="216">
        <v>99280</v>
      </c>
      <c r="I249" s="217">
        <v>173440</v>
      </c>
      <c r="J249" s="170" t="s">
        <v>222</v>
      </c>
      <c r="K249" s="218">
        <v>920</v>
      </c>
      <c r="L249" s="219">
        <v>1660</v>
      </c>
      <c r="M249" s="220" t="s">
        <v>221</v>
      </c>
      <c r="N249" s="218">
        <v>880</v>
      </c>
      <c r="O249" s="219">
        <v>1620</v>
      </c>
      <c r="P249" s="220" t="s">
        <v>221</v>
      </c>
      <c r="Q249" s="228"/>
      <c r="R249" s="229"/>
      <c r="S249" s="230"/>
      <c r="T249" s="1304"/>
      <c r="U249" s="157"/>
      <c r="V249" s="243"/>
      <c r="W249" s="1286"/>
      <c r="X249" s="244"/>
      <c r="Y249" s="245"/>
      <c r="Z249" s="1320"/>
      <c r="AA249" s="243"/>
      <c r="AB249" s="1303"/>
      <c r="AC249" s="229"/>
      <c r="AD249" s="229"/>
      <c r="AE249" s="1304"/>
      <c r="AF249" s="247"/>
      <c r="AG249" s="1282"/>
      <c r="AH249" s="1306" t="e">
        <v>#REF!</v>
      </c>
      <c r="AI249" s="1291" t="e">
        <v>#REF!</v>
      </c>
      <c r="AJ249" s="1279"/>
      <c r="AK249" s="165" t="s">
        <v>231</v>
      </c>
      <c r="AL249" s="226">
        <v>2900</v>
      </c>
      <c r="AM249" s="227">
        <v>3200</v>
      </c>
      <c r="AN249" s="1286"/>
      <c r="AO249" s="1294"/>
      <c r="AP249" s="1286"/>
      <c r="AQ249" s="1297"/>
      <c r="AR249" s="210"/>
      <c r="AS249" s="193"/>
      <c r="AT249" s="1282"/>
      <c r="AU249" s="62"/>
      <c r="AV249" s="1282"/>
      <c r="AW249" s="1284"/>
      <c r="AX249" s="1286"/>
      <c r="AY249" s="1288"/>
      <c r="AZ249" s="1271"/>
      <c r="BA249" s="1263">
        <v>0.02</v>
      </c>
      <c r="BB249" s="1265">
        <v>0.03</v>
      </c>
      <c r="BC249" s="1265">
        <v>0.05</v>
      </c>
      <c r="BD249" s="1267">
        <v>0.06</v>
      </c>
      <c r="BE249" s="210"/>
      <c r="BF249" s="1269"/>
      <c r="BG249" s="15"/>
      <c r="BH249" s="15"/>
      <c r="BI249" s="133"/>
      <c r="BJ249" s="130">
        <v>121</v>
      </c>
      <c r="BK249" s="130">
        <v>122</v>
      </c>
      <c r="BL249" s="1260"/>
      <c r="BM249" s="8"/>
      <c r="BN249" s="8"/>
      <c r="BO249" s="8"/>
      <c r="BP249" s="8"/>
      <c r="BQ249" s="8"/>
      <c r="BR249" s="8"/>
      <c r="BS249" s="8"/>
      <c r="BT249" s="8"/>
      <c r="BU249" s="8"/>
      <c r="BV249" s="8"/>
      <c r="BW249" s="8"/>
      <c r="BX249" s="8"/>
      <c r="BY249" s="8"/>
    </row>
    <row r="250" spans="1:77" s="56" customFormat="1" ht="13.5" customHeight="1">
      <c r="A250" s="1318"/>
      <c r="B250" s="1300"/>
      <c r="C250" s="1262"/>
      <c r="D250" s="232" t="s">
        <v>53</v>
      </c>
      <c r="E250" s="200"/>
      <c r="F250" s="233">
        <v>177990</v>
      </c>
      <c r="G250" s="234"/>
      <c r="H250" s="233">
        <v>173440</v>
      </c>
      <c r="I250" s="234"/>
      <c r="J250" s="170" t="s">
        <v>222</v>
      </c>
      <c r="K250" s="221">
        <v>1660</v>
      </c>
      <c r="L250" s="235"/>
      <c r="M250" s="236" t="s">
        <v>221</v>
      </c>
      <c r="N250" s="221">
        <v>1620</v>
      </c>
      <c r="O250" s="235"/>
      <c r="P250" s="236" t="s">
        <v>221</v>
      </c>
      <c r="Q250" s="228"/>
      <c r="R250" s="229"/>
      <c r="S250" s="237"/>
      <c r="T250" s="1304"/>
      <c r="U250" s="157"/>
      <c r="V250" s="223" t="s">
        <v>254</v>
      </c>
      <c r="W250" s="1286"/>
      <c r="X250" s="224" t="s">
        <v>254</v>
      </c>
      <c r="Y250" s="172"/>
      <c r="Z250" s="1320"/>
      <c r="AA250" s="223"/>
      <c r="AB250" s="1303"/>
      <c r="AC250" s="229"/>
      <c r="AD250" s="229"/>
      <c r="AE250" s="1304"/>
      <c r="AF250" s="247"/>
      <c r="AG250" s="1282"/>
      <c r="AH250" s="1307" t="e">
        <v>#REF!</v>
      </c>
      <c r="AI250" s="1292" t="e">
        <v>#REF!</v>
      </c>
      <c r="AJ250" s="1279"/>
      <c r="AK250" s="239" t="s">
        <v>232</v>
      </c>
      <c r="AL250" s="240">
        <v>2600</v>
      </c>
      <c r="AM250" s="241">
        <v>2900</v>
      </c>
      <c r="AN250" s="1286"/>
      <c r="AO250" s="1295"/>
      <c r="AP250" s="1286"/>
      <c r="AQ250" s="1298"/>
      <c r="AR250" s="210"/>
      <c r="AS250" s="193"/>
      <c r="AT250" s="1282"/>
      <c r="AU250" s="62"/>
      <c r="AV250" s="1282"/>
      <c r="AW250" s="1285"/>
      <c r="AX250" s="1286"/>
      <c r="AY250" s="1289"/>
      <c r="AZ250" s="1271"/>
      <c r="BA250" s="1264"/>
      <c r="BB250" s="1266"/>
      <c r="BC250" s="1266"/>
      <c r="BD250" s="1268"/>
      <c r="BE250" s="210"/>
      <c r="BF250" s="1269"/>
      <c r="BG250" s="15"/>
      <c r="BH250" s="15"/>
      <c r="BI250" s="133"/>
      <c r="BJ250" s="130">
        <v>121</v>
      </c>
      <c r="BK250" s="130">
        <v>122</v>
      </c>
      <c r="BL250" s="1260"/>
      <c r="BM250" s="8"/>
      <c r="BN250" s="8"/>
      <c r="BO250" s="8"/>
      <c r="BP250" s="8"/>
      <c r="BQ250" s="8"/>
      <c r="BR250" s="8"/>
      <c r="BS250" s="8"/>
      <c r="BT250" s="8"/>
      <c r="BU250" s="8"/>
      <c r="BV250" s="8"/>
      <c r="BW250" s="8"/>
      <c r="BX250" s="8"/>
      <c r="BY250" s="8"/>
    </row>
    <row r="251" spans="1:77" s="56" customFormat="1" ht="13.5" customHeight="1">
      <c r="A251" s="1318"/>
      <c r="B251" s="1308" t="s">
        <v>255</v>
      </c>
      <c r="C251" s="1301" t="s">
        <v>218</v>
      </c>
      <c r="D251" s="199" t="s">
        <v>219</v>
      </c>
      <c r="E251" s="200"/>
      <c r="F251" s="201">
        <v>34670</v>
      </c>
      <c r="G251" s="202">
        <v>42080</v>
      </c>
      <c r="H251" s="201">
        <v>30500</v>
      </c>
      <c r="I251" s="202">
        <v>37910</v>
      </c>
      <c r="J251" s="170" t="s">
        <v>222</v>
      </c>
      <c r="K251" s="203">
        <v>320</v>
      </c>
      <c r="L251" s="204">
        <v>390</v>
      </c>
      <c r="M251" s="205" t="s">
        <v>221</v>
      </c>
      <c r="N251" s="203">
        <v>280</v>
      </c>
      <c r="O251" s="204">
        <v>350</v>
      </c>
      <c r="P251" s="205" t="s">
        <v>221</v>
      </c>
      <c r="Q251" s="170" t="s">
        <v>222</v>
      </c>
      <c r="R251" s="206">
        <v>7410</v>
      </c>
      <c r="S251" s="207">
        <v>70</v>
      </c>
      <c r="T251" s="1303"/>
      <c r="U251" s="157"/>
      <c r="V251" s="223">
        <v>527200</v>
      </c>
      <c r="W251" s="1286"/>
      <c r="X251" s="224">
        <v>5270</v>
      </c>
      <c r="Y251" s="210"/>
      <c r="Z251" s="1320"/>
      <c r="AA251" s="224"/>
      <c r="AB251" s="1303"/>
      <c r="AC251" s="229"/>
      <c r="AD251" s="229"/>
      <c r="AE251" s="1304"/>
      <c r="AF251" s="247"/>
      <c r="AG251" s="1282" t="s">
        <v>222</v>
      </c>
      <c r="AH251" s="1305">
        <v>2800</v>
      </c>
      <c r="AI251" s="1290">
        <v>3100</v>
      </c>
      <c r="AJ251" s="1279" t="s">
        <v>222</v>
      </c>
      <c r="AK251" s="212" t="s">
        <v>224</v>
      </c>
      <c r="AL251" s="213">
        <v>5500</v>
      </c>
      <c r="AM251" s="214">
        <v>6200</v>
      </c>
      <c r="AN251" s="1286" t="s">
        <v>222</v>
      </c>
      <c r="AO251" s="1293">
        <v>3700</v>
      </c>
      <c r="AP251" s="1286" t="s">
        <v>222</v>
      </c>
      <c r="AQ251" s="1296">
        <v>30</v>
      </c>
      <c r="AR251" s="1279" t="s">
        <v>222</v>
      </c>
      <c r="AS251" s="1280">
        <v>4700</v>
      </c>
      <c r="AT251" s="1282"/>
      <c r="AU251" s="62"/>
      <c r="AV251" s="1282" t="s">
        <v>492</v>
      </c>
      <c r="AW251" s="1283">
        <v>4260</v>
      </c>
      <c r="AX251" s="1286" t="s">
        <v>222</v>
      </c>
      <c r="AY251" s="1287">
        <v>40</v>
      </c>
      <c r="AZ251" s="1271" t="s">
        <v>492</v>
      </c>
      <c r="BA251" s="1272" t="s">
        <v>226</v>
      </c>
      <c r="BB251" s="1274" t="s">
        <v>226</v>
      </c>
      <c r="BC251" s="1274" t="s">
        <v>226</v>
      </c>
      <c r="BD251" s="1276" t="s">
        <v>226</v>
      </c>
      <c r="BE251" s="210"/>
      <c r="BF251" s="1278"/>
      <c r="BG251" s="15"/>
      <c r="BH251" s="15"/>
      <c r="BI251" s="133"/>
      <c r="BJ251" s="130">
        <v>123</v>
      </c>
      <c r="BK251" s="130">
        <v>124</v>
      </c>
      <c r="BL251" s="1260">
        <v>11</v>
      </c>
      <c r="BM251" s="8"/>
      <c r="BN251" s="8"/>
      <c r="BO251" s="8"/>
      <c r="BP251" s="8"/>
      <c r="BQ251" s="8"/>
      <c r="BR251" s="8"/>
      <c r="BS251" s="8"/>
      <c r="BT251" s="8"/>
      <c r="BU251" s="8"/>
      <c r="BV251" s="8"/>
      <c r="BW251" s="8"/>
      <c r="BX251" s="8"/>
      <c r="BY251" s="8"/>
    </row>
    <row r="252" spans="1:77" s="56" customFormat="1" ht="13.5" customHeight="1">
      <c r="A252" s="1318"/>
      <c r="B252" s="1300"/>
      <c r="C252" s="1302"/>
      <c r="D252" s="215" t="s">
        <v>227</v>
      </c>
      <c r="E252" s="200"/>
      <c r="F252" s="216">
        <v>42080</v>
      </c>
      <c r="G252" s="217">
        <v>102260</v>
      </c>
      <c r="H252" s="216">
        <v>37910</v>
      </c>
      <c r="I252" s="217">
        <v>98090</v>
      </c>
      <c r="J252" s="170" t="s">
        <v>222</v>
      </c>
      <c r="K252" s="218">
        <v>390</v>
      </c>
      <c r="L252" s="219">
        <v>910</v>
      </c>
      <c r="M252" s="220" t="s">
        <v>221</v>
      </c>
      <c r="N252" s="218">
        <v>350</v>
      </c>
      <c r="O252" s="219">
        <v>860</v>
      </c>
      <c r="P252" s="220" t="s">
        <v>221</v>
      </c>
      <c r="Q252" s="170" t="s">
        <v>222</v>
      </c>
      <c r="R252" s="221">
        <v>7410</v>
      </c>
      <c r="S252" s="222">
        <v>70</v>
      </c>
      <c r="T252" s="1303"/>
      <c r="U252" s="157"/>
      <c r="V252" s="243"/>
      <c r="W252" s="1286"/>
      <c r="X252" s="244"/>
      <c r="Y252" s="245"/>
      <c r="Z252" s="1320"/>
      <c r="AA252" s="243"/>
      <c r="AB252" s="1303"/>
      <c r="AC252" s="229"/>
      <c r="AD252" s="229"/>
      <c r="AE252" s="1304"/>
      <c r="AF252" s="247"/>
      <c r="AG252" s="1282"/>
      <c r="AH252" s="1306" t="e">
        <v>#REF!</v>
      </c>
      <c r="AI252" s="1291" t="e">
        <v>#REF!</v>
      </c>
      <c r="AJ252" s="1279"/>
      <c r="AK252" s="165" t="s">
        <v>228</v>
      </c>
      <c r="AL252" s="226">
        <v>3000</v>
      </c>
      <c r="AM252" s="227">
        <v>3400</v>
      </c>
      <c r="AN252" s="1286"/>
      <c r="AO252" s="1294"/>
      <c r="AP252" s="1286"/>
      <c r="AQ252" s="1297"/>
      <c r="AR252" s="1279"/>
      <c r="AS252" s="1281"/>
      <c r="AT252" s="1282"/>
      <c r="AU252" s="62"/>
      <c r="AV252" s="1282"/>
      <c r="AW252" s="1284"/>
      <c r="AX252" s="1286"/>
      <c r="AY252" s="1288"/>
      <c r="AZ252" s="1271"/>
      <c r="BA252" s="1273"/>
      <c r="BB252" s="1275"/>
      <c r="BC252" s="1275"/>
      <c r="BD252" s="1277"/>
      <c r="BE252" s="210"/>
      <c r="BF252" s="1278"/>
      <c r="BG252" s="15"/>
      <c r="BH252" s="15"/>
      <c r="BI252" s="133"/>
      <c r="BJ252" s="130">
        <v>123</v>
      </c>
      <c r="BK252" s="130">
        <v>124</v>
      </c>
      <c r="BL252" s="1260"/>
      <c r="BM252" s="8"/>
      <c r="BN252" s="8"/>
      <c r="BO252" s="8"/>
      <c r="BP252" s="8"/>
      <c r="BQ252" s="8"/>
      <c r="BR252" s="8"/>
      <c r="BS252" s="8"/>
      <c r="BT252" s="8"/>
      <c r="BU252" s="8"/>
      <c r="BV252" s="8"/>
      <c r="BW252" s="8"/>
      <c r="BX252" s="8"/>
      <c r="BY252" s="8"/>
    </row>
    <row r="253" spans="1:77" s="56" customFormat="1" ht="13.5" customHeight="1">
      <c r="A253" s="1318"/>
      <c r="B253" s="1300"/>
      <c r="C253" s="1261" t="s">
        <v>229</v>
      </c>
      <c r="D253" s="215" t="s">
        <v>230</v>
      </c>
      <c r="E253" s="200"/>
      <c r="F253" s="216">
        <v>102260</v>
      </c>
      <c r="G253" s="217">
        <v>176420</v>
      </c>
      <c r="H253" s="216">
        <v>98090</v>
      </c>
      <c r="I253" s="217">
        <v>172250</v>
      </c>
      <c r="J253" s="170" t="s">
        <v>222</v>
      </c>
      <c r="K253" s="218">
        <v>910</v>
      </c>
      <c r="L253" s="219">
        <v>1650</v>
      </c>
      <c r="M253" s="220" t="s">
        <v>221</v>
      </c>
      <c r="N253" s="218">
        <v>860</v>
      </c>
      <c r="O253" s="219">
        <v>1600</v>
      </c>
      <c r="P253" s="220" t="s">
        <v>221</v>
      </c>
      <c r="Q253" s="228"/>
      <c r="R253" s="229"/>
      <c r="S253" s="230"/>
      <c r="T253" s="1304"/>
      <c r="U253" s="157"/>
      <c r="V253" s="223" t="s">
        <v>256</v>
      </c>
      <c r="W253" s="1286"/>
      <c r="X253" s="224" t="s">
        <v>256</v>
      </c>
      <c r="Y253" s="172"/>
      <c r="Z253" s="1320"/>
      <c r="AA253" s="223"/>
      <c r="AB253" s="1303"/>
      <c r="AC253" s="229"/>
      <c r="AD253" s="229"/>
      <c r="AE253" s="1304"/>
      <c r="AF253" s="247"/>
      <c r="AG253" s="1282"/>
      <c r="AH253" s="1306" t="e">
        <v>#REF!</v>
      </c>
      <c r="AI253" s="1291" t="e">
        <v>#REF!</v>
      </c>
      <c r="AJ253" s="1279"/>
      <c r="AK253" s="165" t="s">
        <v>231</v>
      </c>
      <c r="AL253" s="226">
        <v>2600</v>
      </c>
      <c r="AM253" s="227">
        <v>2900</v>
      </c>
      <c r="AN253" s="1286"/>
      <c r="AO253" s="1294"/>
      <c r="AP253" s="1286"/>
      <c r="AQ253" s="1297"/>
      <c r="AR253" s="210"/>
      <c r="AS253" s="193"/>
      <c r="AT253" s="1282"/>
      <c r="AU253" s="62"/>
      <c r="AV253" s="1282"/>
      <c r="AW253" s="1284"/>
      <c r="AX253" s="1286"/>
      <c r="AY253" s="1288"/>
      <c r="AZ253" s="1271"/>
      <c r="BA253" s="1263">
        <v>0.02</v>
      </c>
      <c r="BB253" s="1265">
        <v>0.03</v>
      </c>
      <c r="BC253" s="1265">
        <v>0.05</v>
      </c>
      <c r="BD253" s="1267">
        <v>0.06</v>
      </c>
      <c r="BE253" s="210"/>
      <c r="BF253" s="1269"/>
      <c r="BG253" s="15"/>
      <c r="BH253" s="15"/>
      <c r="BI253" s="133"/>
      <c r="BJ253" s="130">
        <v>123</v>
      </c>
      <c r="BK253" s="130">
        <v>124</v>
      </c>
      <c r="BL253" s="1260"/>
      <c r="BM253" s="8"/>
      <c r="BN253" s="8"/>
      <c r="BO253" s="8"/>
      <c r="BP253" s="8"/>
      <c r="BQ253" s="8"/>
      <c r="BR253" s="8"/>
      <c r="BS253" s="8"/>
      <c r="BT253" s="8"/>
      <c r="BU253" s="8"/>
      <c r="BV253" s="8"/>
      <c r="BW253" s="8"/>
      <c r="BX253" s="8"/>
      <c r="BY253" s="8"/>
    </row>
    <row r="254" spans="1:77" s="56" customFormat="1" ht="13.5" customHeight="1">
      <c r="A254" s="1318"/>
      <c r="B254" s="1300"/>
      <c r="C254" s="1262"/>
      <c r="D254" s="232" t="s">
        <v>53</v>
      </c>
      <c r="E254" s="200"/>
      <c r="F254" s="233">
        <v>176420</v>
      </c>
      <c r="G254" s="234"/>
      <c r="H254" s="233">
        <v>172250</v>
      </c>
      <c r="I254" s="234"/>
      <c r="J254" s="170" t="s">
        <v>222</v>
      </c>
      <c r="K254" s="221">
        <v>1650</v>
      </c>
      <c r="L254" s="235"/>
      <c r="M254" s="236" t="s">
        <v>221</v>
      </c>
      <c r="N254" s="221">
        <v>1600</v>
      </c>
      <c r="O254" s="235"/>
      <c r="P254" s="236" t="s">
        <v>221</v>
      </c>
      <c r="Q254" s="228"/>
      <c r="R254" s="229"/>
      <c r="S254" s="237"/>
      <c r="T254" s="1304"/>
      <c r="U254" s="157"/>
      <c r="V254" s="223">
        <v>563400</v>
      </c>
      <c r="W254" s="1286"/>
      <c r="X254" s="224">
        <v>5630</v>
      </c>
      <c r="Y254" s="210"/>
      <c r="Z254" s="1320"/>
      <c r="AA254" s="224"/>
      <c r="AB254" s="1303"/>
      <c r="AC254" s="229"/>
      <c r="AD254" s="229"/>
      <c r="AE254" s="1304"/>
      <c r="AF254" s="247"/>
      <c r="AG254" s="1282"/>
      <c r="AH254" s="1307" t="e">
        <v>#REF!</v>
      </c>
      <c r="AI254" s="1292" t="e">
        <v>#REF!</v>
      </c>
      <c r="AJ254" s="1279"/>
      <c r="AK254" s="239" t="s">
        <v>232</v>
      </c>
      <c r="AL254" s="240">
        <v>2400</v>
      </c>
      <c r="AM254" s="241">
        <v>2600</v>
      </c>
      <c r="AN254" s="1286"/>
      <c r="AO254" s="1295"/>
      <c r="AP254" s="1286"/>
      <c r="AQ254" s="1298"/>
      <c r="AR254" s="210"/>
      <c r="AS254" s="193"/>
      <c r="AT254" s="1282"/>
      <c r="AU254" s="62"/>
      <c r="AV254" s="1282"/>
      <c r="AW254" s="1285"/>
      <c r="AX254" s="1286"/>
      <c r="AY254" s="1289"/>
      <c r="AZ254" s="1271"/>
      <c r="BA254" s="1264"/>
      <c r="BB254" s="1266"/>
      <c r="BC254" s="1266"/>
      <c r="BD254" s="1268"/>
      <c r="BE254" s="210"/>
      <c r="BF254" s="1269"/>
      <c r="BG254" s="15"/>
      <c r="BH254" s="15"/>
      <c r="BI254" s="133"/>
      <c r="BJ254" s="130">
        <v>123</v>
      </c>
      <c r="BK254" s="130">
        <v>124</v>
      </c>
      <c r="BL254" s="1260"/>
      <c r="BM254" s="8"/>
      <c r="BN254" s="8"/>
      <c r="BO254" s="8"/>
      <c r="BP254" s="8"/>
      <c r="BQ254" s="8"/>
      <c r="BR254" s="8"/>
      <c r="BS254" s="8"/>
      <c r="BT254" s="8"/>
      <c r="BU254" s="8"/>
      <c r="BV254" s="8"/>
      <c r="BW254" s="8"/>
      <c r="BX254" s="8"/>
      <c r="BY254" s="8"/>
    </row>
    <row r="255" spans="1:77" s="56" customFormat="1" ht="13.5" customHeight="1">
      <c r="A255" s="1318"/>
      <c r="B255" s="1308" t="s">
        <v>257</v>
      </c>
      <c r="C255" s="1301" t="s">
        <v>218</v>
      </c>
      <c r="D255" s="199" t="s">
        <v>219</v>
      </c>
      <c r="E255" s="200"/>
      <c r="F255" s="201">
        <v>33340</v>
      </c>
      <c r="G255" s="202">
        <v>40750</v>
      </c>
      <c r="H255" s="201">
        <v>29490</v>
      </c>
      <c r="I255" s="202">
        <v>36900</v>
      </c>
      <c r="J255" s="170" t="s">
        <v>222</v>
      </c>
      <c r="K255" s="203">
        <v>310</v>
      </c>
      <c r="L255" s="204">
        <v>380</v>
      </c>
      <c r="M255" s="205" t="s">
        <v>221</v>
      </c>
      <c r="N255" s="203">
        <v>270</v>
      </c>
      <c r="O255" s="204">
        <v>340</v>
      </c>
      <c r="P255" s="205" t="s">
        <v>221</v>
      </c>
      <c r="Q255" s="170" t="s">
        <v>222</v>
      </c>
      <c r="R255" s="206">
        <v>7410</v>
      </c>
      <c r="S255" s="207">
        <v>70</v>
      </c>
      <c r="T255" s="1303"/>
      <c r="U255" s="157"/>
      <c r="V255" s="243"/>
      <c r="W255" s="1286"/>
      <c r="X255" s="244"/>
      <c r="Y255" s="245"/>
      <c r="Z255" s="1320"/>
      <c r="AA255" s="243"/>
      <c r="AB255" s="1303"/>
      <c r="AC255" s="229"/>
      <c r="AD255" s="229"/>
      <c r="AE255" s="1304"/>
      <c r="AF255" s="247"/>
      <c r="AG255" s="1282" t="s">
        <v>222</v>
      </c>
      <c r="AH255" s="1305">
        <v>2600</v>
      </c>
      <c r="AI255" s="1290">
        <v>2900</v>
      </c>
      <c r="AJ255" s="1279" t="s">
        <v>222</v>
      </c>
      <c r="AK255" s="212" t="s">
        <v>224</v>
      </c>
      <c r="AL255" s="213">
        <v>5100</v>
      </c>
      <c r="AM255" s="214">
        <v>5700</v>
      </c>
      <c r="AN255" s="1286" t="s">
        <v>222</v>
      </c>
      <c r="AO255" s="1293">
        <v>3420</v>
      </c>
      <c r="AP255" s="1286" t="s">
        <v>222</v>
      </c>
      <c r="AQ255" s="1296">
        <v>30</v>
      </c>
      <c r="AR255" s="1279" t="s">
        <v>222</v>
      </c>
      <c r="AS255" s="1280">
        <v>4700</v>
      </c>
      <c r="AT255" s="1282"/>
      <c r="AU255" s="62"/>
      <c r="AV255" s="1282" t="s">
        <v>492</v>
      </c>
      <c r="AW255" s="1283">
        <v>3930</v>
      </c>
      <c r="AX255" s="1286" t="s">
        <v>222</v>
      </c>
      <c r="AY255" s="1287">
        <v>30</v>
      </c>
      <c r="AZ255" s="1271" t="s">
        <v>492</v>
      </c>
      <c r="BA255" s="1272" t="s">
        <v>226</v>
      </c>
      <c r="BB255" s="1274" t="s">
        <v>226</v>
      </c>
      <c r="BC255" s="1274" t="s">
        <v>226</v>
      </c>
      <c r="BD255" s="1276" t="s">
        <v>226</v>
      </c>
      <c r="BE255" s="210"/>
      <c r="BF255" s="1278"/>
      <c r="BG255" s="15"/>
      <c r="BH255" s="15"/>
      <c r="BI255" s="133"/>
      <c r="BJ255" s="130">
        <v>125</v>
      </c>
      <c r="BK255" s="130">
        <v>126</v>
      </c>
      <c r="BL255" s="1260">
        <v>12</v>
      </c>
      <c r="BM255" s="8"/>
      <c r="BN255" s="8"/>
      <c r="BO255" s="8"/>
      <c r="BP255" s="8"/>
      <c r="BQ255" s="8"/>
      <c r="BR255" s="8"/>
      <c r="BS255" s="8"/>
      <c r="BT255" s="8"/>
      <c r="BU255" s="8"/>
      <c r="BV255" s="8"/>
      <c r="BW255" s="8"/>
      <c r="BX255" s="8"/>
      <c r="BY255" s="8"/>
    </row>
    <row r="256" spans="1:77" s="56" customFormat="1" ht="13.5" customHeight="1">
      <c r="A256" s="1318"/>
      <c r="B256" s="1300"/>
      <c r="C256" s="1302"/>
      <c r="D256" s="215" t="s">
        <v>227</v>
      </c>
      <c r="E256" s="200"/>
      <c r="F256" s="216">
        <v>40750</v>
      </c>
      <c r="G256" s="217">
        <v>100930</v>
      </c>
      <c r="H256" s="216">
        <v>36900</v>
      </c>
      <c r="I256" s="217">
        <v>97080</v>
      </c>
      <c r="J256" s="170" t="s">
        <v>222</v>
      </c>
      <c r="K256" s="218">
        <v>380</v>
      </c>
      <c r="L256" s="219">
        <v>890</v>
      </c>
      <c r="M256" s="220" t="s">
        <v>221</v>
      </c>
      <c r="N256" s="218">
        <v>340</v>
      </c>
      <c r="O256" s="219">
        <v>850</v>
      </c>
      <c r="P256" s="220" t="s">
        <v>221</v>
      </c>
      <c r="Q256" s="170" t="s">
        <v>222</v>
      </c>
      <c r="R256" s="221">
        <v>7410</v>
      </c>
      <c r="S256" s="222">
        <v>70</v>
      </c>
      <c r="T256" s="1303"/>
      <c r="U256" s="157"/>
      <c r="V256" s="223" t="s">
        <v>258</v>
      </c>
      <c r="W256" s="1286"/>
      <c r="X256" s="224" t="s">
        <v>258</v>
      </c>
      <c r="Y256" s="172"/>
      <c r="Z256" s="1320"/>
      <c r="AA256" s="223"/>
      <c r="AB256" s="1303"/>
      <c r="AC256" s="229"/>
      <c r="AD256" s="229"/>
      <c r="AE256" s="1304"/>
      <c r="AF256" s="247"/>
      <c r="AG256" s="1282"/>
      <c r="AH256" s="1306" t="e">
        <v>#REF!</v>
      </c>
      <c r="AI256" s="1291" t="e">
        <v>#REF!</v>
      </c>
      <c r="AJ256" s="1279"/>
      <c r="AK256" s="165" t="s">
        <v>228</v>
      </c>
      <c r="AL256" s="226">
        <v>2800</v>
      </c>
      <c r="AM256" s="227">
        <v>3100</v>
      </c>
      <c r="AN256" s="1286"/>
      <c r="AO256" s="1294"/>
      <c r="AP256" s="1286"/>
      <c r="AQ256" s="1297"/>
      <c r="AR256" s="1279"/>
      <c r="AS256" s="1281"/>
      <c r="AT256" s="1282"/>
      <c r="AU256" s="62"/>
      <c r="AV256" s="1282"/>
      <c r="AW256" s="1284"/>
      <c r="AX256" s="1286"/>
      <c r="AY256" s="1288"/>
      <c r="AZ256" s="1271"/>
      <c r="BA256" s="1273"/>
      <c r="BB256" s="1275"/>
      <c r="BC256" s="1275"/>
      <c r="BD256" s="1277"/>
      <c r="BE256" s="210"/>
      <c r="BF256" s="1278"/>
      <c r="BG256" s="15"/>
      <c r="BH256" s="15"/>
      <c r="BI256" s="133"/>
      <c r="BJ256" s="130">
        <v>125</v>
      </c>
      <c r="BK256" s="130">
        <v>126</v>
      </c>
      <c r="BL256" s="1260"/>
      <c r="BM256" s="8"/>
      <c r="BN256" s="8"/>
      <c r="BO256" s="8"/>
      <c r="BP256" s="8"/>
      <c r="BQ256" s="8"/>
      <c r="BR256" s="8"/>
      <c r="BS256" s="8"/>
      <c r="BT256" s="8"/>
      <c r="BU256" s="8"/>
      <c r="BV256" s="8"/>
      <c r="BW256" s="8"/>
      <c r="BX256" s="8"/>
      <c r="BY256" s="8"/>
    </row>
    <row r="257" spans="1:77" s="56" customFormat="1" ht="13.5" customHeight="1">
      <c r="A257" s="1318"/>
      <c r="B257" s="1300"/>
      <c r="C257" s="1261" t="s">
        <v>229</v>
      </c>
      <c r="D257" s="215" t="s">
        <v>230</v>
      </c>
      <c r="E257" s="200"/>
      <c r="F257" s="216">
        <v>100930</v>
      </c>
      <c r="G257" s="217">
        <v>175090</v>
      </c>
      <c r="H257" s="216">
        <v>97080</v>
      </c>
      <c r="I257" s="217">
        <v>171240</v>
      </c>
      <c r="J257" s="170" t="s">
        <v>222</v>
      </c>
      <c r="K257" s="218">
        <v>890</v>
      </c>
      <c r="L257" s="219">
        <v>1630</v>
      </c>
      <c r="M257" s="220" t="s">
        <v>221</v>
      </c>
      <c r="N257" s="218">
        <v>850</v>
      </c>
      <c r="O257" s="219">
        <v>1590</v>
      </c>
      <c r="P257" s="220" t="s">
        <v>221</v>
      </c>
      <c r="Q257" s="228"/>
      <c r="R257" s="229"/>
      <c r="S257" s="230"/>
      <c r="T257" s="1304"/>
      <c r="U257" s="157"/>
      <c r="V257" s="223">
        <v>599500</v>
      </c>
      <c r="W257" s="1286"/>
      <c r="X257" s="224">
        <v>5990</v>
      </c>
      <c r="Y257" s="210"/>
      <c r="Z257" s="1320"/>
      <c r="AA257" s="224"/>
      <c r="AB257" s="1303"/>
      <c r="AC257" s="229"/>
      <c r="AD257" s="229"/>
      <c r="AE257" s="1304"/>
      <c r="AF257" s="247"/>
      <c r="AG257" s="1282"/>
      <c r="AH257" s="1306" t="e">
        <v>#REF!</v>
      </c>
      <c r="AI257" s="1291" t="e">
        <v>#REF!</v>
      </c>
      <c r="AJ257" s="1279"/>
      <c r="AK257" s="165" t="s">
        <v>231</v>
      </c>
      <c r="AL257" s="226">
        <v>2400</v>
      </c>
      <c r="AM257" s="227">
        <v>2700</v>
      </c>
      <c r="AN257" s="1286"/>
      <c r="AO257" s="1294"/>
      <c r="AP257" s="1286"/>
      <c r="AQ257" s="1297"/>
      <c r="AR257" s="210"/>
      <c r="AS257" s="193"/>
      <c r="AT257" s="1282"/>
      <c r="AU257" s="62"/>
      <c r="AV257" s="1282"/>
      <c r="AW257" s="1284"/>
      <c r="AX257" s="1286"/>
      <c r="AY257" s="1288"/>
      <c r="AZ257" s="1271"/>
      <c r="BA257" s="1263">
        <v>0.02</v>
      </c>
      <c r="BB257" s="1265">
        <v>0.03</v>
      </c>
      <c r="BC257" s="1265">
        <v>0.05</v>
      </c>
      <c r="BD257" s="1267">
        <v>0.06</v>
      </c>
      <c r="BE257" s="210"/>
      <c r="BF257" s="1269"/>
      <c r="BG257" s="15"/>
      <c r="BH257" s="15"/>
      <c r="BI257" s="133"/>
      <c r="BJ257" s="130">
        <v>125</v>
      </c>
      <c r="BK257" s="130">
        <v>126</v>
      </c>
      <c r="BL257" s="1260"/>
      <c r="BM257" s="8"/>
      <c r="BN257" s="8"/>
      <c r="BO257" s="8"/>
      <c r="BP257" s="8"/>
      <c r="BQ257" s="8"/>
      <c r="BR257" s="8"/>
      <c r="BS257" s="8"/>
      <c r="BT257" s="8"/>
      <c r="BU257" s="8"/>
      <c r="BV257" s="8"/>
      <c r="BW257" s="8"/>
      <c r="BX257" s="8"/>
      <c r="BY257" s="8"/>
    </row>
    <row r="258" spans="1:77" s="56" customFormat="1" ht="13.5" customHeight="1">
      <c r="A258" s="1318"/>
      <c r="B258" s="1300"/>
      <c r="C258" s="1262"/>
      <c r="D258" s="232" t="s">
        <v>53</v>
      </c>
      <c r="E258" s="200"/>
      <c r="F258" s="233">
        <v>175090</v>
      </c>
      <c r="G258" s="234"/>
      <c r="H258" s="233">
        <v>171240</v>
      </c>
      <c r="I258" s="234"/>
      <c r="J258" s="170" t="s">
        <v>222</v>
      </c>
      <c r="K258" s="221">
        <v>1630</v>
      </c>
      <c r="L258" s="235"/>
      <c r="M258" s="236" t="s">
        <v>221</v>
      </c>
      <c r="N258" s="221">
        <v>1590</v>
      </c>
      <c r="O258" s="235"/>
      <c r="P258" s="236" t="s">
        <v>221</v>
      </c>
      <c r="Q258" s="228"/>
      <c r="R258" s="229"/>
      <c r="S258" s="237"/>
      <c r="T258" s="1304"/>
      <c r="U258" s="157"/>
      <c r="V258" s="243"/>
      <c r="W258" s="1286"/>
      <c r="X258" s="244"/>
      <c r="Y258" s="245"/>
      <c r="Z258" s="1320"/>
      <c r="AA258" s="243"/>
      <c r="AB258" s="1303"/>
      <c r="AC258" s="229"/>
      <c r="AD258" s="229"/>
      <c r="AE258" s="1304"/>
      <c r="AF258" s="247"/>
      <c r="AG258" s="1282"/>
      <c r="AH258" s="1307" t="e">
        <v>#REF!</v>
      </c>
      <c r="AI258" s="1292" t="e">
        <v>#REF!</v>
      </c>
      <c r="AJ258" s="1279"/>
      <c r="AK258" s="239" t="s">
        <v>232</v>
      </c>
      <c r="AL258" s="240">
        <v>2200</v>
      </c>
      <c r="AM258" s="241">
        <v>2400</v>
      </c>
      <c r="AN258" s="1286"/>
      <c r="AO258" s="1295"/>
      <c r="AP258" s="1286"/>
      <c r="AQ258" s="1298"/>
      <c r="AR258" s="210"/>
      <c r="AS258" s="193"/>
      <c r="AT258" s="1282"/>
      <c r="AU258" s="62"/>
      <c r="AV258" s="1282"/>
      <c r="AW258" s="1285"/>
      <c r="AX258" s="1286"/>
      <c r="AY258" s="1289"/>
      <c r="AZ258" s="1271"/>
      <c r="BA258" s="1264"/>
      <c r="BB258" s="1266"/>
      <c r="BC258" s="1266"/>
      <c r="BD258" s="1268"/>
      <c r="BE258" s="210"/>
      <c r="BF258" s="1269"/>
      <c r="BG258" s="15"/>
      <c r="BH258" s="15"/>
      <c r="BI258" s="133"/>
      <c r="BJ258" s="130">
        <v>125</v>
      </c>
      <c r="BK258" s="130">
        <v>126</v>
      </c>
      <c r="BL258" s="1260"/>
      <c r="BM258" s="8"/>
      <c r="BN258" s="8"/>
      <c r="BO258" s="8"/>
      <c r="BP258" s="8"/>
      <c r="BQ258" s="8"/>
      <c r="BR258" s="8"/>
      <c r="BS258" s="8"/>
      <c r="BT258" s="8"/>
      <c r="BU258" s="8"/>
      <c r="BV258" s="8"/>
      <c r="BW258" s="8"/>
      <c r="BX258" s="8"/>
      <c r="BY258" s="8"/>
    </row>
    <row r="259" spans="1:77" s="56" customFormat="1" ht="13.5" customHeight="1">
      <c r="A259" s="1318"/>
      <c r="B259" s="1308" t="s">
        <v>259</v>
      </c>
      <c r="C259" s="1301" t="s">
        <v>218</v>
      </c>
      <c r="D259" s="199" t="s">
        <v>219</v>
      </c>
      <c r="E259" s="200"/>
      <c r="F259" s="201">
        <v>32230</v>
      </c>
      <c r="G259" s="202">
        <v>39640</v>
      </c>
      <c r="H259" s="201">
        <v>28660</v>
      </c>
      <c r="I259" s="202">
        <v>36070</v>
      </c>
      <c r="J259" s="170" t="s">
        <v>222</v>
      </c>
      <c r="K259" s="203">
        <v>300</v>
      </c>
      <c r="L259" s="204">
        <v>370</v>
      </c>
      <c r="M259" s="205" t="s">
        <v>221</v>
      </c>
      <c r="N259" s="203">
        <v>260</v>
      </c>
      <c r="O259" s="204">
        <v>330</v>
      </c>
      <c r="P259" s="205" t="s">
        <v>221</v>
      </c>
      <c r="Q259" s="170" t="s">
        <v>222</v>
      </c>
      <c r="R259" s="206">
        <v>7410</v>
      </c>
      <c r="S259" s="207">
        <v>70</v>
      </c>
      <c r="T259" s="1303"/>
      <c r="U259" s="157"/>
      <c r="V259" s="223" t="s">
        <v>260</v>
      </c>
      <c r="W259" s="1286"/>
      <c r="X259" s="224" t="s">
        <v>260</v>
      </c>
      <c r="Y259" s="172"/>
      <c r="Z259" s="1320"/>
      <c r="AA259" s="223"/>
      <c r="AB259" s="1303"/>
      <c r="AC259" s="229"/>
      <c r="AD259" s="229"/>
      <c r="AE259" s="1304"/>
      <c r="AF259" s="247"/>
      <c r="AG259" s="1282" t="s">
        <v>222</v>
      </c>
      <c r="AH259" s="1305">
        <v>2800</v>
      </c>
      <c r="AI259" s="1290">
        <v>3100</v>
      </c>
      <c r="AJ259" s="1279" t="s">
        <v>222</v>
      </c>
      <c r="AK259" s="212" t="s">
        <v>224</v>
      </c>
      <c r="AL259" s="213">
        <v>5500</v>
      </c>
      <c r="AM259" s="214">
        <v>6200</v>
      </c>
      <c r="AN259" s="1286" t="s">
        <v>222</v>
      </c>
      <c r="AO259" s="1293">
        <v>3170</v>
      </c>
      <c r="AP259" s="1286" t="s">
        <v>222</v>
      </c>
      <c r="AQ259" s="1296">
        <v>30</v>
      </c>
      <c r="AR259" s="1279" t="s">
        <v>222</v>
      </c>
      <c r="AS259" s="1280">
        <v>4700</v>
      </c>
      <c r="AT259" s="1282"/>
      <c r="AU259" s="62"/>
      <c r="AV259" s="1282" t="s">
        <v>492</v>
      </c>
      <c r="AW259" s="1283">
        <v>3650</v>
      </c>
      <c r="AX259" s="1286" t="s">
        <v>222</v>
      </c>
      <c r="AY259" s="1287">
        <v>30</v>
      </c>
      <c r="AZ259" s="1271" t="s">
        <v>492</v>
      </c>
      <c r="BA259" s="1272" t="s">
        <v>226</v>
      </c>
      <c r="BB259" s="1274" t="s">
        <v>226</v>
      </c>
      <c r="BC259" s="1274" t="s">
        <v>226</v>
      </c>
      <c r="BD259" s="1276" t="s">
        <v>226</v>
      </c>
      <c r="BE259" s="210"/>
      <c r="BF259" s="1278"/>
      <c r="BG259" s="15"/>
      <c r="BH259" s="15"/>
      <c r="BI259" s="133"/>
      <c r="BJ259" s="130">
        <v>127</v>
      </c>
      <c r="BK259" s="130">
        <v>128</v>
      </c>
      <c r="BL259" s="1260">
        <v>13</v>
      </c>
      <c r="BM259" s="8"/>
      <c r="BN259" s="8"/>
      <c r="BO259" s="8"/>
      <c r="BP259" s="8"/>
      <c r="BQ259" s="8"/>
      <c r="BR259" s="8"/>
      <c r="BS259" s="8"/>
      <c r="BT259" s="8"/>
      <c r="BU259" s="8"/>
      <c r="BV259" s="8"/>
      <c r="BW259" s="8"/>
      <c r="BX259" s="8"/>
      <c r="BY259" s="8"/>
    </row>
    <row r="260" spans="1:77" s="56" customFormat="1" ht="13.5" customHeight="1">
      <c r="A260" s="1318"/>
      <c r="B260" s="1300"/>
      <c r="C260" s="1302"/>
      <c r="D260" s="215" t="s">
        <v>227</v>
      </c>
      <c r="E260" s="200"/>
      <c r="F260" s="216">
        <v>39640</v>
      </c>
      <c r="G260" s="217">
        <v>99820</v>
      </c>
      <c r="H260" s="216">
        <v>36070</v>
      </c>
      <c r="I260" s="217">
        <v>96250</v>
      </c>
      <c r="J260" s="170" t="s">
        <v>222</v>
      </c>
      <c r="K260" s="218">
        <v>370</v>
      </c>
      <c r="L260" s="219">
        <v>880</v>
      </c>
      <c r="M260" s="220" t="s">
        <v>221</v>
      </c>
      <c r="N260" s="218">
        <v>330</v>
      </c>
      <c r="O260" s="219">
        <v>850</v>
      </c>
      <c r="P260" s="220" t="s">
        <v>221</v>
      </c>
      <c r="Q260" s="170" t="s">
        <v>222</v>
      </c>
      <c r="R260" s="221">
        <v>7410</v>
      </c>
      <c r="S260" s="222">
        <v>70</v>
      </c>
      <c r="T260" s="1304"/>
      <c r="U260" s="157"/>
      <c r="V260" s="223">
        <v>635700</v>
      </c>
      <c r="W260" s="1286"/>
      <c r="X260" s="224">
        <v>6350</v>
      </c>
      <c r="Y260" s="210"/>
      <c r="Z260" s="1320"/>
      <c r="AA260" s="224"/>
      <c r="AB260" s="1303"/>
      <c r="AC260" s="229"/>
      <c r="AD260" s="229"/>
      <c r="AE260" s="1304"/>
      <c r="AF260" s="247"/>
      <c r="AG260" s="1282"/>
      <c r="AH260" s="1306" t="e">
        <v>#REF!</v>
      </c>
      <c r="AI260" s="1291" t="e">
        <v>#REF!</v>
      </c>
      <c r="AJ260" s="1279"/>
      <c r="AK260" s="165" t="s">
        <v>228</v>
      </c>
      <c r="AL260" s="226">
        <v>3000</v>
      </c>
      <c r="AM260" s="227">
        <v>3400</v>
      </c>
      <c r="AN260" s="1286"/>
      <c r="AO260" s="1294"/>
      <c r="AP260" s="1286"/>
      <c r="AQ260" s="1297"/>
      <c r="AR260" s="1279"/>
      <c r="AS260" s="1281"/>
      <c r="AT260" s="1282"/>
      <c r="AU260" s="62"/>
      <c r="AV260" s="1282"/>
      <c r="AW260" s="1284"/>
      <c r="AX260" s="1286"/>
      <c r="AY260" s="1288"/>
      <c r="AZ260" s="1271"/>
      <c r="BA260" s="1273"/>
      <c r="BB260" s="1275"/>
      <c r="BC260" s="1275"/>
      <c r="BD260" s="1277"/>
      <c r="BE260" s="210"/>
      <c r="BF260" s="1278"/>
      <c r="BG260" s="15"/>
      <c r="BH260" s="15"/>
      <c r="BI260" s="133"/>
      <c r="BJ260" s="130">
        <v>127</v>
      </c>
      <c r="BK260" s="130">
        <v>128</v>
      </c>
      <c r="BL260" s="1260"/>
      <c r="BM260" s="8"/>
      <c r="BN260" s="8"/>
      <c r="BO260" s="8"/>
      <c r="BP260" s="8"/>
      <c r="BQ260" s="8"/>
      <c r="BR260" s="8"/>
      <c r="BS260" s="8"/>
      <c r="BT260" s="8"/>
      <c r="BU260" s="8"/>
      <c r="BV260" s="8"/>
      <c r="BW260" s="8"/>
      <c r="BX260" s="8"/>
      <c r="BY260" s="8"/>
    </row>
    <row r="261" spans="1:77" s="56" customFormat="1" ht="13.5" customHeight="1">
      <c r="A261" s="1318"/>
      <c r="B261" s="1300"/>
      <c r="C261" s="1261" t="s">
        <v>229</v>
      </c>
      <c r="D261" s="215" t="s">
        <v>230</v>
      </c>
      <c r="E261" s="200"/>
      <c r="F261" s="216">
        <v>99820</v>
      </c>
      <c r="G261" s="217">
        <v>173980</v>
      </c>
      <c r="H261" s="216">
        <v>96250</v>
      </c>
      <c r="I261" s="217">
        <v>170410</v>
      </c>
      <c r="J261" s="170" t="s">
        <v>222</v>
      </c>
      <c r="K261" s="218">
        <v>880</v>
      </c>
      <c r="L261" s="219">
        <v>1620</v>
      </c>
      <c r="M261" s="220" t="s">
        <v>221</v>
      </c>
      <c r="N261" s="218">
        <v>850</v>
      </c>
      <c r="O261" s="219">
        <v>1590</v>
      </c>
      <c r="P261" s="220" t="s">
        <v>221</v>
      </c>
      <c r="Q261" s="228"/>
      <c r="R261" s="229"/>
      <c r="S261" s="230"/>
      <c r="T261" s="1304"/>
      <c r="U261" s="157"/>
      <c r="V261" s="243"/>
      <c r="W261" s="1286"/>
      <c r="X261" s="244"/>
      <c r="Y261" s="245"/>
      <c r="Z261" s="1320"/>
      <c r="AA261" s="243"/>
      <c r="AB261" s="1303"/>
      <c r="AC261" s="229"/>
      <c r="AD261" s="229"/>
      <c r="AE261" s="1304"/>
      <c r="AF261" s="247"/>
      <c r="AG261" s="1282"/>
      <c r="AH261" s="1306" t="e">
        <v>#REF!</v>
      </c>
      <c r="AI261" s="1291" t="e">
        <v>#REF!</v>
      </c>
      <c r="AJ261" s="1279"/>
      <c r="AK261" s="165" t="s">
        <v>231</v>
      </c>
      <c r="AL261" s="226">
        <v>2600</v>
      </c>
      <c r="AM261" s="227">
        <v>2900</v>
      </c>
      <c r="AN261" s="1286"/>
      <c r="AO261" s="1294"/>
      <c r="AP261" s="1286"/>
      <c r="AQ261" s="1297"/>
      <c r="AR261" s="210"/>
      <c r="AS261" s="193"/>
      <c r="AT261" s="1282"/>
      <c r="AU261" s="62"/>
      <c r="AV261" s="1282"/>
      <c r="AW261" s="1284"/>
      <c r="AX261" s="1286"/>
      <c r="AY261" s="1288"/>
      <c r="AZ261" s="1271"/>
      <c r="BA261" s="1263">
        <v>0.02</v>
      </c>
      <c r="BB261" s="1265">
        <v>0.03</v>
      </c>
      <c r="BC261" s="1265">
        <v>0.05</v>
      </c>
      <c r="BD261" s="1267">
        <v>0.06</v>
      </c>
      <c r="BE261" s="210"/>
      <c r="BF261" s="1269"/>
      <c r="BG261" s="15"/>
      <c r="BH261" s="15"/>
      <c r="BI261" s="133"/>
      <c r="BJ261" s="130">
        <v>127</v>
      </c>
      <c r="BK261" s="130">
        <v>128</v>
      </c>
      <c r="BL261" s="1260"/>
      <c r="BM261" s="8"/>
      <c r="BN261" s="8"/>
      <c r="BO261" s="8"/>
      <c r="BP261" s="8"/>
      <c r="BQ261" s="8"/>
      <c r="BR261" s="8"/>
      <c r="BS261" s="8"/>
      <c r="BT261" s="8"/>
      <c r="BU261" s="8"/>
      <c r="BV261" s="8"/>
      <c r="BW261" s="8"/>
      <c r="BX261" s="8"/>
      <c r="BY261" s="8"/>
    </row>
    <row r="262" spans="1:77" s="56" customFormat="1" ht="13.5" customHeight="1">
      <c r="A262" s="1318"/>
      <c r="B262" s="1300"/>
      <c r="C262" s="1262"/>
      <c r="D262" s="232" t="s">
        <v>53</v>
      </c>
      <c r="E262" s="200"/>
      <c r="F262" s="233">
        <v>173980</v>
      </c>
      <c r="G262" s="234"/>
      <c r="H262" s="233">
        <v>170410</v>
      </c>
      <c r="I262" s="234"/>
      <c r="J262" s="170" t="s">
        <v>222</v>
      </c>
      <c r="K262" s="221">
        <v>1620</v>
      </c>
      <c r="L262" s="235"/>
      <c r="M262" s="236" t="s">
        <v>221</v>
      </c>
      <c r="N262" s="221">
        <v>1590</v>
      </c>
      <c r="O262" s="235"/>
      <c r="P262" s="236" t="s">
        <v>221</v>
      </c>
      <c r="Q262" s="228"/>
      <c r="R262" s="229"/>
      <c r="S262" s="237"/>
      <c r="T262" s="1304"/>
      <c r="U262" s="157"/>
      <c r="V262" s="223" t="s">
        <v>261</v>
      </c>
      <c r="W262" s="1286"/>
      <c r="X262" s="224" t="s">
        <v>261</v>
      </c>
      <c r="Y262" s="172"/>
      <c r="Z262" s="1320"/>
      <c r="AA262" s="223"/>
      <c r="AB262" s="1303"/>
      <c r="AC262" s="229"/>
      <c r="AD262" s="229"/>
      <c r="AE262" s="1304"/>
      <c r="AF262" s="247"/>
      <c r="AG262" s="1282"/>
      <c r="AH262" s="1307" t="e">
        <v>#REF!</v>
      </c>
      <c r="AI262" s="1292" t="e">
        <v>#REF!</v>
      </c>
      <c r="AJ262" s="1279"/>
      <c r="AK262" s="239" t="s">
        <v>232</v>
      </c>
      <c r="AL262" s="240">
        <v>2400</v>
      </c>
      <c r="AM262" s="241">
        <v>2600</v>
      </c>
      <c r="AN262" s="1286"/>
      <c r="AO262" s="1295"/>
      <c r="AP262" s="1286"/>
      <c r="AQ262" s="1298"/>
      <c r="AR262" s="210"/>
      <c r="AS262" s="193"/>
      <c r="AT262" s="1282"/>
      <c r="AU262" s="62"/>
      <c r="AV262" s="1282"/>
      <c r="AW262" s="1285"/>
      <c r="AX262" s="1286"/>
      <c r="AY262" s="1289"/>
      <c r="AZ262" s="1271"/>
      <c r="BA262" s="1264"/>
      <c r="BB262" s="1266"/>
      <c r="BC262" s="1266"/>
      <c r="BD262" s="1268"/>
      <c r="BE262" s="210"/>
      <c r="BF262" s="1269"/>
      <c r="BG262" s="15"/>
      <c r="BH262" s="15"/>
      <c r="BI262" s="133"/>
      <c r="BJ262" s="130">
        <v>127</v>
      </c>
      <c r="BK262" s="130">
        <v>128</v>
      </c>
      <c r="BL262" s="1260"/>
      <c r="BM262" s="8"/>
      <c r="BN262" s="8"/>
      <c r="BO262" s="8"/>
      <c r="BP262" s="8"/>
      <c r="BQ262" s="8"/>
      <c r="BR262" s="8"/>
      <c r="BS262" s="8"/>
      <c r="BT262" s="8"/>
      <c r="BU262" s="8"/>
      <c r="BV262" s="8"/>
      <c r="BW262" s="8"/>
      <c r="BX262" s="8"/>
      <c r="BY262" s="8"/>
    </row>
    <row r="263" spans="1:77" s="56" customFormat="1" ht="13.5" customHeight="1">
      <c r="A263" s="1318"/>
      <c r="B263" s="1308" t="s">
        <v>262</v>
      </c>
      <c r="C263" s="1301" t="s">
        <v>218</v>
      </c>
      <c r="D263" s="199" t="s">
        <v>219</v>
      </c>
      <c r="E263" s="200"/>
      <c r="F263" s="201">
        <v>31250</v>
      </c>
      <c r="G263" s="202">
        <v>38660</v>
      </c>
      <c r="H263" s="201">
        <v>27910</v>
      </c>
      <c r="I263" s="202">
        <v>35320</v>
      </c>
      <c r="J263" s="170" t="s">
        <v>222</v>
      </c>
      <c r="K263" s="203">
        <v>290</v>
      </c>
      <c r="L263" s="204">
        <v>360</v>
      </c>
      <c r="M263" s="205" t="s">
        <v>221</v>
      </c>
      <c r="N263" s="203">
        <v>260</v>
      </c>
      <c r="O263" s="204">
        <v>330</v>
      </c>
      <c r="P263" s="205" t="s">
        <v>221</v>
      </c>
      <c r="Q263" s="170" t="s">
        <v>222</v>
      </c>
      <c r="R263" s="206">
        <v>7410</v>
      </c>
      <c r="S263" s="207">
        <v>70</v>
      </c>
      <c r="T263" s="1303"/>
      <c r="U263" s="157"/>
      <c r="V263" s="223">
        <v>671900</v>
      </c>
      <c r="W263" s="1286"/>
      <c r="X263" s="224">
        <v>6710</v>
      </c>
      <c r="Y263" s="210"/>
      <c r="Z263" s="1320"/>
      <c r="AA263" s="224"/>
      <c r="AB263" s="1303"/>
      <c r="AC263" s="229"/>
      <c r="AD263" s="229"/>
      <c r="AE263" s="1304"/>
      <c r="AF263" s="247"/>
      <c r="AG263" s="1282" t="s">
        <v>222</v>
      </c>
      <c r="AH263" s="1305">
        <v>2600</v>
      </c>
      <c r="AI263" s="1290">
        <v>2900</v>
      </c>
      <c r="AJ263" s="1279" t="s">
        <v>222</v>
      </c>
      <c r="AK263" s="212" t="s">
        <v>224</v>
      </c>
      <c r="AL263" s="213">
        <v>5400</v>
      </c>
      <c r="AM263" s="214">
        <v>6000</v>
      </c>
      <c r="AN263" s="1286" t="s">
        <v>222</v>
      </c>
      <c r="AO263" s="1293">
        <v>2960</v>
      </c>
      <c r="AP263" s="1286" t="s">
        <v>222</v>
      </c>
      <c r="AQ263" s="1296">
        <v>20</v>
      </c>
      <c r="AR263" s="1279" t="s">
        <v>222</v>
      </c>
      <c r="AS263" s="1280">
        <v>4700</v>
      </c>
      <c r="AT263" s="1282"/>
      <c r="AU263" s="62"/>
      <c r="AV263" s="1282" t="s">
        <v>492</v>
      </c>
      <c r="AW263" s="1283">
        <v>3410</v>
      </c>
      <c r="AX263" s="1286" t="s">
        <v>222</v>
      </c>
      <c r="AY263" s="1287">
        <v>30</v>
      </c>
      <c r="AZ263" s="1271" t="s">
        <v>492</v>
      </c>
      <c r="BA263" s="1272" t="s">
        <v>226</v>
      </c>
      <c r="BB263" s="1274" t="s">
        <v>226</v>
      </c>
      <c r="BC263" s="1274" t="s">
        <v>226</v>
      </c>
      <c r="BD263" s="1276" t="s">
        <v>226</v>
      </c>
      <c r="BE263" s="210"/>
      <c r="BF263" s="1278"/>
      <c r="BG263" s="15"/>
      <c r="BH263" s="15"/>
      <c r="BI263" s="133"/>
      <c r="BJ263" s="130">
        <v>129</v>
      </c>
      <c r="BK263" s="130">
        <v>130</v>
      </c>
      <c r="BL263" s="1260">
        <v>14</v>
      </c>
      <c r="BM263" s="8"/>
      <c r="BN263" s="8"/>
      <c r="BO263" s="8"/>
      <c r="BP263" s="8"/>
      <c r="BQ263" s="8"/>
      <c r="BR263" s="8"/>
      <c r="BS263" s="8"/>
      <c r="BT263" s="8"/>
      <c r="BU263" s="8"/>
      <c r="BV263" s="8"/>
      <c r="BW263" s="8"/>
      <c r="BX263" s="8"/>
      <c r="BY263" s="8"/>
    </row>
    <row r="264" spans="1:77" s="56" customFormat="1" ht="13.5" customHeight="1">
      <c r="A264" s="1318"/>
      <c r="B264" s="1300"/>
      <c r="C264" s="1302"/>
      <c r="D264" s="215" t="s">
        <v>227</v>
      </c>
      <c r="E264" s="200"/>
      <c r="F264" s="216">
        <v>38660</v>
      </c>
      <c r="G264" s="217">
        <v>98840</v>
      </c>
      <c r="H264" s="216">
        <v>35320</v>
      </c>
      <c r="I264" s="217">
        <v>95500</v>
      </c>
      <c r="J264" s="170" t="s">
        <v>222</v>
      </c>
      <c r="K264" s="218">
        <v>360</v>
      </c>
      <c r="L264" s="219">
        <v>870</v>
      </c>
      <c r="M264" s="220" t="s">
        <v>221</v>
      </c>
      <c r="N264" s="218">
        <v>330</v>
      </c>
      <c r="O264" s="219">
        <v>840</v>
      </c>
      <c r="P264" s="220" t="s">
        <v>221</v>
      </c>
      <c r="Q264" s="170" t="s">
        <v>222</v>
      </c>
      <c r="R264" s="221">
        <v>7410</v>
      </c>
      <c r="S264" s="222">
        <v>70</v>
      </c>
      <c r="T264" s="1303"/>
      <c r="U264" s="157"/>
      <c r="V264" s="243"/>
      <c r="W264" s="1286"/>
      <c r="X264" s="244"/>
      <c r="Y264" s="245"/>
      <c r="Z264" s="1320"/>
      <c r="AA264" s="243"/>
      <c r="AB264" s="1303"/>
      <c r="AC264" s="229"/>
      <c r="AD264" s="229"/>
      <c r="AE264" s="1304"/>
      <c r="AF264" s="247"/>
      <c r="AG264" s="1282"/>
      <c r="AH264" s="1306" t="e">
        <v>#REF!</v>
      </c>
      <c r="AI264" s="1291" t="e">
        <v>#REF!</v>
      </c>
      <c r="AJ264" s="1279"/>
      <c r="AK264" s="165" t="s">
        <v>228</v>
      </c>
      <c r="AL264" s="226">
        <v>2900</v>
      </c>
      <c r="AM264" s="227">
        <v>3300</v>
      </c>
      <c r="AN264" s="1286"/>
      <c r="AO264" s="1294"/>
      <c r="AP264" s="1286"/>
      <c r="AQ264" s="1297"/>
      <c r="AR264" s="1279"/>
      <c r="AS264" s="1281"/>
      <c r="AT264" s="1282"/>
      <c r="AU264" s="62"/>
      <c r="AV264" s="1282"/>
      <c r="AW264" s="1284"/>
      <c r="AX264" s="1286"/>
      <c r="AY264" s="1288"/>
      <c r="AZ264" s="1271"/>
      <c r="BA264" s="1273"/>
      <c r="BB264" s="1275"/>
      <c r="BC264" s="1275"/>
      <c r="BD264" s="1277"/>
      <c r="BE264" s="210"/>
      <c r="BF264" s="1278"/>
      <c r="BG264" s="15"/>
      <c r="BH264" s="15"/>
      <c r="BI264" s="133"/>
      <c r="BJ264" s="130">
        <v>129</v>
      </c>
      <c r="BK264" s="130">
        <v>130</v>
      </c>
      <c r="BL264" s="1260"/>
      <c r="BM264" s="8"/>
      <c r="BN264" s="8"/>
      <c r="BO264" s="8"/>
      <c r="BP264" s="8"/>
      <c r="BQ264" s="8"/>
      <c r="BR264" s="8"/>
      <c r="BS264" s="8"/>
      <c r="BT264" s="8"/>
      <c r="BU264" s="8"/>
      <c r="BV264" s="8"/>
      <c r="BW264" s="8"/>
      <c r="BX264" s="8"/>
      <c r="BY264" s="8"/>
    </row>
    <row r="265" spans="1:77" s="56" customFormat="1" ht="13.5" customHeight="1">
      <c r="A265" s="1318"/>
      <c r="B265" s="1300"/>
      <c r="C265" s="1261" t="s">
        <v>229</v>
      </c>
      <c r="D265" s="215" t="s">
        <v>230</v>
      </c>
      <c r="E265" s="200"/>
      <c r="F265" s="216">
        <v>98840</v>
      </c>
      <c r="G265" s="217">
        <v>173000</v>
      </c>
      <c r="H265" s="216">
        <v>95500</v>
      </c>
      <c r="I265" s="217">
        <v>169660</v>
      </c>
      <c r="J265" s="170" t="s">
        <v>222</v>
      </c>
      <c r="K265" s="218">
        <v>870</v>
      </c>
      <c r="L265" s="219">
        <v>1610</v>
      </c>
      <c r="M265" s="220" t="s">
        <v>221</v>
      </c>
      <c r="N265" s="218">
        <v>840</v>
      </c>
      <c r="O265" s="219">
        <v>1580</v>
      </c>
      <c r="P265" s="220" t="s">
        <v>221</v>
      </c>
      <c r="Q265" s="228"/>
      <c r="R265" s="229"/>
      <c r="S265" s="230"/>
      <c r="T265" s="1304"/>
      <c r="U265" s="157"/>
      <c r="V265" s="223" t="s">
        <v>263</v>
      </c>
      <c r="W265" s="1286"/>
      <c r="X265" s="224" t="s">
        <v>263</v>
      </c>
      <c r="Y265" s="172"/>
      <c r="Z265" s="1320"/>
      <c r="AA265" s="223"/>
      <c r="AB265" s="1303"/>
      <c r="AC265" s="229"/>
      <c r="AD265" s="229"/>
      <c r="AE265" s="1304"/>
      <c r="AF265" s="247"/>
      <c r="AG265" s="1282"/>
      <c r="AH265" s="1306" t="e">
        <v>#REF!</v>
      </c>
      <c r="AI265" s="1291" t="e">
        <v>#REF!</v>
      </c>
      <c r="AJ265" s="1279"/>
      <c r="AK265" s="165" t="s">
        <v>231</v>
      </c>
      <c r="AL265" s="226">
        <v>2500</v>
      </c>
      <c r="AM265" s="227">
        <v>2800</v>
      </c>
      <c r="AN265" s="1286"/>
      <c r="AO265" s="1294"/>
      <c r="AP265" s="1286"/>
      <c r="AQ265" s="1297"/>
      <c r="AR265" s="210"/>
      <c r="AS265" s="193"/>
      <c r="AT265" s="1282"/>
      <c r="AU265" s="62"/>
      <c r="AV265" s="1282"/>
      <c r="AW265" s="1284"/>
      <c r="AX265" s="1286"/>
      <c r="AY265" s="1288"/>
      <c r="AZ265" s="1271"/>
      <c r="BA265" s="1263">
        <v>0.02</v>
      </c>
      <c r="BB265" s="1265">
        <v>0.03</v>
      </c>
      <c r="BC265" s="1265">
        <v>0.05</v>
      </c>
      <c r="BD265" s="1267">
        <v>0.06</v>
      </c>
      <c r="BE265" s="210"/>
      <c r="BF265" s="1269"/>
      <c r="BG265" s="15"/>
      <c r="BH265" s="15"/>
      <c r="BI265" s="133"/>
      <c r="BJ265" s="130">
        <v>129</v>
      </c>
      <c r="BK265" s="130">
        <v>130</v>
      </c>
      <c r="BL265" s="1260"/>
      <c r="BM265" s="8"/>
      <c r="BN265" s="8"/>
      <c r="BO265" s="8"/>
      <c r="BP265" s="8"/>
      <c r="BQ265" s="8"/>
      <c r="BR265" s="8"/>
      <c r="BS265" s="8"/>
      <c r="BT265" s="8"/>
      <c r="BU265" s="8"/>
      <c r="BV265" s="8"/>
      <c r="BW265" s="8"/>
      <c r="BX265" s="8"/>
      <c r="BY265" s="8"/>
    </row>
    <row r="266" spans="1:77" s="56" customFormat="1" ht="13.5" customHeight="1">
      <c r="A266" s="1318"/>
      <c r="B266" s="1300"/>
      <c r="C266" s="1262"/>
      <c r="D266" s="232" t="s">
        <v>53</v>
      </c>
      <c r="E266" s="200"/>
      <c r="F266" s="233">
        <v>173000</v>
      </c>
      <c r="G266" s="234"/>
      <c r="H266" s="233">
        <v>169660</v>
      </c>
      <c r="I266" s="234"/>
      <c r="J266" s="170" t="s">
        <v>222</v>
      </c>
      <c r="K266" s="221">
        <v>1610</v>
      </c>
      <c r="L266" s="235"/>
      <c r="M266" s="236" t="s">
        <v>221</v>
      </c>
      <c r="N266" s="221">
        <v>1580</v>
      </c>
      <c r="O266" s="235"/>
      <c r="P266" s="236" t="s">
        <v>221</v>
      </c>
      <c r="Q266" s="228"/>
      <c r="R266" s="229"/>
      <c r="S266" s="237"/>
      <c r="T266" s="1304"/>
      <c r="U266" s="157"/>
      <c r="V266" s="223">
        <v>708000</v>
      </c>
      <c r="W266" s="1286"/>
      <c r="X266" s="224">
        <v>7080</v>
      </c>
      <c r="Y266" s="210"/>
      <c r="Z266" s="1320"/>
      <c r="AA266" s="224"/>
      <c r="AB266" s="1303"/>
      <c r="AC266" s="229"/>
      <c r="AD266" s="229"/>
      <c r="AE266" s="1304"/>
      <c r="AF266" s="247"/>
      <c r="AG266" s="1282"/>
      <c r="AH266" s="1307" t="e">
        <v>#REF!</v>
      </c>
      <c r="AI266" s="1292" t="e">
        <v>#REF!</v>
      </c>
      <c r="AJ266" s="1279"/>
      <c r="AK266" s="239" t="s">
        <v>232</v>
      </c>
      <c r="AL266" s="240">
        <v>2300</v>
      </c>
      <c r="AM266" s="241">
        <v>2500</v>
      </c>
      <c r="AN266" s="1286"/>
      <c r="AO266" s="1295"/>
      <c r="AP266" s="1286"/>
      <c r="AQ266" s="1298"/>
      <c r="AR266" s="210"/>
      <c r="AS266" s="193"/>
      <c r="AT266" s="1282"/>
      <c r="AU266" s="62"/>
      <c r="AV266" s="1282"/>
      <c r="AW266" s="1285"/>
      <c r="AX266" s="1286"/>
      <c r="AY266" s="1289"/>
      <c r="AZ266" s="1271"/>
      <c r="BA266" s="1264"/>
      <c r="BB266" s="1266"/>
      <c r="BC266" s="1266"/>
      <c r="BD266" s="1268"/>
      <c r="BE266" s="210"/>
      <c r="BF266" s="1269"/>
      <c r="BG266" s="15"/>
      <c r="BH266" s="15"/>
      <c r="BI266" s="133"/>
      <c r="BJ266" s="130">
        <v>129</v>
      </c>
      <c r="BK266" s="130">
        <v>130</v>
      </c>
      <c r="BL266" s="1260"/>
      <c r="BM266" s="8"/>
      <c r="BN266" s="8"/>
      <c r="BO266" s="8"/>
      <c r="BP266" s="8"/>
      <c r="BQ266" s="8"/>
      <c r="BR266" s="8"/>
      <c r="BS266" s="8"/>
      <c r="BT266" s="8"/>
      <c r="BU266" s="8"/>
      <c r="BV266" s="8"/>
      <c r="BW266" s="8"/>
      <c r="BX266" s="8"/>
      <c r="BY266" s="8"/>
    </row>
    <row r="267" spans="1:77" s="56" customFormat="1" ht="13.5" customHeight="1">
      <c r="A267" s="1318"/>
      <c r="B267" s="1308" t="s">
        <v>264</v>
      </c>
      <c r="C267" s="1301" t="s">
        <v>218</v>
      </c>
      <c r="D267" s="199" t="s">
        <v>219</v>
      </c>
      <c r="E267" s="200"/>
      <c r="F267" s="201">
        <v>31250</v>
      </c>
      <c r="G267" s="202">
        <v>38660</v>
      </c>
      <c r="H267" s="201">
        <v>28120</v>
      </c>
      <c r="I267" s="202">
        <v>35530</v>
      </c>
      <c r="J267" s="170" t="s">
        <v>222</v>
      </c>
      <c r="K267" s="203">
        <v>290</v>
      </c>
      <c r="L267" s="204">
        <v>360</v>
      </c>
      <c r="M267" s="205" t="s">
        <v>221</v>
      </c>
      <c r="N267" s="203">
        <v>260</v>
      </c>
      <c r="O267" s="204">
        <v>330</v>
      </c>
      <c r="P267" s="205" t="s">
        <v>221</v>
      </c>
      <c r="Q267" s="170" t="s">
        <v>222</v>
      </c>
      <c r="R267" s="206">
        <v>7410</v>
      </c>
      <c r="S267" s="207">
        <v>70</v>
      </c>
      <c r="T267" s="1303"/>
      <c r="U267" s="157"/>
      <c r="V267" s="243"/>
      <c r="W267" s="1286"/>
      <c r="X267" s="224"/>
      <c r="Y267" s="210"/>
      <c r="Z267" s="1320"/>
      <c r="AA267" s="224"/>
      <c r="AB267" s="1303"/>
      <c r="AC267" s="229"/>
      <c r="AD267" s="229"/>
      <c r="AE267" s="1304"/>
      <c r="AF267" s="247"/>
      <c r="AG267" s="1282" t="s">
        <v>222</v>
      </c>
      <c r="AH267" s="1305">
        <v>2400</v>
      </c>
      <c r="AI267" s="1290">
        <v>2700</v>
      </c>
      <c r="AJ267" s="1279" t="s">
        <v>222</v>
      </c>
      <c r="AK267" s="212" t="s">
        <v>224</v>
      </c>
      <c r="AL267" s="213">
        <v>4800</v>
      </c>
      <c r="AM267" s="214">
        <v>5400</v>
      </c>
      <c r="AN267" s="1286" t="s">
        <v>222</v>
      </c>
      <c r="AO267" s="1293">
        <v>2780</v>
      </c>
      <c r="AP267" s="1286" t="s">
        <v>222</v>
      </c>
      <c r="AQ267" s="1296">
        <v>20</v>
      </c>
      <c r="AR267" s="1279" t="s">
        <v>222</v>
      </c>
      <c r="AS267" s="1280">
        <v>4700</v>
      </c>
      <c r="AT267" s="1282"/>
      <c r="AU267" s="62"/>
      <c r="AV267" s="1282" t="s">
        <v>492</v>
      </c>
      <c r="AW267" s="1283">
        <v>3190</v>
      </c>
      <c r="AX267" s="1286" t="s">
        <v>222</v>
      </c>
      <c r="AY267" s="1287">
        <v>30</v>
      </c>
      <c r="AZ267" s="1271" t="s">
        <v>492</v>
      </c>
      <c r="BA267" s="1272" t="s">
        <v>226</v>
      </c>
      <c r="BB267" s="1274" t="s">
        <v>226</v>
      </c>
      <c r="BC267" s="1274" t="s">
        <v>226</v>
      </c>
      <c r="BD267" s="1276" t="s">
        <v>226</v>
      </c>
      <c r="BE267" s="210"/>
      <c r="BF267" s="1278"/>
      <c r="BG267" s="15"/>
      <c r="BH267" s="15"/>
      <c r="BI267" s="133"/>
      <c r="BJ267" s="130">
        <v>131</v>
      </c>
      <c r="BK267" s="130">
        <v>132</v>
      </c>
      <c r="BL267" s="1260">
        <v>15</v>
      </c>
      <c r="BM267" s="8"/>
      <c r="BN267" s="8"/>
      <c r="BO267" s="8"/>
      <c r="BP267" s="8"/>
      <c r="BQ267" s="8"/>
      <c r="BR267" s="8"/>
      <c r="BS267" s="8"/>
      <c r="BT267" s="8"/>
      <c r="BU267" s="8"/>
      <c r="BV267" s="8"/>
      <c r="BW267" s="8"/>
      <c r="BX267" s="8"/>
      <c r="BY267" s="8"/>
    </row>
    <row r="268" spans="1:77" s="56" customFormat="1" ht="13.5" customHeight="1">
      <c r="A268" s="1318"/>
      <c r="B268" s="1300"/>
      <c r="C268" s="1302"/>
      <c r="D268" s="215" t="s">
        <v>227</v>
      </c>
      <c r="E268" s="200"/>
      <c r="F268" s="216">
        <v>38660</v>
      </c>
      <c r="G268" s="217">
        <v>98840</v>
      </c>
      <c r="H268" s="216">
        <v>35530</v>
      </c>
      <c r="I268" s="217">
        <v>95710</v>
      </c>
      <c r="J268" s="170" t="s">
        <v>222</v>
      </c>
      <c r="K268" s="218">
        <v>360</v>
      </c>
      <c r="L268" s="219">
        <v>870</v>
      </c>
      <c r="M268" s="220" t="s">
        <v>221</v>
      </c>
      <c r="N268" s="218">
        <v>330</v>
      </c>
      <c r="O268" s="219">
        <v>840</v>
      </c>
      <c r="P268" s="220" t="s">
        <v>221</v>
      </c>
      <c r="Q268" s="170" t="s">
        <v>222</v>
      </c>
      <c r="R268" s="221">
        <v>7410</v>
      </c>
      <c r="S268" s="222">
        <v>70</v>
      </c>
      <c r="T268" s="1303"/>
      <c r="U268" s="157"/>
      <c r="V268" s="243"/>
      <c r="W268" s="1286"/>
      <c r="X268" s="224"/>
      <c r="Y268" s="210"/>
      <c r="Z268" s="1320"/>
      <c r="AA268" s="224"/>
      <c r="AB268" s="1303"/>
      <c r="AC268" s="229"/>
      <c r="AD268" s="229"/>
      <c r="AE268" s="1304"/>
      <c r="AF268" s="247"/>
      <c r="AG268" s="1282"/>
      <c r="AH268" s="1306" t="e">
        <v>#REF!</v>
      </c>
      <c r="AI268" s="1291" t="e">
        <v>#REF!</v>
      </c>
      <c r="AJ268" s="1279"/>
      <c r="AK268" s="165" t="s">
        <v>228</v>
      </c>
      <c r="AL268" s="226">
        <v>2600</v>
      </c>
      <c r="AM268" s="227">
        <v>2900</v>
      </c>
      <c r="AN268" s="1286"/>
      <c r="AO268" s="1294"/>
      <c r="AP268" s="1286"/>
      <c r="AQ268" s="1297"/>
      <c r="AR268" s="1279"/>
      <c r="AS268" s="1281"/>
      <c r="AT268" s="1282"/>
      <c r="AU268" s="62"/>
      <c r="AV268" s="1282"/>
      <c r="AW268" s="1284"/>
      <c r="AX268" s="1286"/>
      <c r="AY268" s="1288"/>
      <c r="AZ268" s="1271"/>
      <c r="BA268" s="1273"/>
      <c r="BB268" s="1275"/>
      <c r="BC268" s="1275"/>
      <c r="BD268" s="1277"/>
      <c r="BE268" s="210"/>
      <c r="BF268" s="1278"/>
      <c r="BG268" s="15"/>
      <c r="BH268" s="15"/>
      <c r="BI268" s="133"/>
      <c r="BJ268" s="130">
        <v>131</v>
      </c>
      <c r="BK268" s="130">
        <v>132</v>
      </c>
      <c r="BL268" s="1260"/>
      <c r="BM268" s="8"/>
      <c r="BN268" s="8"/>
      <c r="BO268" s="8"/>
      <c r="BP268" s="8"/>
      <c r="BQ268" s="8"/>
      <c r="BR268" s="8"/>
      <c r="BS268" s="8"/>
      <c r="BT268" s="8"/>
      <c r="BU268" s="8"/>
      <c r="BV268" s="8"/>
      <c r="BW268" s="8"/>
      <c r="BX268" s="8"/>
      <c r="BY268" s="8"/>
    </row>
    <row r="269" spans="1:77" s="56" customFormat="1" ht="13.5" customHeight="1">
      <c r="A269" s="1318"/>
      <c r="B269" s="1300"/>
      <c r="C269" s="1261" t="s">
        <v>229</v>
      </c>
      <c r="D269" s="215" t="s">
        <v>230</v>
      </c>
      <c r="E269" s="200"/>
      <c r="F269" s="216">
        <v>98840</v>
      </c>
      <c r="G269" s="217">
        <v>173000</v>
      </c>
      <c r="H269" s="216">
        <v>95710</v>
      </c>
      <c r="I269" s="217">
        <v>169870</v>
      </c>
      <c r="J269" s="170" t="s">
        <v>222</v>
      </c>
      <c r="K269" s="218">
        <v>870</v>
      </c>
      <c r="L269" s="219">
        <v>1610</v>
      </c>
      <c r="M269" s="220" t="s">
        <v>221</v>
      </c>
      <c r="N269" s="218">
        <v>840</v>
      </c>
      <c r="O269" s="219">
        <v>1580</v>
      </c>
      <c r="P269" s="220" t="s">
        <v>221</v>
      </c>
      <c r="Q269" s="228"/>
      <c r="R269" s="229"/>
      <c r="S269" s="230"/>
      <c r="T269" s="1304"/>
      <c r="U269" s="157"/>
      <c r="V269" s="243"/>
      <c r="W269" s="1286"/>
      <c r="X269" s="224"/>
      <c r="Y269" s="210"/>
      <c r="Z269" s="1320"/>
      <c r="AA269" s="224"/>
      <c r="AB269" s="1303"/>
      <c r="AC269" s="229"/>
      <c r="AD269" s="229"/>
      <c r="AE269" s="1304"/>
      <c r="AF269" s="247"/>
      <c r="AG269" s="1282"/>
      <c r="AH269" s="1306" t="e">
        <v>#REF!</v>
      </c>
      <c r="AI269" s="1291" t="e">
        <v>#REF!</v>
      </c>
      <c r="AJ269" s="1279"/>
      <c r="AK269" s="165" t="s">
        <v>231</v>
      </c>
      <c r="AL269" s="226">
        <v>2300</v>
      </c>
      <c r="AM269" s="227">
        <v>2500</v>
      </c>
      <c r="AN269" s="1286"/>
      <c r="AO269" s="1294"/>
      <c r="AP269" s="1286"/>
      <c r="AQ269" s="1297"/>
      <c r="AR269" s="210"/>
      <c r="AS269" s="193"/>
      <c r="AT269" s="1282"/>
      <c r="AU269" s="62"/>
      <c r="AV269" s="1282"/>
      <c r="AW269" s="1284"/>
      <c r="AX269" s="1286"/>
      <c r="AY269" s="1288"/>
      <c r="AZ269" s="1271"/>
      <c r="BA269" s="1263">
        <v>0.02</v>
      </c>
      <c r="BB269" s="1265">
        <v>0.03</v>
      </c>
      <c r="BC269" s="1265">
        <v>0.05</v>
      </c>
      <c r="BD269" s="1267">
        <v>0.06</v>
      </c>
      <c r="BE269" s="210"/>
      <c r="BF269" s="1269"/>
      <c r="BG269" s="15"/>
      <c r="BH269" s="15"/>
      <c r="BI269" s="133"/>
      <c r="BJ269" s="130">
        <v>131</v>
      </c>
      <c r="BK269" s="130">
        <v>132</v>
      </c>
      <c r="BL269" s="1260"/>
      <c r="BM269" s="8"/>
      <c r="BN269" s="8"/>
      <c r="BO269" s="8"/>
      <c r="BP269" s="8"/>
      <c r="BQ269" s="8"/>
      <c r="BR269" s="8"/>
      <c r="BS269" s="8"/>
      <c r="BT269" s="8"/>
      <c r="BU269" s="8"/>
      <c r="BV269" s="8"/>
      <c r="BW269" s="8"/>
      <c r="BX269" s="8"/>
      <c r="BY269" s="8"/>
    </row>
    <row r="270" spans="1:77" s="56" customFormat="1" ht="13.5" customHeight="1">
      <c r="A270" s="1318"/>
      <c r="B270" s="1300"/>
      <c r="C270" s="1262"/>
      <c r="D270" s="232" t="s">
        <v>53</v>
      </c>
      <c r="E270" s="200"/>
      <c r="F270" s="233">
        <v>173000</v>
      </c>
      <c r="G270" s="234"/>
      <c r="H270" s="233">
        <v>169870</v>
      </c>
      <c r="I270" s="234"/>
      <c r="J270" s="170" t="s">
        <v>222</v>
      </c>
      <c r="K270" s="221">
        <v>1610</v>
      </c>
      <c r="L270" s="235"/>
      <c r="M270" s="236" t="s">
        <v>221</v>
      </c>
      <c r="N270" s="221">
        <v>1580</v>
      </c>
      <c r="O270" s="235"/>
      <c r="P270" s="236" t="s">
        <v>221</v>
      </c>
      <c r="Q270" s="228"/>
      <c r="R270" s="229"/>
      <c r="S270" s="237"/>
      <c r="T270" s="1304"/>
      <c r="U270" s="157"/>
      <c r="V270" s="243"/>
      <c r="W270" s="1286"/>
      <c r="X270" s="224"/>
      <c r="Y270" s="210"/>
      <c r="Z270" s="1320"/>
      <c r="AA270" s="224"/>
      <c r="AB270" s="1303"/>
      <c r="AC270" s="229"/>
      <c r="AD270" s="229"/>
      <c r="AE270" s="1304"/>
      <c r="AF270" s="247"/>
      <c r="AG270" s="1282"/>
      <c r="AH270" s="1307" t="e">
        <v>#REF!</v>
      </c>
      <c r="AI270" s="1292" t="e">
        <v>#REF!</v>
      </c>
      <c r="AJ270" s="1279"/>
      <c r="AK270" s="239" t="s">
        <v>232</v>
      </c>
      <c r="AL270" s="240">
        <v>2000</v>
      </c>
      <c r="AM270" s="241">
        <v>2300</v>
      </c>
      <c r="AN270" s="1286"/>
      <c r="AO270" s="1295"/>
      <c r="AP270" s="1286"/>
      <c r="AQ270" s="1298"/>
      <c r="AR270" s="210"/>
      <c r="AS270" s="193"/>
      <c r="AT270" s="1282"/>
      <c r="AU270" s="62"/>
      <c r="AV270" s="1282"/>
      <c r="AW270" s="1285"/>
      <c r="AX270" s="1286"/>
      <c r="AY270" s="1289"/>
      <c r="AZ270" s="1271"/>
      <c r="BA270" s="1264"/>
      <c r="BB270" s="1266"/>
      <c r="BC270" s="1266"/>
      <c r="BD270" s="1268"/>
      <c r="BE270" s="210"/>
      <c r="BF270" s="1269"/>
      <c r="BG270" s="15"/>
      <c r="BH270" s="15"/>
      <c r="BI270" s="133"/>
      <c r="BJ270" s="130">
        <v>131</v>
      </c>
      <c r="BK270" s="130">
        <v>132</v>
      </c>
      <c r="BL270" s="1260"/>
      <c r="BM270" s="8"/>
      <c r="BN270" s="8"/>
      <c r="BO270" s="8"/>
      <c r="BP270" s="8"/>
      <c r="BQ270" s="8"/>
      <c r="BR270" s="8"/>
      <c r="BS270" s="8"/>
      <c r="BT270" s="8"/>
      <c r="BU270" s="8"/>
      <c r="BV270" s="8"/>
      <c r="BW270" s="8"/>
      <c r="BX270" s="8"/>
      <c r="BY270" s="8"/>
    </row>
    <row r="271" spans="1:77" s="56" customFormat="1" ht="13.5" customHeight="1">
      <c r="A271" s="1318"/>
      <c r="B271" s="1308" t="s">
        <v>265</v>
      </c>
      <c r="C271" s="1301" t="s">
        <v>218</v>
      </c>
      <c r="D271" s="199" t="s">
        <v>219</v>
      </c>
      <c r="E271" s="200"/>
      <c r="F271" s="201">
        <v>30460</v>
      </c>
      <c r="G271" s="202">
        <v>37870</v>
      </c>
      <c r="H271" s="201">
        <v>27520</v>
      </c>
      <c r="I271" s="202">
        <v>34930</v>
      </c>
      <c r="J271" s="170" t="s">
        <v>222</v>
      </c>
      <c r="K271" s="203">
        <v>280</v>
      </c>
      <c r="L271" s="204">
        <v>350</v>
      </c>
      <c r="M271" s="205" t="s">
        <v>221</v>
      </c>
      <c r="N271" s="203">
        <v>250</v>
      </c>
      <c r="O271" s="204">
        <v>320</v>
      </c>
      <c r="P271" s="205" t="s">
        <v>221</v>
      </c>
      <c r="Q271" s="170" t="s">
        <v>222</v>
      </c>
      <c r="R271" s="206">
        <v>7410</v>
      </c>
      <c r="S271" s="207">
        <v>70</v>
      </c>
      <c r="T271" s="1303"/>
      <c r="U271" s="157"/>
      <c r="V271" s="243"/>
      <c r="W271" s="1286"/>
      <c r="X271" s="224"/>
      <c r="Y271" s="210"/>
      <c r="Z271" s="1320"/>
      <c r="AA271" s="224"/>
      <c r="AB271" s="1303"/>
      <c r="AC271" s="229"/>
      <c r="AD271" s="229"/>
      <c r="AE271" s="1304"/>
      <c r="AF271" s="247"/>
      <c r="AG271" s="1282" t="s">
        <v>222</v>
      </c>
      <c r="AH271" s="1305">
        <v>2600</v>
      </c>
      <c r="AI271" s="1290">
        <v>2900</v>
      </c>
      <c r="AJ271" s="1279" t="s">
        <v>222</v>
      </c>
      <c r="AK271" s="212" t="s">
        <v>224</v>
      </c>
      <c r="AL271" s="213">
        <v>5400</v>
      </c>
      <c r="AM271" s="214">
        <v>6000</v>
      </c>
      <c r="AN271" s="1286" t="s">
        <v>222</v>
      </c>
      <c r="AO271" s="1293">
        <v>2610</v>
      </c>
      <c r="AP271" s="1286" t="s">
        <v>222</v>
      </c>
      <c r="AQ271" s="1296">
        <v>20</v>
      </c>
      <c r="AR271" s="1279" t="s">
        <v>222</v>
      </c>
      <c r="AS271" s="1280">
        <v>4700</v>
      </c>
      <c r="AT271" s="1282"/>
      <c r="AU271" s="62"/>
      <c r="AV271" s="1282" t="s">
        <v>492</v>
      </c>
      <c r="AW271" s="1283">
        <v>3010</v>
      </c>
      <c r="AX271" s="1286" t="s">
        <v>222</v>
      </c>
      <c r="AY271" s="1287">
        <v>30</v>
      </c>
      <c r="AZ271" s="1271" t="s">
        <v>492</v>
      </c>
      <c r="BA271" s="1272" t="s">
        <v>226</v>
      </c>
      <c r="BB271" s="1274" t="s">
        <v>226</v>
      </c>
      <c r="BC271" s="1274" t="s">
        <v>226</v>
      </c>
      <c r="BD271" s="1276" t="s">
        <v>226</v>
      </c>
      <c r="BE271" s="210"/>
      <c r="BF271" s="1278"/>
      <c r="BG271" s="15"/>
      <c r="BH271" s="15"/>
      <c r="BI271" s="133"/>
      <c r="BJ271" s="130">
        <v>133</v>
      </c>
      <c r="BK271" s="130">
        <v>134</v>
      </c>
      <c r="BL271" s="1260">
        <v>16</v>
      </c>
      <c r="BM271" s="8"/>
      <c r="BN271" s="8"/>
      <c r="BO271" s="8"/>
      <c r="BP271" s="8"/>
      <c r="BQ271" s="8"/>
      <c r="BR271" s="8"/>
      <c r="BS271" s="8"/>
      <c r="BT271" s="8"/>
      <c r="BU271" s="8"/>
      <c r="BV271" s="8"/>
      <c r="BW271" s="8"/>
      <c r="BX271" s="8"/>
      <c r="BY271" s="8"/>
    </row>
    <row r="272" spans="1:77" s="56" customFormat="1" ht="13.5" customHeight="1">
      <c r="A272" s="1318"/>
      <c r="B272" s="1300"/>
      <c r="C272" s="1302"/>
      <c r="D272" s="215" t="s">
        <v>227</v>
      </c>
      <c r="E272" s="200"/>
      <c r="F272" s="216">
        <v>37870</v>
      </c>
      <c r="G272" s="217">
        <v>98050</v>
      </c>
      <c r="H272" s="216">
        <v>34930</v>
      </c>
      <c r="I272" s="217">
        <v>95110</v>
      </c>
      <c r="J272" s="170" t="s">
        <v>222</v>
      </c>
      <c r="K272" s="218">
        <v>350</v>
      </c>
      <c r="L272" s="219">
        <v>860</v>
      </c>
      <c r="M272" s="220" t="s">
        <v>221</v>
      </c>
      <c r="N272" s="218">
        <v>320</v>
      </c>
      <c r="O272" s="219">
        <v>830</v>
      </c>
      <c r="P272" s="220" t="s">
        <v>221</v>
      </c>
      <c r="Q272" s="170" t="s">
        <v>222</v>
      </c>
      <c r="R272" s="221">
        <v>7410</v>
      </c>
      <c r="S272" s="222">
        <v>70</v>
      </c>
      <c r="T272" s="1303"/>
      <c r="U272" s="157"/>
      <c r="V272" s="243"/>
      <c r="W272" s="1286"/>
      <c r="X272" s="224"/>
      <c r="Y272" s="210"/>
      <c r="Z272" s="1320"/>
      <c r="AA272" s="224"/>
      <c r="AB272" s="1303"/>
      <c r="AC272" s="229"/>
      <c r="AD272" s="229"/>
      <c r="AE272" s="1304"/>
      <c r="AF272" s="247"/>
      <c r="AG272" s="1282"/>
      <c r="AH272" s="1306" t="e">
        <v>#REF!</v>
      </c>
      <c r="AI272" s="1291" t="e">
        <v>#REF!</v>
      </c>
      <c r="AJ272" s="1279"/>
      <c r="AK272" s="165" t="s">
        <v>228</v>
      </c>
      <c r="AL272" s="226">
        <v>2900</v>
      </c>
      <c r="AM272" s="227">
        <v>3300</v>
      </c>
      <c r="AN272" s="1286"/>
      <c r="AO272" s="1294"/>
      <c r="AP272" s="1286"/>
      <c r="AQ272" s="1297"/>
      <c r="AR272" s="1279"/>
      <c r="AS272" s="1281"/>
      <c r="AT272" s="1282"/>
      <c r="AU272" s="62"/>
      <c r="AV272" s="1282"/>
      <c r="AW272" s="1284"/>
      <c r="AX272" s="1286"/>
      <c r="AY272" s="1288"/>
      <c r="AZ272" s="1271"/>
      <c r="BA272" s="1273"/>
      <c r="BB272" s="1275"/>
      <c r="BC272" s="1275"/>
      <c r="BD272" s="1277"/>
      <c r="BE272" s="210"/>
      <c r="BF272" s="1278"/>
      <c r="BG272" s="15"/>
      <c r="BH272" s="15"/>
      <c r="BI272" s="133"/>
      <c r="BJ272" s="130">
        <v>133</v>
      </c>
      <c r="BK272" s="130">
        <v>134</v>
      </c>
      <c r="BL272" s="1260"/>
      <c r="BM272" s="8"/>
      <c r="BN272" s="8"/>
      <c r="BO272" s="8"/>
      <c r="BP272" s="8"/>
      <c r="BQ272" s="8"/>
      <c r="BR272" s="8"/>
      <c r="BS272" s="8"/>
      <c r="BT272" s="8"/>
      <c r="BU272" s="8"/>
      <c r="BV272" s="8"/>
      <c r="BW272" s="8"/>
      <c r="BX272" s="8"/>
      <c r="BY272" s="8"/>
    </row>
    <row r="273" spans="1:77" s="56" customFormat="1" ht="13.5" customHeight="1">
      <c r="A273" s="1318"/>
      <c r="B273" s="1300"/>
      <c r="C273" s="1261" t="s">
        <v>229</v>
      </c>
      <c r="D273" s="215" t="s">
        <v>230</v>
      </c>
      <c r="E273" s="200"/>
      <c r="F273" s="216">
        <v>98050</v>
      </c>
      <c r="G273" s="217">
        <v>172210</v>
      </c>
      <c r="H273" s="216">
        <v>95110</v>
      </c>
      <c r="I273" s="217">
        <v>169270</v>
      </c>
      <c r="J273" s="170" t="s">
        <v>222</v>
      </c>
      <c r="K273" s="218">
        <v>860</v>
      </c>
      <c r="L273" s="219">
        <v>1600</v>
      </c>
      <c r="M273" s="220" t="s">
        <v>221</v>
      </c>
      <c r="N273" s="218">
        <v>830</v>
      </c>
      <c r="O273" s="219">
        <v>1570</v>
      </c>
      <c r="P273" s="220" t="s">
        <v>221</v>
      </c>
      <c r="Q273" s="228"/>
      <c r="R273" s="229"/>
      <c r="S273" s="230"/>
      <c r="T273" s="1304"/>
      <c r="U273" s="157"/>
      <c r="V273" s="223"/>
      <c r="W273" s="1286"/>
      <c r="X273" s="224"/>
      <c r="Y273" s="210"/>
      <c r="Z273" s="1320"/>
      <c r="AA273" s="224"/>
      <c r="AB273" s="1303"/>
      <c r="AC273" s="229"/>
      <c r="AD273" s="229"/>
      <c r="AE273" s="1304"/>
      <c r="AF273" s="247"/>
      <c r="AG273" s="1282"/>
      <c r="AH273" s="1306" t="e">
        <v>#REF!</v>
      </c>
      <c r="AI273" s="1291" t="e">
        <v>#REF!</v>
      </c>
      <c r="AJ273" s="1279"/>
      <c r="AK273" s="165" t="s">
        <v>231</v>
      </c>
      <c r="AL273" s="226">
        <v>2500</v>
      </c>
      <c r="AM273" s="227">
        <v>2800</v>
      </c>
      <c r="AN273" s="1286"/>
      <c r="AO273" s="1294"/>
      <c r="AP273" s="1286"/>
      <c r="AQ273" s="1297"/>
      <c r="AR273" s="210"/>
      <c r="AS273" s="193"/>
      <c r="AT273" s="1282"/>
      <c r="AU273" s="62"/>
      <c r="AV273" s="1282"/>
      <c r="AW273" s="1284"/>
      <c r="AX273" s="1286"/>
      <c r="AY273" s="1288"/>
      <c r="AZ273" s="1271"/>
      <c r="BA273" s="1263">
        <v>0.02</v>
      </c>
      <c r="BB273" s="1265">
        <v>0.03</v>
      </c>
      <c r="BC273" s="1265">
        <v>0.05</v>
      </c>
      <c r="BD273" s="1267">
        <v>0.06</v>
      </c>
      <c r="BE273" s="210"/>
      <c r="BF273" s="1269"/>
      <c r="BG273" s="15"/>
      <c r="BH273" s="15"/>
      <c r="BI273" s="133"/>
      <c r="BJ273" s="130">
        <v>133</v>
      </c>
      <c r="BK273" s="130">
        <v>134</v>
      </c>
      <c r="BL273" s="1260"/>
      <c r="BM273" s="8"/>
      <c r="BN273" s="8"/>
      <c r="BO273" s="8"/>
      <c r="BP273" s="8"/>
      <c r="BQ273" s="8"/>
      <c r="BR273" s="8"/>
      <c r="BS273" s="8"/>
      <c r="BT273" s="8"/>
      <c r="BU273" s="8"/>
      <c r="BV273" s="8"/>
      <c r="BW273" s="8"/>
      <c r="BX273" s="8"/>
      <c r="BY273" s="8"/>
    </row>
    <row r="274" spans="1:77" s="56" customFormat="1" ht="13.5" customHeight="1">
      <c r="A274" s="1318"/>
      <c r="B274" s="1300"/>
      <c r="C274" s="1262"/>
      <c r="D274" s="232" t="s">
        <v>53</v>
      </c>
      <c r="E274" s="200"/>
      <c r="F274" s="233">
        <v>172210</v>
      </c>
      <c r="G274" s="234"/>
      <c r="H274" s="233">
        <v>169270</v>
      </c>
      <c r="I274" s="234"/>
      <c r="J274" s="170" t="s">
        <v>222</v>
      </c>
      <c r="K274" s="221">
        <v>1600</v>
      </c>
      <c r="L274" s="235"/>
      <c r="M274" s="236" t="s">
        <v>221</v>
      </c>
      <c r="N274" s="221">
        <v>1570</v>
      </c>
      <c r="O274" s="235"/>
      <c r="P274" s="236" t="s">
        <v>221</v>
      </c>
      <c r="Q274" s="228"/>
      <c r="R274" s="229"/>
      <c r="S274" s="237"/>
      <c r="T274" s="1304"/>
      <c r="U274" s="157"/>
      <c r="V274" s="223"/>
      <c r="W274" s="1286"/>
      <c r="X274" s="224"/>
      <c r="Y274" s="210"/>
      <c r="Z274" s="1320"/>
      <c r="AA274" s="224"/>
      <c r="AB274" s="1303"/>
      <c r="AC274" s="229"/>
      <c r="AD274" s="229"/>
      <c r="AE274" s="1304"/>
      <c r="AF274" s="247"/>
      <c r="AG274" s="1282"/>
      <c r="AH274" s="1307" t="e">
        <v>#REF!</v>
      </c>
      <c r="AI274" s="1292" t="e">
        <v>#REF!</v>
      </c>
      <c r="AJ274" s="1279"/>
      <c r="AK274" s="239" t="s">
        <v>232</v>
      </c>
      <c r="AL274" s="240">
        <v>2300</v>
      </c>
      <c r="AM274" s="241">
        <v>2500</v>
      </c>
      <c r="AN274" s="1286"/>
      <c r="AO274" s="1295"/>
      <c r="AP274" s="1286"/>
      <c r="AQ274" s="1298"/>
      <c r="AR274" s="210"/>
      <c r="AS274" s="193"/>
      <c r="AT274" s="1282"/>
      <c r="AU274" s="62"/>
      <c r="AV274" s="1282"/>
      <c r="AW274" s="1285"/>
      <c r="AX274" s="1286"/>
      <c r="AY274" s="1289"/>
      <c r="AZ274" s="1271"/>
      <c r="BA274" s="1264"/>
      <c r="BB274" s="1266"/>
      <c r="BC274" s="1266"/>
      <c r="BD274" s="1268"/>
      <c r="BE274" s="210"/>
      <c r="BF274" s="1269"/>
      <c r="BG274" s="15"/>
      <c r="BH274" s="15"/>
      <c r="BI274" s="133"/>
      <c r="BJ274" s="130">
        <v>133</v>
      </c>
      <c r="BK274" s="130">
        <v>134</v>
      </c>
      <c r="BL274" s="1260"/>
      <c r="BM274" s="8"/>
      <c r="BN274" s="8"/>
      <c r="BO274" s="8"/>
      <c r="BP274" s="8"/>
      <c r="BQ274" s="8"/>
      <c r="BR274" s="8"/>
      <c r="BS274" s="8"/>
      <c r="BT274" s="8"/>
      <c r="BU274" s="8"/>
      <c r="BV274" s="8"/>
      <c r="BW274" s="8"/>
      <c r="BX274" s="8"/>
      <c r="BY274" s="8"/>
    </row>
    <row r="275" spans="1:77" s="56" customFormat="1" ht="13.5" customHeight="1">
      <c r="A275" s="1318"/>
      <c r="B275" s="1308" t="s">
        <v>266</v>
      </c>
      <c r="C275" s="1301" t="s">
        <v>218</v>
      </c>
      <c r="D275" s="199" t="s">
        <v>219</v>
      </c>
      <c r="E275" s="200"/>
      <c r="F275" s="201">
        <v>29740</v>
      </c>
      <c r="G275" s="202">
        <v>37150</v>
      </c>
      <c r="H275" s="201">
        <v>26960</v>
      </c>
      <c r="I275" s="202">
        <v>34370</v>
      </c>
      <c r="J275" s="170" t="s">
        <v>222</v>
      </c>
      <c r="K275" s="203">
        <v>270</v>
      </c>
      <c r="L275" s="204">
        <v>340</v>
      </c>
      <c r="M275" s="205" t="s">
        <v>221</v>
      </c>
      <c r="N275" s="203">
        <v>250</v>
      </c>
      <c r="O275" s="204">
        <v>320</v>
      </c>
      <c r="P275" s="205" t="s">
        <v>221</v>
      </c>
      <c r="Q275" s="170" t="s">
        <v>222</v>
      </c>
      <c r="R275" s="206">
        <v>7410</v>
      </c>
      <c r="S275" s="207">
        <v>70</v>
      </c>
      <c r="T275" s="1303"/>
      <c r="U275" s="157"/>
      <c r="V275" s="223"/>
      <c r="W275" s="1286"/>
      <c r="X275" s="224"/>
      <c r="Y275" s="210"/>
      <c r="Z275" s="1320"/>
      <c r="AA275" s="224"/>
      <c r="AB275" s="1303"/>
      <c r="AC275" s="229"/>
      <c r="AD275" s="229"/>
      <c r="AE275" s="1304"/>
      <c r="AF275" s="247"/>
      <c r="AG275" s="1282" t="s">
        <v>222</v>
      </c>
      <c r="AH275" s="1305">
        <v>2500</v>
      </c>
      <c r="AI275" s="1290">
        <v>2700</v>
      </c>
      <c r="AJ275" s="1279" t="s">
        <v>222</v>
      </c>
      <c r="AK275" s="212" t="s">
        <v>224</v>
      </c>
      <c r="AL275" s="213">
        <v>4800</v>
      </c>
      <c r="AM275" s="214">
        <v>5400</v>
      </c>
      <c r="AN275" s="1286" t="s">
        <v>222</v>
      </c>
      <c r="AO275" s="1293">
        <v>2470</v>
      </c>
      <c r="AP275" s="1286" t="s">
        <v>222</v>
      </c>
      <c r="AQ275" s="1296">
        <v>20</v>
      </c>
      <c r="AR275" s="1279" t="s">
        <v>222</v>
      </c>
      <c r="AS275" s="1280">
        <v>4700</v>
      </c>
      <c r="AT275" s="1282"/>
      <c r="AU275" s="62"/>
      <c r="AV275" s="1282" t="s">
        <v>492</v>
      </c>
      <c r="AW275" s="1283">
        <v>2840</v>
      </c>
      <c r="AX275" s="1286" t="s">
        <v>222</v>
      </c>
      <c r="AY275" s="1287">
        <v>20</v>
      </c>
      <c r="AZ275" s="1271" t="s">
        <v>492</v>
      </c>
      <c r="BA275" s="1272" t="s">
        <v>226</v>
      </c>
      <c r="BB275" s="1274" t="s">
        <v>226</v>
      </c>
      <c r="BC275" s="1274" t="s">
        <v>226</v>
      </c>
      <c r="BD275" s="1276" t="s">
        <v>226</v>
      </c>
      <c r="BE275" s="210"/>
      <c r="BF275" s="1278"/>
      <c r="BG275" s="15"/>
      <c r="BH275" s="15"/>
      <c r="BI275" s="133"/>
      <c r="BJ275" s="130">
        <v>135</v>
      </c>
      <c r="BK275" s="130">
        <v>136</v>
      </c>
      <c r="BL275" s="1260">
        <v>17</v>
      </c>
      <c r="BM275" s="8"/>
      <c r="BN275" s="8"/>
      <c r="BO275" s="8"/>
      <c r="BP275" s="8"/>
      <c r="BQ275" s="8"/>
      <c r="BR275" s="8"/>
      <c r="BS275" s="8"/>
      <c r="BT275" s="8"/>
      <c r="BU275" s="8"/>
      <c r="BV275" s="8"/>
      <c r="BW275" s="8"/>
      <c r="BX275" s="8"/>
      <c r="BY275" s="8"/>
    </row>
    <row r="276" spans="1:77" s="56" customFormat="1" ht="13.5" customHeight="1">
      <c r="A276" s="1318"/>
      <c r="B276" s="1300"/>
      <c r="C276" s="1302"/>
      <c r="D276" s="215" t="s">
        <v>227</v>
      </c>
      <c r="E276" s="200"/>
      <c r="F276" s="216">
        <v>37150</v>
      </c>
      <c r="G276" s="217">
        <v>97330</v>
      </c>
      <c r="H276" s="216">
        <v>34370</v>
      </c>
      <c r="I276" s="217">
        <v>94550</v>
      </c>
      <c r="J276" s="170" t="s">
        <v>222</v>
      </c>
      <c r="K276" s="218">
        <v>340</v>
      </c>
      <c r="L276" s="219">
        <v>860</v>
      </c>
      <c r="M276" s="220" t="s">
        <v>221</v>
      </c>
      <c r="N276" s="218">
        <v>320</v>
      </c>
      <c r="O276" s="219">
        <v>830</v>
      </c>
      <c r="P276" s="220" t="s">
        <v>221</v>
      </c>
      <c r="Q276" s="170" t="s">
        <v>222</v>
      </c>
      <c r="R276" s="221">
        <v>7410</v>
      </c>
      <c r="S276" s="222">
        <v>70</v>
      </c>
      <c r="T276" s="1303"/>
      <c r="U276" s="157"/>
      <c r="V276" s="223"/>
      <c r="W276" s="1286"/>
      <c r="X276" s="224"/>
      <c r="Y276" s="210"/>
      <c r="Z276" s="1320"/>
      <c r="AA276" s="224"/>
      <c r="AB276" s="1303"/>
      <c r="AC276" s="229"/>
      <c r="AD276" s="229"/>
      <c r="AE276" s="1304"/>
      <c r="AF276" s="247"/>
      <c r="AG276" s="1282"/>
      <c r="AH276" s="1306" t="e">
        <v>#REF!</v>
      </c>
      <c r="AI276" s="1291" t="e">
        <v>#REF!</v>
      </c>
      <c r="AJ276" s="1279"/>
      <c r="AK276" s="165" t="s">
        <v>228</v>
      </c>
      <c r="AL276" s="226">
        <v>2600</v>
      </c>
      <c r="AM276" s="227">
        <v>2900</v>
      </c>
      <c r="AN276" s="1286"/>
      <c r="AO276" s="1294"/>
      <c r="AP276" s="1286"/>
      <c r="AQ276" s="1297"/>
      <c r="AR276" s="1279"/>
      <c r="AS276" s="1281"/>
      <c r="AT276" s="1282"/>
      <c r="AU276" s="62"/>
      <c r="AV276" s="1282"/>
      <c r="AW276" s="1284"/>
      <c r="AX276" s="1286"/>
      <c r="AY276" s="1288"/>
      <c r="AZ276" s="1271"/>
      <c r="BA276" s="1273"/>
      <c r="BB276" s="1275"/>
      <c r="BC276" s="1275"/>
      <c r="BD276" s="1277"/>
      <c r="BE276" s="210"/>
      <c r="BF276" s="1278"/>
      <c r="BG276" s="15"/>
      <c r="BH276" s="15"/>
      <c r="BI276" s="133"/>
      <c r="BJ276" s="130">
        <v>135</v>
      </c>
      <c r="BK276" s="130">
        <v>136</v>
      </c>
      <c r="BL276" s="1260"/>
      <c r="BM276" s="8"/>
      <c r="BN276" s="8"/>
      <c r="BO276" s="8"/>
      <c r="BP276" s="8"/>
      <c r="BQ276" s="8"/>
      <c r="BR276" s="8"/>
      <c r="BS276" s="8"/>
      <c r="BT276" s="8"/>
      <c r="BU276" s="8"/>
      <c r="BV276" s="8"/>
      <c r="BW276" s="8"/>
      <c r="BX276" s="8"/>
      <c r="BY276" s="8"/>
    </row>
    <row r="277" spans="1:77" s="56" customFormat="1" ht="13.5" customHeight="1">
      <c r="A277" s="1318"/>
      <c r="B277" s="1300"/>
      <c r="C277" s="1261" t="s">
        <v>229</v>
      </c>
      <c r="D277" s="215" t="s">
        <v>230</v>
      </c>
      <c r="E277" s="200"/>
      <c r="F277" s="216">
        <v>97330</v>
      </c>
      <c r="G277" s="217">
        <v>171490</v>
      </c>
      <c r="H277" s="216">
        <v>94550</v>
      </c>
      <c r="I277" s="217">
        <v>168710</v>
      </c>
      <c r="J277" s="170" t="s">
        <v>222</v>
      </c>
      <c r="K277" s="218">
        <v>860</v>
      </c>
      <c r="L277" s="219">
        <v>1600</v>
      </c>
      <c r="M277" s="220" t="s">
        <v>221</v>
      </c>
      <c r="N277" s="218">
        <v>830</v>
      </c>
      <c r="O277" s="219">
        <v>1570</v>
      </c>
      <c r="P277" s="220" t="s">
        <v>221</v>
      </c>
      <c r="Q277" s="228"/>
      <c r="R277" s="229"/>
      <c r="S277" s="230"/>
      <c r="T277" s="1304"/>
      <c r="U277" s="157"/>
      <c r="V277" s="223"/>
      <c r="W277" s="1286"/>
      <c r="X277" s="224"/>
      <c r="Y277" s="210"/>
      <c r="Z277" s="1320"/>
      <c r="AA277" s="224"/>
      <c r="AB277" s="1303"/>
      <c r="AC277" s="229"/>
      <c r="AD277" s="229"/>
      <c r="AE277" s="1304"/>
      <c r="AF277" s="247"/>
      <c r="AG277" s="1282"/>
      <c r="AH277" s="1306" t="e">
        <v>#REF!</v>
      </c>
      <c r="AI277" s="1291" t="e">
        <v>#REF!</v>
      </c>
      <c r="AJ277" s="1279"/>
      <c r="AK277" s="165" t="s">
        <v>231</v>
      </c>
      <c r="AL277" s="226">
        <v>2300</v>
      </c>
      <c r="AM277" s="227">
        <v>2500</v>
      </c>
      <c r="AN277" s="1286"/>
      <c r="AO277" s="1294"/>
      <c r="AP277" s="1286"/>
      <c r="AQ277" s="1297"/>
      <c r="AR277" s="210"/>
      <c r="AS277" s="193"/>
      <c r="AT277" s="1282"/>
      <c r="AU277" s="62"/>
      <c r="AV277" s="1282"/>
      <c r="AW277" s="1284"/>
      <c r="AX277" s="1286"/>
      <c r="AY277" s="1288"/>
      <c r="AZ277" s="1271"/>
      <c r="BA277" s="1263">
        <v>0.02</v>
      </c>
      <c r="BB277" s="1265">
        <v>0.03</v>
      </c>
      <c r="BC277" s="1265">
        <v>0.05</v>
      </c>
      <c r="BD277" s="1267">
        <v>0.06</v>
      </c>
      <c r="BE277" s="210"/>
      <c r="BF277" s="1269"/>
      <c r="BG277" s="15"/>
      <c r="BH277" s="15"/>
      <c r="BI277" s="133"/>
      <c r="BJ277" s="130">
        <v>135</v>
      </c>
      <c r="BK277" s="130">
        <v>136</v>
      </c>
      <c r="BL277" s="1260"/>
      <c r="BM277" s="8"/>
      <c r="BN277" s="8"/>
      <c r="BO277" s="8"/>
      <c r="BP277" s="8"/>
      <c r="BQ277" s="8"/>
      <c r="BR277" s="8"/>
      <c r="BS277" s="8"/>
      <c r="BT277" s="8"/>
      <c r="BU277" s="8"/>
      <c r="BV277" s="8"/>
      <c r="BW277" s="8"/>
      <c r="BX277" s="8"/>
      <c r="BY277" s="8"/>
    </row>
    <row r="278" spans="1:77" s="56" customFormat="1" ht="13.5" customHeight="1">
      <c r="A278" s="1319"/>
      <c r="B278" s="1300"/>
      <c r="C278" s="1262"/>
      <c r="D278" s="232" t="s">
        <v>53</v>
      </c>
      <c r="E278" s="200"/>
      <c r="F278" s="233">
        <v>171490</v>
      </c>
      <c r="G278" s="234"/>
      <c r="H278" s="233">
        <v>168710</v>
      </c>
      <c r="I278" s="234"/>
      <c r="J278" s="170" t="s">
        <v>222</v>
      </c>
      <c r="K278" s="221">
        <v>1600</v>
      </c>
      <c r="L278" s="235"/>
      <c r="M278" s="236" t="s">
        <v>221</v>
      </c>
      <c r="N278" s="221">
        <v>1570</v>
      </c>
      <c r="O278" s="235"/>
      <c r="P278" s="236" t="s">
        <v>221</v>
      </c>
      <c r="Q278" s="228"/>
      <c r="R278" s="229"/>
      <c r="S278" s="249"/>
      <c r="T278" s="1304"/>
      <c r="U278" s="157"/>
      <c r="V278" s="250"/>
      <c r="W278" s="1286"/>
      <c r="X278" s="251"/>
      <c r="Y278" s="210"/>
      <c r="Z278" s="1320"/>
      <c r="AA278" s="251"/>
      <c r="AB278" s="1303"/>
      <c r="AC278" s="229"/>
      <c r="AD278" s="229"/>
      <c r="AE278" s="1304"/>
      <c r="AF278" s="247"/>
      <c r="AG278" s="1282"/>
      <c r="AH278" s="1307" t="e">
        <v>#REF!</v>
      </c>
      <c r="AI278" s="1292" t="e">
        <v>#REF!</v>
      </c>
      <c r="AJ278" s="1279"/>
      <c r="AK278" s="239" t="s">
        <v>232</v>
      </c>
      <c r="AL278" s="240">
        <v>2000</v>
      </c>
      <c r="AM278" s="241">
        <v>2300</v>
      </c>
      <c r="AN278" s="1286"/>
      <c r="AO278" s="1295"/>
      <c r="AP278" s="1286"/>
      <c r="AQ278" s="1298"/>
      <c r="AR278" s="210"/>
      <c r="AS278" s="193"/>
      <c r="AT278" s="1282"/>
      <c r="AU278" s="12"/>
      <c r="AV278" s="1282"/>
      <c r="AW278" s="1285"/>
      <c r="AX278" s="1286"/>
      <c r="AY278" s="1289"/>
      <c r="AZ278" s="1271"/>
      <c r="BA278" s="1264"/>
      <c r="BB278" s="1266"/>
      <c r="BC278" s="1266"/>
      <c r="BD278" s="1268"/>
      <c r="BE278" s="210"/>
      <c r="BF278" s="1270"/>
      <c r="BG278" s="15"/>
      <c r="BH278" s="15"/>
      <c r="BI278" s="133"/>
      <c r="BJ278" s="130">
        <v>135</v>
      </c>
      <c r="BK278" s="130">
        <v>136</v>
      </c>
      <c r="BL278" s="1260"/>
      <c r="BM278" s="8"/>
      <c r="BN278" s="8"/>
      <c r="BO278" s="8"/>
      <c r="BP278" s="8"/>
      <c r="BQ278" s="8"/>
      <c r="BR278" s="8"/>
      <c r="BS278" s="8"/>
      <c r="BT278" s="8"/>
      <c r="BU278" s="8"/>
      <c r="BV278" s="8"/>
      <c r="BW278" s="8"/>
      <c r="BX278" s="8"/>
      <c r="BY278" s="8"/>
    </row>
    <row r="279" spans="1:77" s="9" customFormat="1" ht="13.5" customHeight="1">
      <c r="A279" s="1317" t="s">
        <v>497</v>
      </c>
      <c r="B279" s="1308" t="s">
        <v>217</v>
      </c>
      <c r="C279" s="1301" t="s">
        <v>218</v>
      </c>
      <c r="D279" s="199" t="s">
        <v>219</v>
      </c>
      <c r="E279" s="200"/>
      <c r="F279" s="201">
        <v>117740</v>
      </c>
      <c r="G279" s="202">
        <v>125030</v>
      </c>
      <c r="H279" s="201">
        <v>93070</v>
      </c>
      <c r="I279" s="202">
        <v>100360</v>
      </c>
      <c r="J279" s="170" t="s">
        <v>222</v>
      </c>
      <c r="K279" s="203">
        <v>1150</v>
      </c>
      <c r="L279" s="204">
        <v>1220</v>
      </c>
      <c r="M279" s="205" t="s">
        <v>221</v>
      </c>
      <c r="N279" s="203">
        <v>910</v>
      </c>
      <c r="O279" s="204">
        <v>980</v>
      </c>
      <c r="P279" s="205" t="s">
        <v>221</v>
      </c>
      <c r="Q279" s="170" t="s">
        <v>222</v>
      </c>
      <c r="R279" s="206">
        <v>7290</v>
      </c>
      <c r="S279" s="207">
        <v>70</v>
      </c>
      <c r="T279" s="1303" t="s">
        <v>222</v>
      </c>
      <c r="U279" s="157"/>
      <c r="V279" s="208"/>
      <c r="W279" s="1286" t="s">
        <v>222</v>
      </c>
      <c r="X279" s="209"/>
      <c r="Y279" s="210"/>
      <c r="Z279" s="1320" t="s">
        <v>491</v>
      </c>
      <c r="AA279" s="209"/>
      <c r="AB279" s="1286" t="s">
        <v>222</v>
      </c>
      <c r="AC279" s="1312">
        <v>30750</v>
      </c>
      <c r="AD279" s="211"/>
      <c r="AE279" s="1286" t="s">
        <v>222</v>
      </c>
      <c r="AF279" s="1287">
        <v>230</v>
      </c>
      <c r="AG279" s="1279" t="s">
        <v>222</v>
      </c>
      <c r="AH279" s="1305">
        <v>7900</v>
      </c>
      <c r="AI279" s="1290">
        <v>8700</v>
      </c>
      <c r="AJ279" s="1279" t="s">
        <v>222</v>
      </c>
      <c r="AK279" s="212" t="s">
        <v>224</v>
      </c>
      <c r="AL279" s="213">
        <v>15800</v>
      </c>
      <c r="AM279" s="214">
        <v>17600</v>
      </c>
      <c r="AN279" s="1286" t="s">
        <v>222</v>
      </c>
      <c r="AO279" s="1293">
        <v>21890</v>
      </c>
      <c r="AP279" s="1286" t="s">
        <v>222</v>
      </c>
      <c r="AQ279" s="1296">
        <v>210</v>
      </c>
      <c r="AR279" s="1279" t="s">
        <v>222</v>
      </c>
      <c r="AS279" s="1280">
        <v>4700</v>
      </c>
      <c r="AT279" s="1282" t="s">
        <v>492</v>
      </c>
      <c r="AU279" s="29"/>
      <c r="AV279" s="1282" t="s">
        <v>492</v>
      </c>
      <c r="AW279" s="1283">
        <v>25130</v>
      </c>
      <c r="AX279" s="1286" t="s">
        <v>222</v>
      </c>
      <c r="AY279" s="1287">
        <v>250</v>
      </c>
      <c r="AZ279" s="1271" t="s">
        <v>492</v>
      </c>
      <c r="BA279" s="1272" t="s">
        <v>226</v>
      </c>
      <c r="BB279" s="1274" t="s">
        <v>226</v>
      </c>
      <c r="BC279" s="1274" t="s">
        <v>226</v>
      </c>
      <c r="BD279" s="1276" t="s">
        <v>226</v>
      </c>
      <c r="BE279" s="210"/>
      <c r="BF279" s="1316"/>
      <c r="BG279" s="15"/>
      <c r="BH279" s="15"/>
      <c r="BI279" s="5"/>
      <c r="BJ279" s="130">
        <v>137</v>
      </c>
      <c r="BK279" s="130">
        <v>138</v>
      </c>
      <c r="BL279" s="1260">
        <v>1</v>
      </c>
      <c r="BM279" s="8"/>
      <c r="BN279" s="8"/>
      <c r="BO279" s="8"/>
      <c r="BP279" s="8"/>
      <c r="BQ279" s="8"/>
      <c r="BR279" s="8"/>
      <c r="BS279" s="8"/>
      <c r="BT279" s="8"/>
      <c r="BU279" s="8"/>
      <c r="BV279" s="8"/>
      <c r="BW279" s="8"/>
      <c r="BX279" s="8"/>
      <c r="BY279" s="8"/>
    </row>
    <row r="280" spans="1:77" s="9" customFormat="1" ht="13.5" customHeight="1">
      <c r="A280" s="1318"/>
      <c r="B280" s="1300"/>
      <c r="C280" s="1302"/>
      <c r="D280" s="215" t="s">
        <v>227</v>
      </c>
      <c r="E280" s="200"/>
      <c r="F280" s="216">
        <v>125030</v>
      </c>
      <c r="G280" s="217">
        <v>184380</v>
      </c>
      <c r="H280" s="216">
        <v>100360</v>
      </c>
      <c r="I280" s="217">
        <v>159710</v>
      </c>
      <c r="J280" s="170" t="s">
        <v>222</v>
      </c>
      <c r="K280" s="218">
        <v>1220</v>
      </c>
      <c r="L280" s="219">
        <v>1730</v>
      </c>
      <c r="M280" s="220" t="s">
        <v>221</v>
      </c>
      <c r="N280" s="218">
        <v>980</v>
      </c>
      <c r="O280" s="219">
        <v>1480</v>
      </c>
      <c r="P280" s="220" t="s">
        <v>221</v>
      </c>
      <c r="Q280" s="170" t="s">
        <v>222</v>
      </c>
      <c r="R280" s="221">
        <v>7290</v>
      </c>
      <c r="S280" s="222">
        <v>70</v>
      </c>
      <c r="T280" s="1303"/>
      <c r="U280" s="157"/>
      <c r="V280" s="223"/>
      <c r="W280" s="1286"/>
      <c r="X280" s="224"/>
      <c r="Y280" s="210"/>
      <c r="Z280" s="1320"/>
      <c r="AA280" s="224"/>
      <c r="AB280" s="1286"/>
      <c r="AC280" s="1313"/>
      <c r="AD280" s="225">
        <v>28990</v>
      </c>
      <c r="AE280" s="1286"/>
      <c r="AF280" s="1288"/>
      <c r="AG280" s="1279"/>
      <c r="AH280" s="1306" t="e">
        <v>#REF!</v>
      </c>
      <c r="AI280" s="1291" t="e">
        <v>#REF!</v>
      </c>
      <c r="AJ280" s="1279"/>
      <c r="AK280" s="165" t="s">
        <v>228</v>
      </c>
      <c r="AL280" s="226">
        <v>8700</v>
      </c>
      <c r="AM280" s="227">
        <v>9700</v>
      </c>
      <c r="AN280" s="1286"/>
      <c r="AO280" s="1294"/>
      <c r="AP280" s="1286"/>
      <c r="AQ280" s="1297"/>
      <c r="AR280" s="1279"/>
      <c r="AS280" s="1281"/>
      <c r="AT280" s="1282"/>
      <c r="AU280" s="41"/>
      <c r="AV280" s="1282"/>
      <c r="AW280" s="1284"/>
      <c r="AX280" s="1286"/>
      <c r="AY280" s="1288"/>
      <c r="AZ280" s="1271"/>
      <c r="BA280" s="1273"/>
      <c r="BB280" s="1275"/>
      <c r="BC280" s="1275"/>
      <c r="BD280" s="1277"/>
      <c r="BE280" s="210"/>
      <c r="BF280" s="1278"/>
      <c r="BG280" s="15"/>
      <c r="BH280" s="15"/>
      <c r="BI280" s="5"/>
      <c r="BJ280" s="130">
        <v>137</v>
      </c>
      <c r="BK280" s="130">
        <v>138</v>
      </c>
      <c r="BL280" s="1260"/>
      <c r="BM280" s="8"/>
      <c r="BN280" s="8"/>
      <c r="BO280" s="8"/>
      <c r="BP280" s="8"/>
      <c r="BQ280" s="8"/>
      <c r="BR280" s="8"/>
      <c r="BS280" s="8"/>
      <c r="BT280" s="8"/>
      <c r="BU280" s="8"/>
      <c r="BV280" s="8"/>
      <c r="BW280" s="8"/>
      <c r="BX280" s="8"/>
      <c r="BY280" s="8"/>
    </row>
    <row r="281" spans="1:77" s="9" customFormat="1" ht="13.5" customHeight="1">
      <c r="A281" s="1318"/>
      <c r="B281" s="1300"/>
      <c r="C281" s="1261" t="s">
        <v>229</v>
      </c>
      <c r="D281" s="215" t="s">
        <v>230</v>
      </c>
      <c r="E281" s="200"/>
      <c r="F281" s="216">
        <v>184380</v>
      </c>
      <c r="G281" s="217">
        <v>257360</v>
      </c>
      <c r="H281" s="216">
        <v>159710</v>
      </c>
      <c r="I281" s="217">
        <v>232690</v>
      </c>
      <c r="J281" s="170" t="s">
        <v>222</v>
      </c>
      <c r="K281" s="218">
        <v>1730</v>
      </c>
      <c r="L281" s="219">
        <v>2460</v>
      </c>
      <c r="M281" s="220" t="s">
        <v>221</v>
      </c>
      <c r="N281" s="218">
        <v>1480</v>
      </c>
      <c r="O281" s="219">
        <v>2210</v>
      </c>
      <c r="P281" s="220" t="s">
        <v>221</v>
      </c>
      <c r="Q281" s="228"/>
      <c r="R281" s="229"/>
      <c r="S281" s="230"/>
      <c r="T281" s="1304"/>
      <c r="U281" s="157"/>
      <c r="V281" s="223"/>
      <c r="W281" s="1286"/>
      <c r="X281" s="224"/>
      <c r="Y281" s="210"/>
      <c r="Z281" s="1320"/>
      <c r="AA281" s="224"/>
      <c r="AB281" s="1286" t="s">
        <v>222</v>
      </c>
      <c r="AC281" s="1310">
        <v>28990</v>
      </c>
      <c r="AD281" s="231"/>
      <c r="AE281" s="1286"/>
      <c r="AF281" s="1288"/>
      <c r="AG281" s="1279"/>
      <c r="AH281" s="1306" t="e">
        <v>#REF!</v>
      </c>
      <c r="AI281" s="1291" t="e">
        <v>#REF!</v>
      </c>
      <c r="AJ281" s="1279"/>
      <c r="AK281" s="165" t="s">
        <v>231</v>
      </c>
      <c r="AL281" s="226">
        <v>7600</v>
      </c>
      <c r="AM281" s="227">
        <v>8400</v>
      </c>
      <c r="AN281" s="1286"/>
      <c r="AO281" s="1294"/>
      <c r="AP281" s="1286"/>
      <c r="AQ281" s="1297"/>
      <c r="AR281" s="210"/>
      <c r="AS281" s="193"/>
      <c r="AT281" s="1282"/>
      <c r="AU281" s="41"/>
      <c r="AV281" s="1282"/>
      <c r="AW281" s="1284"/>
      <c r="AX281" s="1286"/>
      <c r="AY281" s="1288"/>
      <c r="AZ281" s="1271"/>
      <c r="BA281" s="1263">
        <v>0.01</v>
      </c>
      <c r="BB281" s="1265">
        <v>0.03</v>
      </c>
      <c r="BC281" s="1265">
        <v>0.04</v>
      </c>
      <c r="BD281" s="1267">
        <v>0.05</v>
      </c>
      <c r="BE281" s="210"/>
      <c r="BF281" s="1269"/>
      <c r="BG281" s="15"/>
      <c r="BH281" s="15"/>
      <c r="BI281" s="5"/>
      <c r="BJ281" s="130">
        <v>137</v>
      </c>
      <c r="BK281" s="130">
        <v>138</v>
      </c>
      <c r="BL281" s="1260"/>
      <c r="BM281" s="8"/>
      <c r="BN281" s="8"/>
      <c r="BO281" s="8"/>
      <c r="BP281" s="8"/>
      <c r="BQ281" s="8"/>
      <c r="BR281" s="8"/>
      <c r="BS281" s="8"/>
      <c r="BT281" s="8"/>
      <c r="BU281" s="8"/>
      <c r="BV281" s="8"/>
      <c r="BW281" s="8"/>
      <c r="BX281" s="8"/>
      <c r="BY281" s="8"/>
    </row>
    <row r="282" spans="1:77" s="9" customFormat="1" ht="13.5" customHeight="1">
      <c r="A282" s="1318"/>
      <c r="B282" s="1300"/>
      <c r="C282" s="1262"/>
      <c r="D282" s="232" t="s">
        <v>53</v>
      </c>
      <c r="E282" s="200"/>
      <c r="F282" s="233">
        <v>257360</v>
      </c>
      <c r="G282" s="234"/>
      <c r="H282" s="233">
        <v>232690</v>
      </c>
      <c r="I282" s="234"/>
      <c r="J282" s="170" t="s">
        <v>222</v>
      </c>
      <c r="K282" s="221">
        <v>2460</v>
      </c>
      <c r="L282" s="235"/>
      <c r="M282" s="236" t="s">
        <v>221</v>
      </c>
      <c r="N282" s="221">
        <v>2210</v>
      </c>
      <c r="O282" s="235"/>
      <c r="P282" s="236" t="s">
        <v>221</v>
      </c>
      <c r="Q282" s="228"/>
      <c r="R282" s="229"/>
      <c r="S282" s="237"/>
      <c r="T282" s="1304"/>
      <c r="U282" s="157"/>
      <c r="V282" s="223"/>
      <c r="W282" s="1286"/>
      <c r="X282" s="224"/>
      <c r="Y282" s="210"/>
      <c r="Z282" s="1320"/>
      <c r="AA282" s="224"/>
      <c r="AB282" s="1286"/>
      <c r="AC282" s="1311"/>
      <c r="AD282" s="238"/>
      <c r="AE282" s="1286"/>
      <c r="AF282" s="1289"/>
      <c r="AG282" s="1279"/>
      <c r="AH282" s="1307" t="e">
        <v>#REF!</v>
      </c>
      <c r="AI282" s="1292" t="e">
        <v>#REF!</v>
      </c>
      <c r="AJ282" s="1279"/>
      <c r="AK282" s="239" t="s">
        <v>232</v>
      </c>
      <c r="AL282" s="240">
        <v>6800</v>
      </c>
      <c r="AM282" s="241">
        <v>7500</v>
      </c>
      <c r="AN282" s="1286"/>
      <c r="AO282" s="1295"/>
      <c r="AP282" s="1286"/>
      <c r="AQ282" s="1298"/>
      <c r="AR282" s="210"/>
      <c r="AS282" s="193"/>
      <c r="AT282" s="1282"/>
      <c r="AU282" s="41"/>
      <c r="AV282" s="1282"/>
      <c r="AW282" s="1285"/>
      <c r="AX282" s="1286"/>
      <c r="AY282" s="1289"/>
      <c r="AZ282" s="1271"/>
      <c r="BA282" s="1264"/>
      <c r="BB282" s="1266"/>
      <c r="BC282" s="1266"/>
      <c r="BD282" s="1268"/>
      <c r="BE282" s="210"/>
      <c r="BF282" s="1269"/>
      <c r="BG282" s="15"/>
      <c r="BH282" s="15"/>
      <c r="BI282" s="5"/>
      <c r="BJ282" s="130">
        <v>137</v>
      </c>
      <c r="BK282" s="130">
        <v>138</v>
      </c>
      <c r="BL282" s="1260"/>
      <c r="BM282" s="8"/>
      <c r="BN282" s="8"/>
      <c r="BO282" s="8"/>
      <c r="BP282" s="8"/>
      <c r="BQ282" s="8"/>
      <c r="BR282" s="8"/>
      <c r="BS282" s="8"/>
      <c r="BT282" s="8"/>
      <c r="BU282" s="8"/>
      <c r="BV282" s="8"/>
      <c r="BW282" s="8"/>
      <c r="BX282" s="8"/>
      <c r="BY282" s="8"/>
    </row>
    <row r="283" spans="1:77" s="9" customFormat="1" ht="13.5" customHeight="1">
      <c r="A283" s="1318"/>
      <c r="B283" s="1299" t="s">
        <v>233</v>
      </c>
      <c r="C283" s="1301" t="s">
        <v>218</v>
      </c>
      <c r="D283" s="199" t="s">
        <v>219</v>
      </c>
      <c r="E283" s="200"/>
      <c r="F283" s="201">
        <v>84920</v>
      </c>
      <c r="G283" s="202">
        <v>92210</v>
      </c>
      <c r="H283" s="201">
        <v>68480</v>
      </c>
      <c r="I283" s="202">
        <v>75770</v>
      </c>
      <c r="J283" s="170" t="s">
        <v>222</v>
      </c>
      <c r="K283" s="203">
        <v>830</v>
      </c>
      <c r="L283" s="204">
        <v>900</v>
      </c>
      <c r="M283" s="205" t="s">
        <v>221</v>
      </c>
      <c r="N283" s="203">
        <v>660</v>
      </c>
      <c r="O283" s="204">
        <v>730</v>
      </c>
      <c r="P283" s="205" t="s">
        <v>221</v>
      </c>
      <c r="Q283" s="170" t="s">
        <v>222</v>
      </c>
      <c r="R283" s="206">
        <v>7290</v>
      </c>
      <c r="S283" s="207">
        <v>70</v>
      </c>
      <c r="T283" s="1303"/>
      <c r="U283" s="157"/>
      <c r="V283" s="223"/>
      <c r="W283" s="1286"/>
      <c r="X283" s="224"/>
      <c r="Y283" s="210"/>
      <c r="Z283" s="1320"/>
      <c r="AA283" s="224"/>
      <c r="AB283" s="1286" t="s">
        <v>222</v>
      </c>
      <c r="AC283" s="1312">
        <v>22860</v>
      </c>
      <c r="AD283" s="211"/>
      <c r="AE283" s="1286" t="s">
        <v>222</v>
      </c>
      <c r="AF283" s="1287">
        <v>150</v>
      </c>
      <c r="AG283" s="1279" t="s">
        <v>222</v>
      </c>
      <c r="AH283" s="1305">
        <v>5500</v>
      </c>
      <c r="AI283" s="1290">
        <v>6000</v>
      </c>
      <c r="AJ283" s="1279" t="s">
        <v>222</v>
      </c>
      <c r="AK283" s="212" t="s">
        <v>224</v>
      </c>
      <c r="AL283" s="213">
        <v>10900</v>
      </c>
      <c r="AM283" s="214">
        <v>12200</v>
      </c>
      <c r="AN283" s="1286" t="s">
        <v>222</v>
      </c>
      <c r="AO283" s="1293">
        <v>14590</v>
      </c>
      <c r="AP283" s="1286" t="s">
        <v>222</v>
      </c>
      <c r="AQ283" s="1296">
        <v>140</v>
      </c>
      <c r="AR283" s="1279" t="s">
        <v>222</v>
      </c>
      <c r="AS283" s="1280">
        <v>4700</v>
      </c>
      <c r="AT283" s="1282"/>
      <c r="AU283" s="41"/>
      <c r="AV283" s="1282" t="s">
        <v>492</v>
      </c>
      <c r="AW283" s="1283">
        <v>16750</v>
      </c>
      <c r="AX283" s="1286" t="s">
        <v>222</v>
      </c>
      <c r="AY283" s="1287">
        <v>160</v>
      </c>
      <c r="AZ283" s="1271" t="s">
        <v>492</v>
      </c>
      <c r="BA283" s="1272" t="s">
        <v>226</v>
      </c>
      <c r="BB283" s="1274" t="s">
        <v>226</v>
      </c>
      <c r="BC283" s="1274" t="s">
        <v>226</v>
      </c>
      <c r="BD283" s="1276" t="s">
        <v>226</v>
      </c>
      <c r="BE283" s="210"/>
      <c r="BF283" s="1278"/>
      <c r="BG283" s="15"/>
      <c r="BH283" s="15"/>
      <c r="BI283" s="5"/>
      <c r="BJ283" s="130">
        <v>139</v>
      </c>
      <c r="BK283" s="130">
        <v>140</v>
      </c>
      <c r="BL283" s="1260">
        <v>2</v>
      </c>
      <c r="BM283" s="8"/>
      <c r="BN283" s="8"/>
      <c r="BO283" s="8"/>
      <c r="BP283" s="8"/>
      <c r="BQ283" s="8"/>
      <c r="BR283" s="8"/>
      <c r="BS283" s="8"/>
      <c r="BT283" s="8"/>
      <c r="BU283" s="8"/>
      <c r="BV283" s="8"/>
      <c r="BW283" s="8"/>
      <c r="BX283" s="8"/>
      <c r="BY283" s="8"/>
    </row>
    <row r="284" spans="1:77" s="9" customFormat="1" ht="13.5" customHeight="1">
      <c r="A284" s="1318"/>
      <c r="B284" s="1300"/>
      <c r="C284" s="1302"/>
      <c r="D284" s="215" t="s">
        <v>227</v>
      </c>
      <c r="E284" s="200"/>
      <c r="F284" s="216">
        <v>92210</v>
      </c>
      <c r="G284" s="217">
        <v>151560</v>
      </c>
      <c r="H284" s="216">
        <v>75770</v>
      </c>
      <c r="I284" s="217">
        <v>135120</v>
      </c>
      <c r="J284" s="170" t="s">
        <v>222</v>
      </c>
      <c r="K284" s="218">
        <v>900</v>
      </c>
      <c r="L284" s="219">
        <v>1400</v>
      </c>
      <c r="M284" s="220" t="s">
        <v>221</v>
      </c>
      <c r="N284" s="218">
        <v>730</v>
      </c>
      <c r="O284" s="219">
        <v>1230</v>
      </c>
      <c r="P284" s="220" t="s">
        <v>221</v>
      </c>
      <c r="Q284" s="170" t="s">
        <v>222</v>
      </c>
      <c r="R284" s="221">
        <v>7290</v>
      </c>
      <c r="S284" s="222">
        <v>70</v>
      </c>
      <c r="T284" s="1303"/>
      <c r="U284" s="157"/>
      <c r="V284" s="223"/>
      <c r="W284" s="1286"/>
      <c r="X284" s="224"/>
      <c r="Y284" s="210"/>
      <c r="Z284" s="1320"/>
      <c r="AA284" s="224"/>
      <c r="AB284" s="1286"/>
      <c r="AC284" s="1313"/>
      <c r="AD284" s="225">
        <v>21090</v>
      </c>
      <c r="AE284" s="1286"/>
      <c r="AF284" s="1288"/>
      <c r="AG284" s="1279"/>
      <c r="AH284" s="1306" t="e">
        <v>#REF!</v>
      </c>
      <c r="AI284" s="1291" t="e">
        <v>#REF!</v>
      </c>
      <c r="AJ284" s="1279"/>
      <c r="AK284" s="165" t="s">
        <v>228</v>
      </c>
      <c r="AL284" s="226">
        <v>6000</v>
      </c>
      <c r="AM284" s="227">
        <v>6700</v>
      </c>
      <c r="AN284" s="1286"/>
      <c r="AO284" s="1294"/>
      <c r="AP284" s="1286"/>
      <c r="AQ284" s="1297"/>
      <c r="AR284" s="1279"/>
      <c r="AS284" s="1281"/>
      <c r="AT284" s="1282"/>
      <c r="AU284" s="41"/>
      <c r="AV284" s="1282"/>
      <c r="AW284" s="1284"/>
      <c r="AX284" s="1286"/>
      <c r="AY284" s="1288"/>
      <c r="AZ284" s="1271"/>
      <c r="BA284" s="1273"/>
      <c r="BB284" s="1275"/>
      <c r="BC284" s="1275"/>
      <c r="BD284" s="1277"/>
      <c r="BE284" s="210"/>
      <c r="BF284" s="1278"/>
      <c r="BG284" s="15"/>
      <c r="BH284" s="15"/>
      <c r="BI284" s="5"/>
      <c r="BJ284" s="130">
        <v>139</v>
      </c>
      <c r="BK284" s="130">
        <v>140</v>
      </c>
      <c r="BL284" s="1260"/>
      <c r="BM284" s="8"/>
      <c r="BN284" s="8"/>
      <c r="BO284" s="8"/>
      <c r="BP284" s="8"/>
      <c r="BQ284" s="8"/>
      <c r="BR284" s="8"/>
      <c r="BS284" s="8"/>
      <c r="BT284" s="8"/>
      <c r="BU284" s="8"/>
      <c r="BV284" s="8"/>
      <c r="BW284" s="8"/>
      <c r="BX284" s="8"/>
      <c r="BY284" s="8"/>
    </row>
    <row r="285" spans="1:77" s="9" customFormat="1" ht="13.5" customHeight="1">
      <c r="A285" s="1318"/>
      <c r="B285" s="1300"/>
      <c r="C285" s="1261" t="s">
        <v>229</v>
      </c>
      <c r="D285" s="215" t="s">
        <v>230</v>
      </c>
      <c r="E285" s="200"/>
      <c r="F285" s="216">
        <v>151560</v>
      </c>
      <c r="G285" s="217">
        <v>224540</v>
      </c>
      <c r="H285" s="216">
        <v>135120</v>
      </c>
      <c r="I285" s="217">
        <v>208100</v>
      </c>
      <c r="J285" s="170" t="s">
        <v>222</v>
      </c>
      <c r="K285" s="218">
        <v>1400</v>
      </c>
      <c r="L285" s="219">
        <v>2130</v>
      </c>
      <c r="M285" s="220" t="s">
        <v>221</v>
      </c>
      <c r="N285" s="218">
        <v>1230</v>
      </c>
      <c r="O285" s="219">
        <v>1960</v>
      </c>
      <c r="P285" s="220" t="s">
        <v>221</v>
      </c>
      <c r="Q285" s="228"/>
      <c r="R285" s="229"/>
      <c r="S285" s="230"/>
      <c r="T285" s="1304"/>
      <c r="U285" s="157"/>
      <c r="V285" s="242"/>
      <c r="W285" s="1286"/>
      <c r="X285" s="224"/>
      <c r="Y285" s="210"/>
      <c r="Z285" s="1320"/>
      <c r="AA285" s="224"/>
      <c r="AB285" s="1286" t="s">
        <v>222</v>
      </c>
      <c r="AC285" s="1310">
        <v>21090</v>
      </c>
      <c r="AD285" s="231"/>
      <c r="AE285" s="1286"/>
      <c r="AF285" s="1288">
        <v>0</v>
      </c>
      <c r="AG285" s="1279"/>
      <c r="AH285" s="1306" t="e">
        <v>#REF!</v>
      </c>
      <c r="AI285" s="1291" t="e">
        <v>#REF!</v>
      </c>
      <c r="AJ285" s="1279"/>
      <c r="AK285" s="165" t="s">
        <v>231</v>
      </c>
      <c r="AL285" s="226">
        <v>5200</v>
      </c>
      <c r="AM285" s="227">
        <v>5800</v>
      </c>
      <c r="AN285" s="1286"/>
      <c r="AO285" s="1294"/>
      <c r="AP285" s="1286"/>
      <c r="AQ285" s="1297"/>
      <c r="AR285" s="210"/>
      <c r="AS285" s="193"/>
      <c r="AT285" s="1282"/>
      <c r="AU285" s="41"/>
      <c r="AV285" s="1282"/>
      <c r="AW285" s="1284"/>
      <c r="AX285" s="1286"/>
      <c r="AY285" s="1288"/>
      <c r="AZ285" s="1271"/>
      <c r="BA285" s="1263">
        <v>0.01</v>
      </c>
      <c r="BB285" s="1265">
        <v>0.03</v>
      </c>
      <c r="BC285" s="1265">
        <v>0.04</v>
      </c>
      <c r="BD285" s="1267">
        <v>0.06</v>
      </c>
      <c r="BE285" s="210"/>
      <c r="BF285" s="1269"/>
      <c r="BG285" s="15"/>
      <c r="BH285" s="15"/>
      <c r="BI285" s="5"/>
      <c r="BJ285" s="130">
        <v>139</v>
      </c>
      <c r="BK285" s="130">
        <v>140</v>
      </c>
      <c r="BL285" s="1260"/>
      <c r="BM285" s="8"/>
      <c r="BN285" s="8"/>
      <c r="BO285" s="8"/>
      <c r="BP285" s="8"/>
      <c r="BQ285" s="8"/>
      <c r="BR285" s="8"/>
      <c r="BS285" s="8"/>
      <c r="BT285" s="8"/>
      <c r="BU285" s="8"/>
      <c r="BV285" s="8"/>
      <c r="BW285" s="8"/>
      <c r="BX285" s="8"/>
      <c r="BY285" s="8"/>
    </row>
    <row r="286" spans="1:77" s="9" customFormat="1" ht="13.5" customHeight="1">
      <c r="A286" s="1318"/>
      <c r="B286" s="1300"/>
      <c r="C286" s="1262"/>
      <c r="D286" s="232" t="s">
        <v>53</v>
      </c>
      <c r="E286" s="200"/>
      <c r="F286" s="233">
        <v>224540</v>
      </c>
      <c r="G286" s="234"/>
      <c r="H286" s="233">
        <v>208100</v>
      </c>
      <c r="I286" s="234"/>
      <c r="J286" s="170" t="s">
        <v>222</v>
      </c>
      <c r="K286" s="221">
        <v>2130</v>
      </c>
      <c r="L286" s="235"/>
      <c r="M286" s="236" t="s">
        <v>221</v>
      </c>
      <c r="N286" s="221">
        <v>1960</v>
      </c>
      <c r="O286" s="235"/>
      <c r="P286" s="236" t="s">
        <v>221</v>
      </c>
      <c r="Q286" s="228"/>
      <c r="R286" s="229"/>
      <c r="S286" s="237"/>
      <c r="T286" s="1304"/>
      <c r="U286" s="157"/>
      <c r="V286" s="242"/>
      <c r="W286" s="1286"/>
      <c r="X286" s="224"/>
      <c r="Y286" s="210"/>
      <c r="Z286" s="1320"/>
      <c r="AA286" s="224"/>
      <c r="AB286" s="1286"/>
      <c r="AC286" s="1311"/>
      <c r="AD286" s="238"/>
      <c r="AE286" s="1286"/>
      <c r="AF286" s="1289"/>
      <c r="AG286" s="1279"/>
      <c r="AH286" s="1307" t="e">
        <v>#REF!</v>
      </c>
      <c r="AI286" s="1292" t="e">
        <v>#REF!</v>
      </c>
      <c r="AJ286" s="1279"/>
      <c r="AK286" s="239" t="s">
        <v>232</v>
      </c>
      <c r="AL286" s="240">
        <v>4700</v>
      </c>
      <c r="AM286" s="241">
        <v>5200</v>
      </c>
      <c r="AN286" s="1286"/>
      <c r="AO286" s="1295"/>
      <c r="AP286" s="1286"/>
      <c r="AQ286" s="1298"/>
      <c r="AR286" s="210"/>
      <c r="AS286" s="193"/>
      <c r="AT286" s="1282"/>
      <c r="AU286" s="41"/>
      <c r="AV286" s="1282"/>
      <c r="AW286" s="1285"/>
      <c r="AX286" s="1286"/>
      <c r="AY286" s="1289"/>
      <c r="AZ286" s="1271"/>
      <c r="BA286" s="1264"/>
      <c r="BB286" s="1266"/>
      <c r="BC286" s="1266"/>
      <c r="BD286" s="1268"/>
      <c r="BE286" s="210"/>
      <c r="BF286" s="1269"/>
      <c r="BG286" s="15"/>
      <c r="BH286" s="15"/>
      <c r="BI286" s="5"/>
      <c r="BJ286" s="130">
        <v>139</v>
      </c>
      <c r="BK286" s="130">
        <v>140</v>
      </c>
      <c r="BL286" s="1260"/>
      <c r="BM286" s="8"/>
      <c r="BN286" s="8"/>
      <c r="BO286" s="8"/>
      <c r="BP286" s="8"/>
      <c r="BQ286" s="8"/>
      <c r="BR286" s="8"/>
      <c r="BS286" s="8"/>
      <c r="BT286" s="8"/>
      <c r="BU286" s="8"/>
      <c r="BV286" s="8"/>
      <c r="BW286" s="8"/>
      <c r="BX286" s="8"/>
      <c r="BY286" s="8"/>
    </row>
    <row r="287" spans="1:77" s="56" customFormat="1" ht="13.5" customHeight="1">
      <c r="A287" s="1318"/>
      <c r="B287" s="1299" t="s">
        <v>235</v>
      </c>
      <c r="C287" s="1301" t="s">
        <v>218</v>
      </c>
      <c r="D287" s="199" t="s">
        <v>219</v>
      </c>
      <c r="E287" s="200"/>
      <c r="F287" s="201">
        <v>68730</v>
      </c>
      <c r="G287" s="202">
        <v>76020</v>
      </c>
      <c r="H287" s="201">
        <v>56400</v>
      </c>
      <c r="I287" s="202">
        <v>63690</v>
      </c>
      <c r="J287" s="170" t="s">
        <v>222</v>
      </c>
      <c r="K287" s="203">
        <v>660</v>
      </c>
      <c r="L287" s="204">
        <v>730</v>
      </c>
      <c r="M287" s="205" t="s">
        <v>221</v>
      </c>
      <c r="N287" s="203">
        <v>540</v>
      </c>
      <c r="O287" s="204">
        <v>610</v>
      </c>
      <c r="P287" s="205" t="s">
        <v>221</v>
      </c>
      <c r="Q287" s="170" t="s">
        <v>222</v>
      </c>
      <c r="R287" s="206">
        <v>7290</v>
      </c>
      <c r="S287" s="207">
        <v>70</v>
      </c>
      <c r="T287" s="1303"/>
      <c r="U287" s="157"/>
      <c r="V287" s="242"/>
      <c r="W287" s="1286"/>
      <c r="X287" s="224"/>
      <c r="Y287" s="210"/>
      <c r="Z287" s="1320"/>
      <c r="AA287" s="224"/>
      <c r="AB287" s="1286" t="s">
        <v>222</v>
      </c>
      <c r="AC287" s="1312">
        <v>18910</v>
      </c>
      <c r="AD287" s="211"/>
      <c r="AE287" s="1286" t="s">
        <v>222</v>
      </c>
      <c r="AF287" s="1287">
        <v>110</v>
      </c>
      <c r="AG287" s="1279" t="s">
        <v>222</v>
      </c>
      <c r="AH287" s="1305">
        <v>4800</v>
      </c>
      <c r="AI287" s="1290">
        <v>5300</v>
      </c>
      <c r="AJ287" s="1279" t="s">
        <v>222</v>
      </c>
      <c r="AK287" s="212" t="s">
        <v>224</v>
      </c>
      <c r="AL287" s="213">
        <v>9800</v>
      </c>
      <c r="AM287" s="214">
        <v>10900</v>
      </c>
      <c r="AN287" s="1286" t="s">
        <v>222</v>
      </c>
      <c r="AO287" s="1293">
        <v>10940</v>
      </c>
      <c r="AP287" s="1286" t="s">
        <v>222</v>
      </c>
      <c r="AQ287" s="1296">
        <v>100</v>
      </c>
      <c r="AR287" s="1279" t="s">
        <v>222</v>
      </c>
      <c r="AS287" s="1280">
        <v>4700</v>
      </c>
      <c r="AT287" s="1282"/>
      <c r="AU287" s="41"/>
      <c r="AV287" s="1282" t="s">
        <v>492</v>
      </c>
      <c r="AW287" s="1283">
        <v>12560</v>
      </c>
      <c r="AX287" s="1286" t="s">
        <v>222</v>
      </c>
      <c r="AY287" s="1287">
        <v>120</v>
      </c>
      <c r="AZ287" s="1271" t="s">
        <v>492</v>
      </c>
      <c r="BA287" s="1272" t="s">
        <v>226</v>
      </c>
      <c r="BB287" s="1274" t="s">
        <v>226</v>
      </c>
      <c r="BC287" s="1274" t="s">
        <v>226</v>
      </c>
      <c r="BD287" s="1276" t="s">
        <v>226</v>
      </c>
      <c r="BE287" s="210"/>
      <c r="BF287" s="1278"/>
      <c r="BG287" s="15"/>
      <c r="BH287" s="15"/>
      <c r="BI287" s="133"/>
      <c r="BJ287" s="130">
        <v>141</v>
      </c>
      <c r="BK287" s="130">
        <v>142</v>
      </c>
      <c r="BL287" s="1260">
        <v>3</v>
      </c>
      <c r="BM287" s="8"/>
      <c r="BN287" s="8"/>
      <c r="BO287" s="8"/>
      <c r="BP287" s="8"/>
      <c r="BQ287" s="8"/>
      <c r="BR287" s="8"/>
      <c r="BS287" s="8"/>
      <c r="BT287" s="8"/>
      <c r="BU287" s="8"/>
      <c r="BV287" s="8"/>
      <c r="BW287" s="8"/>
      <c r="BX287" s="8"/>
      <c r="BY287" s="8"/>
    </row>
    <row r="288" spans="1:77" s="56" customFormat="1" ht="13.5" customHeight="1">
      <c r="A288" s="1318"/>
      <c r="B288" s="1300"/>
      <c r="C288" s="1302"/>
      <c r="D288" s="215" t="s">
        <v>227</v>
      </c>
      <c r="E288" s="200"/>
      <c r="F288" s="216">
        <v>76020</v>
      </c>
      <c r="G288" s="217">
        <v>135370</v>
      </c>
      <c r="H288" s="216">
        <v>63690</v>
      </c>
      <c r="I288" s="217">
        <v>123040</v>
      </c>
      <c r="J288" s="170" t="s">
        <v>222</v>
      </c>
      <c r="K288" s="218">
        <v>730</v>
      </c>
      <c r="L288" s="219">
        <v>1240</v>
      </c>
      <c r="M288" s="220" t="s">
        <v>221</v>
      </c>
      <c r="N288" s="218">
        <v>610</v>
      </c>
      <c r="O288" s="219">
        <v>1110</v>
      </c>
      <c r="P288" s="220" t="s">
        <v>221</v>
      </c>
      <c r="Q288" s="170" t="s">
        <v>222</v>
      </c>
      <c r="R288" s="221">
        <v>7290</v>
      </c>
      <c r="S288" s="222">
        <v>70</v>
      </c>
      <c r="T288" s="1303"/>
      <c r="U288" s="157"/>
      <c r="V288" s="242"/>
      <c r="W288" s="1286"/>
      <c r="X288" s="224"/>
      <c r="Y288" s="210"/>
      <c r="Z288" s="1320"/>
      <c r="AA288" s="224"/>
      <c r="AB288" s="1286"/>
      <c r="AC288" s="1313"/>
      <c r="AD288" s="225">
        <v>17140</v>
      </c>
      <c r="AE288" s="1286"/>
      <c r="AF288" s="1288"/>
      <c r="AG288" s="1279"/>
      <c r="AH288" s="1306" t="e">
        <v>#REF!</v>
      </c>
      <c r="AI288" s="1291" t="e">
        <v>#REF!</v>
      </c>
      <c r="AJ288" s="1279"/>
      <c r="AK288" s="165" t="s">
        <v>228</v>
      </c>
      <c r="AL288" s="226">
        <v>5400</v>
      </c>
      <c r="AM288" s="227">
        <v>6000</v>
      </c>
      <c r="AN288" s="1286"/>
      <c r="AO288" s="1294"/>
      <c r="AP288" s="1286"/>
      <c r="AQ288" s="1297"/>
      <c r="AR288" s="1279"/>
      <c r="AS288" s="1281"/>
      <c r="AT288" s="1282"/>
      <c r="AU288" s="41"/>
      <c r="AV288" s="1282"/>
      <c r="AW288" s="1284"/>
      <c r="AX288" s="1286"/>
      <c r="AY288" s="1288"/>
      <c r="AZ288" s="1271"/>
      <c r="BA288" s="1273"/>
      <c r="BB288" s="1275"/>
      <c r="BC288" s="1275"/>
      <c r="BD288" s="1277"/>
      <c r="BE288" s="210"/>
      <c r="BF288" s="1278"/>
      <c r="BG288" s="15"/>
      <c r="BH288" s="15"/>
      <c r="BI288" s="133"/>
      <c r="BJ288" s="130">
        <v>141</v>
      </c>
      <c r="BK288" s="130">
        <v>142</v>
      </c>
      <c r="BL288" s="1260"/>
      <c r="BM288" s="8"/>
      <c r="BN288" s="8"/>
      <c r="BO288" s="8"/>
      <c r="BP288" s="8"/>
      <c r="BQ288" s="8"/>
      <c r="BR288" s="8"/>
      <c r="BS288" s="8"/>
      <c r="BT288" s="8"/>
      <c r="BU288" s="8"/>
      <c r="BV288" s="8"/>
      <c r="BW288" s="8"/>
      <c r="BX288" s="8"/>
      <c r="BY288" s="8"/>
    </row>
    <row r="289" spans="1:77" s="56" customFormat="1" ht="13.5" customHeight="1">
      <c r="A289" s="1318"/>
      <c r="B289" s="1300"/>
      <c r="C289" s="1261" t="s">
        <v>229</v>
      </c>
      <c r="D289" s="215" t="s">
        <v>230</v>
      </c>
      <c r="E289" s="200"/>
      <c r="F289" s="216">
        <v>135370</v>
      </c>
      <c r="G289" s="217">
        <v>208350</v>
      </c>
      <c r="H289" s="216">
        <v>123040</v>
      </c>
      <c r="I289" s="217">
        <v>196020</v>
      </c>
      <c r="J289" s="170" t="s">
        <v>222</v>
      </c>
      <c r="K289" s="218">
        <v>1240</v>
      </c>
      <c r="L289" s="219">
        <v>1970</v>
      </c>
      <c r="M289" s="220" t="s">
        <v>221</v>
      </c>
      <c r="N289" s="218">
        <v>1110</v>
      </c>
      <c r="O289" s="219">
        <v>1840</v>
      </c>
      <c r="P289" s="220" t="s">
        <v>221</v>
      </c>
      <c r="Q289" s="228"/>
      <c r="R289" s="229"/>
      <c r="S289" s="230"/>
      <c r="T289" s="1304"/>
      <c r="U289" s="157"/>
      <c r="V289" s="242"/>
      <c r="W289" s="1286"/>
      <c r="X289" s="224"/>
      <c r="Y289" s="210"/>
      <c r="Z289" s="1320"/>
      <c r="AA289" s="224"/>
      <c r="AB289" s="1286" t="s">
        <v>222</v>
      </c>
      <c r="AC289" s="1310">
        <v>17140</v>
      </c>
      <c r="AD289" s="231"/>
      <c r="AE289" s="1286"/>
      <c r="AF289" s="1288">
        <v>0</v>
      </c>
      <c r="AG289" s="1279"/>
      <c r="AH289" s="1306" t="e">
        <v>#REF!</v>
      </c>
      <c r="AI289" s="1291" t="e">
        <v>#REF!</v>
      </c>
      <c r="AJ289" s="1279"/>
      <c r="AK289" s="165" t="s">
        <v>231</v>
      </c>
      <c r="AL289" s="226">
        <v>4700</v>
      </c>
      <c r="AM289" s="227">
        <v>5200</v>
      </c>
      <c r="AN289" s="1286"/>
      <c r="AO289" s="1294"/>
      <c r="AP289" s="1286"/>
      <c r="AQ289" s="1297"/>
      <c r="AR289" s="210"/>
      <c r="AS289" s="193"/>
      <c r="AT289" s="1282"/>
      <c r="AU289" s="41"/>
      <c r="AV289" s="1282"/>
      <c r="AW289" s="1284"/>
      <c r="AX289" s="1286"/>
      <c r="AY289" s="1288"/>
      <c r="AZ289" s="1271"/>
      <c r="BA289" s="1263">
        <v>0.01</v>
      </c>
      <c r="BB289" s="1265">
        <v>0.03</v>
      </c>
      <c r="BC289" s="1265">
        <v>0.04</v>
      </c>
      <c r="BD289" s="1267">
        <v>0.05</v>
      </c>
      <c r="BE289" s="210"/>
      <c r="BF289" s="1269"/>
      <c r="BG289" s="15"/>
      <c r="BH289" s="15"/>
      <c r="BI289" s="133"/>
      <c r="BJ289" s="130">
        <v>141</v>
      </c>
      <c r="BK289" s="130">
        <v>142</v>
      </c>
      <c r="BL289" s="1260"/>
      <c r="BM289" s="8"/>
      <c r="BN289" s="8"/>
      <c r="BO289" s="8"/>
      <c r="BP289" s="8"/>
      <c r="BQ289" s="8"/>
      <c r="BR289" s="8"/>
      <c r="BS289" s="8"/>
      <c r="BT289" s="8"/>
      <c r="BU289" s="8"/>
      <c r="BV289" s="8"/>
      <c r="BW289" s="8"/>
      <c r="BX289" s="8"/>
      <c r="BY289" s="8"/>
    </row>
    <row r="290" spans="1:77" s="56" customFormat="1" ht="13.5" customHeight="1">
      <c r="A290" s="1318"/>
      <c r="B290" s="1300"/>
      <c r="C290" s="1262"/>
      <c r="D290" s="232" t="s">
        <v>53</v>
      </c>
      <c r="E290" s="200"/>
      <c r="F290" s="233">
        <v>208350</v>
      </c>
      <c r="G290" s="234"/>
      <c r="H290" s="233">
        <v>196020</v>
      </c>
      <c r="I290" s="234"/>
      <c r="J290" s="170" t="s">
        <v>222</v>
      </c>
      <c r="K290" s="221">
        <v>1970</v>
      </c>
      <c r="L290" s="235"/>
      <c r="M290" s="236" t="s">
        <v>221</v>
      </c>
      <c r="N290" s="221">
        <v>1840</v>
      </c>
      <c r="O290" s="235"/>
      <c r="P290" s="236" t="s">
        <v>221</v>
      </c>
      <c r="Q290" s="228"/>
      <c r="R290" s="229"/>
      <c r="S290" s="237"/>
      <c r="T290" s="1304"/>
      <c r="U290" s="157"/>
      <c r="V290" s="242"/>
      <c r="W290" s="1286"/>
      <c r="X290" s="224"/>
      <c r="Y290" s="210"/>
      <c r="Z290" s="1320"/>
      <c r="AA290" s="224"/>
      <c r="AB290" s="1286"/>
      <c r="AC290" s="1311"/>
      <c r="AD290" s="238"/>
      <c r="AE290" s="1286"/>
      <c r="AF290" s="1289"/>
      <c r="AG290" s="1279"/>
      <c r="AH290" s="1307" t="e">
        <v>#REF!</v>
      </c>
      <c r="AI290" s="1292" t="e">
        <v>#REF!</v>
      </c>
      <c r="AJ290" s="1279"/>
      <c r="AK290" s="239" t="s">
        <v>232</v>
      </c>
      <c r="AL290" s="240">
        <v>4200</v>
      </c>
      <c r="AM290" s="241">
        <v>4600</v>
      </c>
      <c r="AN290" s="1286"/>
      <c r="AO290" s="1295"/>
      <c r="AP290" s="1286"/>
      <c r="AQ290" s="1298"/>
      <c r="AR290" s="210"/>
      <c r="AS290" s="193"/>
      <c r="AT290" s="1282"/>
      <c r="AU290" s="41"/>
      <c r="AV290" s="1282"/>
      <c r="AW290" s="1285"/>
      <c r="AX290" s="1286"/>
      <c r="AY290" s="1289"/>
      <c r="AZ290" s="1271"/>
      <c r="BA290" s="1264"/>
      <c r="BB290" s="1266"/>
      <c r="BC290" s="1266"/>
      <c r="BD290" s="1268"/>
      <c r="BE290" s="210"/>
      <c r="BF290" s="1269"/>
      <c r="BG290" s="15"/>
      <c r="BH290" s="15"/>
      <c r="BI290" s="133"/>
      <c r="BJ290" s="130">
        <v>141</v>
      </c>
      <c r="BK290" s="130">
        <v>142</v>
      </c>
      <c r="BL290" s="1260"/>
      <c r="BM290" s="8"/>
      <c r="BN290" s="8"/>
      <c r="BO290" s="8"/>
      <c r="BP290" s="8"/>
      <c r="BQ290" s="8"/>
      <c r="BR290" s="8"/>
      <c r="BS290" s="8"/>
      <c r="BT290" s="8"/>
      <c r="BU290" s="8"/>
      <c r="BV290" s="8"/>
      <c r="BW290" s="8"/>
      <c r="BX290" s="8"/>
      <c r="BY290" s="8"/>
    </row>
    <row r="291" spans="1:77" s="56" customFormat="1" ht="13.5" customHeight="1">
      <c r="A291" s="1318"/>
      <c r="B291" s="1308" t="s">
        <v>236</v>
      </c>
      <c r="C291" s="1301" t="s">
        <v>218</v>
      </c>
      <c r="D291" s="199" t="s">
        <v>219</v>
      </c>
      <c r="E291" s="200"/>
      <c r="F291" s="201">
        <v>64350</v>
      </c>
      <c r="G291" s="202">
        <v>71640</v>
      </c>
      <c r="H291" s="201">
        <v>54480</v>
      </c>
      <c r="I291" s="202">
        <v>61770</v>
      </c>
      <c r="J291" s="170" t="s">
        <v>222</v>
      </c>
      <c r="K291" s="203">
        <v>620</v>
      </c>
      <c r="L291" s="204">
        <v>690</v>
      </c>
      <c r="M291" s="205" t="s">
        <v>221</v>
      </c>
      <c r="N291" s="203">
        <v>520</v>
      </c>
      <c r="O291" s="204">
        <v>590</v>
      </c>
      <c r="P291" s="205" t="s">
        <v>221</v>
      </c>
      <c r="Q291" s="170" t="s">
        <v>222</v>
      </c>
      <c r="R291" s="206">
        <v>7290</v>
      </c>
      <c r="S291" s="207">
        <v>70</v>
      </c>
      <c r="T291" s="1303"/>
      <c r="U291" s="157"/>
      <c r="V291" s="1314" t="s">
        <v>237</v>
      </c>
      <c r="W291" s="1286"/>
      <c r="X291" s="1315" t="s">
        <v>237</v>
      </c>
      <c r="Y291" s="160"/>
      <c r="Z291" s="1320"/>
      <c r="AA291" s="164"/>
      <c r="AB291" s="1286" t="s">
        <v>222</v>
      </c>
      <c r="AC291" s="1312">
        <v>16540</v>
      </c>
      <c r="AD291" s="211"/>
      <c r="AE291" s="1286" t="s">
        <v>222</v>
      </c>
      <c r="AF291" s="1287">
        <v>90</v>
      </c>
      <c r="AG291" s="1279" t="s">
        <v>222</v>
      </c>
      <c r="AH291" s="1305">
        <v>4300</v>
      </c>
      <c r="AI291" s="1290">
        <v>4800</v>
      </c>
      <c r="AJ291" s="1279" t="s">
        <v>222</v>
      </c>
      <c r="AK291" s="212" t="s">
        <v>224</v>
      </c>
      <c r="AL291" s="213">
        <v>8800</v>
      </c>
      <c r="AM291" s="214">
        <v>9800</v>
      </c>
      <c r="AN291" s="1286" t="s">
        <v>222</v>
      </c>
      <c r="AO291" s="1293">
        <v>8750</v>
      </c>
      <c r="AP291" s="1286" t="s">
        <v>222</v>
      </c>
      <c r="AQ291" s="1296">
        <v>80</v>
      </c>
      <c r="AR291" s="1279" t="s">
        <v>222</v>
      </c>
      <c r="AS291" s="1280">
        <v>4700</v>
      </c>
      <c r="AT291" s="1282"/>
      <c r="AU291" s="41"/>
      <c r="AV291" s="1282" t="s">
        <v>492</v>
      </c>
      <c r="AW291" s="1283">
        <v>10050</v>
      </c>
      <c r="AX291" s="1286" t="s">
        <v>222</v>
      </c>
      <c r="AY291" s="1287">
        <v>100</v>
      </c>
      <c r="AZ291" s="1271" t="s">
        <v>492</v>
      </c>
      <c r="BA291" s="1272" t="s">
        <v>226</v>
      </c>
      <c r="BB291" s="1274" t="s">
        <v>226</v>
      </c>
      <c r="BC291" s="1274" t="s">
        <v>226</v>
      </c>
      <c r="BD291" s="1276" t="s">
        <v>226</v>
      </c>
      <c r="BE291" s="210"/>
      <c r="BF291" s="1278"/>
      <c r="BG291" s="15"/>
      <c r="BH291" s="15"/>
      <c r="BI291" s="133"/>
      <c r="BJ291" s="130">
        <v>143</v>
      </c>
      <c r="BK291" s="130">
        <v>144</v>
      </c>
      <c r="BL291" s="1260">
        <v>4</v>
      </c>
      <c r="BM291" s="8"/>
      <c r="BN291" s="8"/>
      <c r="BO291" s="8"/>
      <c r="BP291" s="8"/>
      <c r="BQ291" s="8"/>
      <c r="BR291" s="8"/>
      <c r="BS291" s="8"/>
      <c r="BT291" s="8"/>
      <c r="BU291" s="8"/>
      <c r="BV291" s="8"/>
      <c r="BW291" s="8"/>
      <c r="BX291" s="8"/>
      <c r="BY291" s="8"/>
    </row>
    <row r="292" spans="1:77" s="56" customFormat="1" ht="13.5" customHeight="1">
      <c r="A292" s="1318"/>
      <c r="B292" s="1300"/>
      <c r="C292" s="1302"/>
      <c r="D292" s="215" t="s">
        <v>227</v>
      </c>
      <c r="E292" s="200"/>
      <c r="F292" s="216">
        <v>71640</v>
      </c>
      <c r="G292" s="217">
        <v>130990</v>
      </c>
      <c r="H292" s="216">
        <v>61770</v>
      </c>
      <c r="I292" s="217">
        <v>121120</v>
      </c>
      <c r="J292" s="170" t="s">
        <v>222</v>
      </c>
      <c r="K292" s="218">
        <v>690</v>
      </c>
      <c r="L292" s="219">
        <v>1190</v>
      </c>
      <c r="M292" s="220" t="s">
        <v>221</v>
      </c>
      <c r="N292" s="218">
        <v>590</v>
      </c>
      <c r="O292" s="219">
        <v>1090</v>
      </c>
      <c r="P292" s="220" t="s">
        <v>221</v>
      </c>
      <c r="Q292" s="170" t="s">
        <v>222</v>
      </c>
      <c r="R292" s="221">
        <v>7290</v>
      </c>
      <c r="S292" s="222">
        <v>70</v>
      </c>
      <c r="T292" s="1303"/>
      <c r="U292" s="157"/>
      <c r="V292" s="1314"/>
      <c r="W292" s="1286"/>
      <c r="X292" s="1315"/>
      <c r="Y292" s="160"/>
      <c r="Z292" s="1320"/>
      <c r="AA292" s="164"/>
      <c r="AB292" s="1286"/>
      <c r="AC292" s="1313"/>
      <c r="AD292" s="225">
        <v>14770</v>
      </c>
      <c r="AE292" s="1286"/>
      <c r="AF292" s="1288"/>
      <c r="AG292" s="1279"/>
      <c r="AH292" s="1306" t="e">
        <v>#REF!</v>
      </c>
      <c r="AI292" s="1291" t="e">
        <v>#REF!</v>
      </c>
      <c r="AJ292" s="1279"/>
      <c r="AK292" s="165" t="s">
        <v>228</v>
      </c>
      <c r="AL292" s="226">
        <v>4800</v>
      </c>
      <c r="AM292" s="227">
        <v>5400</v>
      </c>
      <c r="AN292" s="1286"/>
      <c r="AO292" s="1294"/>
      <c r="AP292" s="1286"/>
      <c r="AQ292" s="1297"/>
      <c r="AR292" s="1279"/>
      <c r="AS292" s="1281"/>
      <c r="AT292" s="1282"/>
      <c r="AU292" s="41"/>
      <c r="AV292" s="1282"/>
      <c r="AW292" s="1284"/>
      <c r="AX292" s="1286"/>
      <c r="AY292" s="1288"/>
      <c r="AZ292" s="1271"/>
      <c r="BA292" s="1273"/>
      <c r="BB292" s="1275"/>
      <c r="BC292" s="1275"/>
      <c r="BD292" s="1277"/>
      <c r="BE292" s="210"/>
      <c r="BF292" s="1278"/>
      <c r="BG292" s="15"/>
      <c r="BH292" s="15"/>
      <c r="BI292" s="133"/>
      <c r="BJ292" s="130">
        <v>143</v>
      </c>
      <c r="BK292" s="130">
        <v>144</v>
      </c>
      <c r="BL292" s="1260"/>
      <c r="BM292" s="8"/>
      <c r="BN292" s="8"/>
      <c r="BO292" s="8"/>
      <c r="BP292" s="8"/>
      <c r="BQ292" s="8"/>
      <c r="BR292" s="8"/>
      <c r="BS292" s="8"/>
      <c r="BT292" s="8"/>
      <c r="BU292" s="8"/>
      <c r="BV292" s="8"/>
      <c r="BW292" s="8"/>
      <c r="BX292" s="8"/>
      <c r="BY292" s="8"/>
    </row>
    <row r="293" spans="1:77" s="56" customFormat="1" ht="13.5" customHeight="1">
      <c r="A293" s="1318"/>
      <c r="B293" s="1300"/>
      <c r="C293" s="1261" t="s">
        <v>229</v>
      </c>
      <c r="D293" s="215" t="s">
        <v>230</v>
      </c>
      <c r="E293" s="200"/>
      <c r="F293" s="216">
        <v>130990</v>
      </c>
      <c r="G293" s="217">
        <v>203970</v>
      </c>
      <c r="H293" s="216">
        <v>121120</v>
      </c>
      <c r="I293" s="217">
        <v>194100</v>
      </c>
      <c r="J293" s="170" t="s">
        <v>222</v>
      </c>
      <c r="K293" s="218">
        <v>1190</v>
      </c>
      <c r="L293" s="219">
        <v>1920</v>
      </c>
      <c r="M293" s="220" t="s">
        <v>221</v>
      </c>
      <c r="N293" s="218">
        <v>1090</v>
      </c>
      <c r="O293" s="219">
        <v>1820</v>
      </c>
      <c r="P293" s="220" t="s">
        <v>221</v>
      </c>
      <c r="Q293" s="228"/>
      <c r="R293" s="229"/>
      <c r="S293" s="230"/>
      <c r="T293" s="1304"/>
      <c r="U293" s="157"/>
      <c r="V293" s="1314"/>
      <c r="W293" s="1286"/>
      <c r="X293" s="1315"/>
      <c r="Y293" s="160"/>
      <c r="Z293" s="1320"/>
      <c r="AA293" s="164"/>
      <c r="AB293" s="1286" t="s">
        <v>222</v>
      </c>
      <c r="AC293" s="1310">
        <v>14770</v>
      </c>
      <c r="AD293" s="231"/>
      <c r="AE293" s="1286"/>
      <c r="AF293" s="1288">
        <v>0</v>
      </c>
      <c r="AG293" s="1279"/>
      <c r="AH293" s="1306" t="e">
        <v>#REF!</v>
      </c>
      <c r="AI293" s="1291" t="e">
        <v>#REF!</v>
      </c>
      <c r="AJ293" s="1279"/>
      <c r="AK293" s="165" t="s">
        <v>231</v>
      </c>
      <c r="AL293" s="226">
        <v>4200</v>
      </c>
      <c r="AM293" s="227">
        <v>4700</v>
      </c>
      <c r="AN293" s="1286"/>
      <c r="AO293" s="1294"/>
      <c r="AP293" s="1286"/>
      <c r="AQ293" s="1297"/>
      <c r="AR293" s="210"/>
      <c r="AS293" s="193"/>
      <c r="AT293" s="1282"/>
      <c r="AU293" s="41"/>
      <c r="AV293" s="1282"/>
      <c r="AW293" s="1284"/>
      <c r="AX293" s="1286"/>
      <c r="AY293" s="1288"/>
      <c r="AZ293" s="1271"/>
      <c r="BA293" s="1263">
        <v>0.01</v>
      </c>
      <c r="BB293" s="1265">
        <v>0.03</v>
      </c>
      <c r="BC293" s="1265">
        <v>0.04</v>
      </c>
      <c r="BD293" s="1267">
        <v>0.06</v>
      </c>
      <c r="BE293" s="210"/>
      <c r="BF293" s="1269"/>
      <c r="BG293" s="15"/>
      <c r="BH293" s="15"/>
      <c r="BI293" s="133"/>
      <c r="BJ293" s="130">
        <v>143</v>
      </c>
      <c r="BK293" s="130">
        <v>144</v>
      </c>
      <c r="BL293" s="1260"/>
      <c r="BM293" s="8"/>
      <c r="BN293" s="8"/>
      <c r="BO293" s="8"/>
      <c r="BP293" s="8"/>
      <c r="BQ293" s="8"/>
      <c r="BR293" s="8"/>
      <c r="BS293" s="8"/>
      <c r="BT293" s="8"/>
      <c r="BU293" s="8"/>
      <c r="BV293" s="8"/>
      <c r="BW293" s="8"/>
      <c r="BX293" s="8"/>
      <c r="BY293" s="8"/>
    </row>
    <row r="294" spans="1:77" s="56" customFormat="1" ht="13.5" customHeight="1">
      <c r="A294" s="1318"/>
      <c r="B294" s="1300"/>
      <c r="C294" s="1262"/>
      <c r="D294" s="232" t="s">
        <v>53</v>
      </c>
      <c r="E294" s="200"/>
      <c r="F294" s="233">
        <v>203970</v>
      </c>
      <c r="G294" s="234"/>
      <c r="H294" s="233">
        <v>194100</v>
      </c>
      <c r="I294" s="234"/>
      <c r="J294" s="170" t="s">
        <v>222</v>
      </c>
      <c r="K294" s="221">
        <v>1920</v>
      </c>
      <c r="L294" s="235"/>
      <c r="M294" s="236" t="s">
        <v>221</v>
      </c>
      <c r="N294" s="221">
        <v>1820</v>
      </c>
      <c r="O294" s="235"/>
      <c r="P294" s="236" t="s">
        <v>221</v>
      </c>
      <c r="Q294" s="228"/>
      <c r="R294" s="229"/>
      <c r="S294" s="237"/>
      <c r="T294" s="1304"/>
      <c r="U294" s="157"/>
      <c r="V294" s="223" t="s">
        <v>238</v>
      </c>
      <c r="W294" s="1286"/>
      <c r="X294" s="224" t="s">
        <v>238</v>
      </c>
      <c r="Y294" s="172"/>
      <c r="Z294" s="1320"/>
      <c r="AA294" s="223"/>
      <c r="AB294" s="1286"/>
      <c r="AC294" s="1311"/>
      <c r="AD294" s="238"/>
      <c r="AE294" s="1286"/>
      <c r="AF294" s="1289"/>
      <c r="AG294" s="1279"/>
      <c r="AH294" s="1307" t="e">
        <v>#REF!</v>
      </c>
      <c r="AI294" s="1292" t="e">
        <v>#REF!</v>
      </c>
      <c r="AJ294" s="1279"/>
      <c r="AK294" s="239" t="s">
        <v>232</v>
      </c>
      <c r="AL294" s="240">
        <v>3800</v>
      </c>
      <c r="AM294" s="241">
        <v>4200</v>
      </c>
      <c r="AN294" s="1286"/>
      <c r="AO294" s="1295"/>
      <c r="AP294" s="1286"/>
      <c r="AQ294" s="1298"/>
      <c r="AR294" s="210"/>
      <c r="AS294" s="193"/>
      <c r="AT294" s="1282"/>
      <c r="AU294" s="41"/>
      <c r="AV294" s="1282"/>
      <c r="AW294" s="1285"/>
      <c r="AX294" s="1286"/>
      <c r="AY294" s="1289"/>
      <c r="AZ294" s="1271"/>
      <c r="BA294" s="1264"/>
      <c r="BB294" s="1266"/>
      <c r="BC294" s="1266"/>
      <c r="BD294" s="1268"/>
      <c r="BE294" s="210"/>
      <c r="BF294" s="1269"/>
      <c r="BG294" s="15"/>
      <c r="BH294" s="15"/>
      <c r="BI294" s="133"/>
      <c r="BJ294" s="130">
        <v>143</v>
      </c>
      <c r="BK294" s="130">
        <v>144</v>
      </c>
      <c r="BL294" s="1260"/>
      <c r="BM294" s="8"/>
      <c r="BN294" s="8"/>
      <c r="BO294" s="8"/>
      <c r="BP294" s="8"/>
      <c r="BQ294" s="8"/>
      <c r="BR294" s="8"/>
      <c r="BS294" s="8"/>
      <c r="BT294" s="8"/>
      <c r="BU294" s="8"/>
      <c r="BV294" s="8"/>
      <c r="BW294" s="8"/>
      <c r="BX294" s="8"/>
      <c r="BY294" s="8"/>
    </row>
    <row r="295" spans="1:77" s="56" customFormat="1" ht="13.5" customHeight="1">
      <c r="A295" s="1318"/>
      <c r="B295" s="1308" t="s">
        <v>239</v>
      </c>
      <c r="C295" s="1301" t="s">
        <v>218</v>
      </c>
      <c r="D295" s="199" t="s">
        <v>219</v>
      </c>
      <c r="E295" s="200"/>
      <c r="F295" s="201">
        <v>56390</v>
      </c>
      <c r="G295" s="202">
        <v>63680</v>
      </c>
      <c r="H295" s="201">
        <v>48170</v>
      </c>
      <c r="I295" s="202">
        <v>55460</v>
      </c>
      <c r="J295" s="170" t="s">
        <v>222</v>
      </c>
      <c r="K295" s="203">
        <v>540</v>
      </c>
      <c r="L295" s="204">
        <v>610</v>
      </c>
      <c r="M295" s="205" t="s">
        <v>221</v>
      </c>
      <c r="N295" s="203">
        <v>460</v>
      </c>
      <c r="O295" s="204">
        <v>530</v>
      </c>
      <c r="P295" s="205" t="s">
        <v>221</v>
      </c>
      <c r="Q295" s="170" t="s">
        <v>222</v>
      </c>
      <c r="R295" s="206">
        <v>7290</v>
      </c>
      <c r="S295" s="207">
        <v>70</v>
      </c>
      <c r="T295" s="1303"/>
      <c r="U295" s="157"/>
      <c r="V295" s="223">
        <v>252500</v>
      </c>
      <c r="W295" s="1286"/>
      <c r="X295" s="224">
        <v>2520</v>
      </c>
      <c r="Y295" s="210"/>
      <c r="Z295" s="1320"/>
      <c r="AA295" s="224"/>
      <c r="AB295" s="1286" t="s">
        <v>222</v>
      </c>
      <c r="AC295" s="1312">
        <v>14960</v>
      </c>
      <c r="AD295" s="211"/>
      <c r="AE295" s="1286" t="s">
        <v>222</v>
      </c>
      <c r="AF295" s="1287">
        <v>70</v>
      </c>
      <c r="AG295" s="1279" t="s">
        <v>222</v>
      </c>
      <c r="AH295" s="1305">
        <v>3600</v>
      </c>
      <c r="AI295" s="1290">
        <v>4000</v>
      </c>
      <c r="AJ295" s="1279" t="s">
        <v>222</v>
      </c>
      <c r="AK295" s="212" t="s">
        <v>224</v>
      </c>
      <c r="AL295" s="213">
        <v>7200</v>
      </c>
      <c r="AM295" s="214">
        <v>8100</v>
      </c>
      <c r="AN295" s="1286" t="s">
        <v>222</v>
      </c>
      <c r="AO295" s="1293">
        <v>7290</v>
      </c>
      <c r="AP295" s="1286" t="s">
        <v>222</v>
      </c>
      <c r="AQ295" s="1296">
        <v>70</v>
      </c>
      <c r="AR295" s="1279" t="s">
        <v>222</v>
      </c>
      <c r="AS295" s="1280">
        <v>4700</v>
      </c>
      <c r="AT295" s="1282"/>
      <c r="AU295" s="41"/>
      <c r="AV295" s="1282" t="s">
        <v>492</v>
      </c>
      <c r="AW295" s="1283">
        <v>8370</v>
      </c>
      <c r="AX295" s="1286" t="s">
        <v>222</v>
      </c>
      <c r="AY295" s="1287">
        <v>80</v>
      </c>
      <c r="AZ295" s="1271" t="s">
        <v>492</v>
      </c>
      <c r="BA295" s="1272" t="s">
        <v>226</v>
      </c>
      <c r="BB295" s="1274" t="s">
        <v>226</v>
      </c>
      <c r="BC295" s="1274" t="s">
        <v>226</v>
      </c>
      <c r="BD295" s="1276" t="s">
        <v>226</v>
      </c>
      <c r="BE295" s="210"/>
      <c r="BF295" s="1278"/>
      <c r="BG295" s="15"/>
      <c r="BH295" s="15"/>
      <c r="BI295" s="133"/>
      <c r="BJ295" s="130">
        <v>145</v>
      </c>
      <c r="BK295" s="130">
        <v>146</v>
      </c>
      <c r="BL295" s="1260">
        <v>5</v>
      </c>
      <c r="BM295" s="8"/>
      <c r="BN295" s="8"/>
      <c r="BO295" s="8"/>
      <c r="BP295" s="8"/>
      <c r="BQ295" s="8"/>
      <c r="BR295" s="8"/>
      <c r="BS295" s="8"/>
      <c r="BT295" s="8"/>
      <c r="BU295" s="8"/>
      <c r="BV295" s="8"/>
      <c r="BW295" s="8"/>
      <c r="BX295" s="8"/>
      <c r="BY295" s="8"/>
    </row>
    <row r="296" spans="1:77" s="56" customFormat="1" ht="13.5" customHeight="1">
      <c r="A296" s="1318"/>
      <c r="B296" s="1300"/>
      <c r="C296" s="1302"/>
      <c r="D296" s="215" t="s">
        <v>227</v>
      </c>
      <c r="E296" s="200"/>
      <c r="F296" s="216">
        <v>63680</v>
      </c>
      <c r="G296" s="217">
        <v>123030</v>
      </c>
      <c r="H296" s="216">
        <v>55460</v>
      </c>
      <c r="I296" s="217">
        <v>114810</v>
      </c>
      <c r="J296" s="170" t="s">
        <v>222</v>
      </c>
      <c r="K296" s="218">
        <v>610</v>
      </c>
      <c r="L296" s="219">
        <v>1110</v>
      </c>
      <c r="M296" s="220" t="s">
        <v>221</v>
      </c>
      <c r="N296" s="218">
        <v>530</v>
      </c>
      <c r="O296" s="219">
        <v>1030</v>
      </c>
      <c r="P296" s="220" t="s">
        <v>221</v>
      </c>
      <c r="Q296" s="170" t="s">
        <v>222</v>
      </c>
      <c r="R296" s="221">
        <v>7290</v>
      </c>
      <c r="S296" s="222">
        <v>70</v>
      </c>
      <c r="T296" s="1303"/>
      <c r="U296" s="157"/>
      <c r="V296" s="243"/>
      <c r="W296" s="1286"/>
      <c r="X296" s="244"/>
      <c r="Y296" s="245"/>
      <c r="Z296" s="1320"/>
      <c r="AA296" s="243"/>
      <c r="AB296" s="1286"/>
      <c r="AC296" s="1313"/>
      <c r="AD296" s="225">
        <v>13190</v>
      </c>
      <c r="AE296" s="1286"/>
      <c r="AF296" s="1288"/>
      <c r="AG296" s="1279"/>
      <c r="AH296" s="1306" t="e">
        <v>#REF!</v>
      </c>
      <c r="AI296" s="1291" t="e">
        <v>#REF!</v>
      </c>
      <c r="AJ296" s="1279"/>
      <c r="AK296" s="165" t="s">
        <v>228</v>
      </c>
      <c r="AL296" s="226">
        <v>4000</v>
      </c>
      <c r="AM296" s="227">
        <v>4400</v>
      </c>
      <c r="AN296" s="1286"/>
      <c r="AO296" s="1294"/>
      <c r="AP296" s="1286"/>
      <c r="AQ296" s="1297"/>
      <c r="AR296" s="1279"/>
      <c r="AS296" s="1281"/>
      <c r="AT296" s="1282"/>
      <c r="AU296" s="41"/>
      <c r="AV296" s="1282"/>
      <c r="AW296" s="1284"/>
      <c r="AX296" s="1286"/>
      <c r="AY296" s="1288"/>
      <c r="AZ296" s="1271"/>
      <c r="BA296" s="1273"/>
      <c r="BB296" s="1275"/>
      <c r="BC296" s="1275"/>
      <c r="BD296" s="1277"/>
      <c r="BE296" s="210"/>
      <c r="BF296" s="1278"/>
      <c r="BG296" s="15"/>
      <c r="BH296" s="15"/>
      <c r="BI296" s="133"/>
      <c r="BJ296" s="130">
        <v>145</v>
      </c>
      <c r="BK296" s="130">
        <v>146</v>
      </c>
      <c r="BL296" s="1260"/>
      <c r="BM296" s="8"/>
      <c r="BN296" s="8"/>
      <c r="BO296" s="8"/>
      <c r="BP296" s="8"/>
      <c r="BQ296" s="8"/>
      <c r="BR296" s="8"/>
      <c r="BS296" s="8"/>
      <c r="BT296" s="8"/>
      <c r="BU296" s="8"/>
      <c r="BV296" s="8"/>
      <c r="BW296" s="8"/>
      <c r="BX296" s="8"/>
      <c r="BY296" s="8"/>
    </row>
    <row r="297" spans="1:77" s="56" customFormat="1" ht="13.5" customHeight="1">
      <c r="A297" s="1318"/>
      <c r="B297" s="1300"/>
      <c r="C297" s="1261" t="s">
        <v>229</v>
      </c>
      <c r="D297" s="215" t="s">
        <v>230</v>
      </c>
      <c r="E297" s="200"/>
      <c r="F297" s="216">
        <v>123030</v>
      </c>
      <c r="G297" s="217">
        <v>196010</v>
      </c>
      <c r="H297" s="216">
        <v>114810</v>
      </c>
      <c r="I297" s="217">
        <v>187790</v>
      </c>
      <c r="J297" s="170" t="s">
        <v>222</v>
      </c>
      <c r="K297" s="218">
        <v>1110</v>
      </c>
      <c r="L297" s="219">
        <v>1840</v>
      </c>
      <c r="M297" s="220" t="s">
        <v>221</v>
      </c>
      <c r="N297" s="218">
        <v>1030</v>
      </c>
      <c r="O297" s="219">
        <v>1760</v>
      </c>
      <c r="P297" s="220" t="s">
        <v>221</v>
      </c>
      <c r="Q297" s="228"/>
      <c r="R297" s="229"/>
      <c r="S297" s="230"/>
      <c r="T297" s="1304"/>
      <c r="U297" s="157"/>
      <c r="V297" s="223" t="s">
        <v>240</v>
      </c>
      <c r="W297" s="1286"/>
      <c r="X297" s="224" t="s">
        <v>240</v>
      </c>
      <c r="Y297" s="172"/>
      <c r="Z297" s="1320"/>
      <c r="AA297" s="223"/>
      <c r="AB297" s="1286" t="s">
        <v>222</v>
      </c>
      <c r="AC297" s="1310">
        <v>13190</v>
      </c>
      <c r="AD297" s="231"/>
      <c r="AE297" s="1286"/>
      <c r="AF297" s="1288">
        <v>0</v>
      </c>
      <c r="AG297" s="1279"/>
      <c r="AH297" s="1306" t="e">
        <v>#REF!</v>
      </c>
      <c r="AI297" s="1291" t="e">
        <v>#REF!</v>
      </c>
      <c r="AJ297" s="1279"/>
      <c r="AK297" s="165" t="s">
        <v>231</v>
      </c>
      <c r="AL297" s="226">
        <v>3500</v>
      </c>
      <c r="AM297" s="227">
        <v>3800</v>
      </c>
      <c r="AN297" s="1286"/>
      <c r="AO297" s="1294"/>
      <c r="AP297" s="1286"/>
      <c r="AQ297" s="1297"/>
      <c r="AR297" s="210"/>
      <c r="AS297" s="193"/>
      <c r="AT297" s="1282"/>
      <c r="AU297" s="41"/>
      <c r="AV297" s="1282"/>
      <c r="AW297" s="1284"/>
      <c r="AX297" s="1286"/>
      <c r="AY297" s="1288"/>
      <c r="AZ297" s="1271"/>
      <c r="BA297" s="1263">
        <v>0.02</v>
      </c>
      <c r="BB297" s="1265">
        <v>0.03</v>
      </c>
      <c r="BC297" s="1265">
        <v>0.05</v>
      </c>
      <c r="BD297" s="1267">
        <v>0.06</v>
      </c>
      <c r="BE297" s="210"/>
      <c r="BF297" s="1269"/>
      <c r="BG297" s="15"/>
      <c r="BH297" s="15"/>
      <c r="BI297" s="133"/>
      <c r="BJ297" s="130">
        <v>145</v>
      </c>
      <c r="BK297" s="130">
        <v>146</v>
      </c>
      <c r="BL297" s="1260"/>
      <c r="BM297" s="8"/>
      <c r="BN297" s="8"/>
      <c r="BO297" s="8"/>
      <c r="BP297" s="8"/>
      <c r="BQ297" s="8"/>
      <c r="BR297" s="8"/>
      <c r="BS297" s="8"/>
      <c r="BT297" s="8"/>
      <c r="BU297" s="8"/>
      <c r="BV297" s="8"/>
      <c r="BW297" s="8"/>
      <c r="BX297" s="8"/>
      <c r="BY297" s="8"/>
    </row>
    <row r="298" spans="1:77" s="56" customFormat="1" ht="13.5" customHeight="1">
      <c r="A298" s="1318"/>
      <c r="B298" s="1300"/>
      <c r="C298" s="1262"/>
      <c r="D298" s="232" t="s">
        <v>53</v>
      </c>
      <c r="E298" s="200"/>
      <c r="F298" s="233">
        <v>196010</v>
      </c>
      <c r="G298" s="234"/>
      <c r="H298" s="233">
        <v>187790</v>
      </c>
      <c r="I298" s="234"/>
      <c r="J298" s="170" t="s">
        <v>222</v>
      </c>
      <c r="K298" s="221">
        <v>1840</v>
      </c>
      <c r="L298" s="235"/>
      <c r="M298" s="236" t="s">
        <v>221</v>
      </c>
      <c r="N298" s="221">
        <v>1760</v>
      </c>
      <c r="O298" s="235"/>
      <c r="P298" s="236" t="s">
        <v>221</v>
      </c>
      <c r="Q298" s="228"/>
      <c r="R298" s="229"/>
      <c r="S298" s="237"/>
      <c r="T298" s="1304"/>
      <c r="U298" s="157"/>
      <c r="V298" s="223">
        <v>270200</v>
      </c>
      <c r="W298" s="1286"/>
      <c r="X298" s="224">
        <v>2700</v>
      </c>
      <c r="Y298" s="210"/>
      <c r="Z298" s="1320"/>
      <c r="AA298" s="224"/>
      <c r="AB298" s="1286"/>
      <c r="AC298" s="1311"/>
      <c r="AD298" s="238"/>
      <c r="AE298" s="1286"/>
      <c r="AF298" s="1289"/>
      <c r="AG298" s="1279"/>
      <c r="AH298" s="1307" t="e">
        <v>#REF!</v>
      </c>
      <c r="AI298" s="1292" t="e">
        <v>#REF!</v>
      </c>
      <c r="AJ298" s="1279"/>
      <c r="AK298" s="239" t="s">
        <v>232</v>
      </c>
      <c r="AL298" s="240">
        <v>3100</v>
      </c>
      <c r="AM298" s="241">
        <v>3400</v>
      </c>
      <c r="AN298" s="1286"/>
      <c r="AO298" s="1295"/>
      <c r="AP298" s="1286"/>
      <c r="AQ298" s="1298"/>
      <c r="AR298" s="210"/>
      <c r="AS298" s="193"/>
      <c r="AT298" s="1282"/>
      <c r="AU298" s="41"/>
      <c r="AV298" s="1282"/>
      <c r="AW298" s="1285"/>
      <c r="AX298" s="1286"/>
      <c r="AY298" s="1289"/>
      <c r="AZ298" s="1271"/>
      <c r="BA298" s="1264"/>
      <c r="BB298" s="1266"/>
      <c r="BC298" s="1266"/>
      <c r="BD298" s="1268"/>
      <c r="BE298" s="210"/>
      <c r="BF298" s="1269"/>
      <c r="BG298" s="15"/>
      <c r="BH298" s="15"/>
      <c r="BI298" s="133"/>
      <c r="BJ298" s="130">
        <v>145</v>
      </c>
      <c r="BK298" s="130">
        <v>146</v>
      </c>
      <c r="BL298" s="1260"/>
      <c r="BM298" s="8"/>
      <c r="BN298" s="8"/>
      <c r="BO298" s="8"/>
      <c r="BP298" s="8"/>
      <c r="BQ298" s="8"/>
      <c r="BR298" s="8"/>
      <c r="BS298" s="8"/>
      <c r="BT298" s="8"/>
      <c r="BU298" s="8"/>
      <c r="BV298" s="8"/>
      <c r="BW298" s="8"/>
      <c r="BX298" s="8"/>
      <c r="BY298" s="8"/>
    </row>
    <row r="299" spans="1:77" s="56" customFormat="1" ht="13.5" customHeight="1">
      <c r="A299" s="1318"/>
      <c r="B299" s="1308" t="s">
        <v>241</v>
      </c>
      <c r="C299" s="1301" t="s">
        <v>218</v>
      </c>
      <c r="D299" s="199" t="s">
        <v>219</v>
      </c>
      <c r="E299" s="200"/>
      <c r="F299" s="201">
        <v>50790</v>
      </c>
      <c r="G299" s="202">
        <v>58080</v>
      </c>
      <c r="H299" s="201">
        <v>43740</v>
      </c>
      <c r="I299" s="202">
        <v>51030</v>
      </c>
      <c r="J299" s="170" t="s">
        <v>222</v>
      </c>
      <c r="K299" s="203">
        <v>480</v>
      </c>
      <c r="L299" s="204">
        <v>550</v>
      </c>
      <c r="M299" s="205" t="s">
        <v>221</v>
      </c>
      <c r="N299" s="203">
        <v>410</v>
      </c>
      <c r="O299" s="204">
        <v>480</v>
      </c>
      <c r="P299" s="205" t="s">
        <v>221</v>
      </c>
      <c r="Q299" s="170" t="s">
        <v>222</v>
      </c>
      <c r="R299" s="206">
        <v>7290</v>
      </c>
      <c r="S299" s="207">
        <v>70</v>
      </c>
      <c r="T299" s="1303"/>
      <c r="U299" s="157"/>
      <c r="V299" s="243"/>
      <c r="W299" s="1286"/>
      <c r="X299" s="244"/>
      <c r="Y299" s="245"/>
      <c r="Z299" s="1320"/>
      <c r="AA299" s="243"/>
      <c r="AB299" s="1286" t="s">
        <v>222</v>
      </c>
      <c r="AC299" s="1312">
        <v>13830</v>
      </c>
      <c r="AD299" s="211"/>
      <c r="AE299" s="1286" t="s">
        <v>222</v>
      </c>
      <c r="AF299" s="1287">
        <v>60</v>
      </c>
      <c r="AG299" s="1279" t="s">
        <v>222</v>
      </c>
      <c r="AH299" s="1305">
        <v>3100</v>
      </c>
      <c r="AI299" s="1290">
        <v>3400</v>
      </c>
      <c r="AJ299" s="1279" t="s">
        <v>222</v>
      </c>
      <c r="AK299" s="212" t="s">
        <v>224</v>
      </c>
      <c r="AL299" s="213">
        <v>6300</v>
      </c>
      <c r="AM299" s="214">
        <v>7100</v>
      </c>
      <c r="AN299" s="1286" t="s">
        <v>222</v>
      </c>
      <c r="AO299" s="1293">
        <v>6250</v>
      </c>
      <c r="AP299" s="1286" t="s">
        <v>222</v>
      </c>
      <c r="AQ299" s="1296">
        <v>60</v>
      </c>
      <c r="AR299" s="1279" t="s">
        <v>222</v>
      </c>
      <c r="AS299" s="1280">
        <v>4700</v>
      </c>
      <c r="AT299" s="1282"/>
      <c r="AU299" s="41"/>
      <c r="AV299" s="1282" t="s">
        <v>492</v>
      </c>
      <c r="AW299" s="1283">
        <v>7180</v>
      </c>
      <c r="AX299" s="1286" t="s">
        <v>222</v>
      </c>
      <c r="AY299" s="1287">
        <v>70</v>
      </c>
      <c r="AZ299" s="1271" t="s">
        <v>492</v>
      </c>
      <c r="BA299" s="1272" t="s">
        <v>226</v>
      </c>
      <c r="BB299" s="1274" t="s">
        <v>226</v>
      </c>
      <c r="BC299" s="1274" t="s">
        <v>226</v>
      </c>
      <c r="BD299" s="1276" t="s">
        <v>226</v>
      </c>
      <c r="BE299" s="210"/>
      <c r="BF299" s="1278"/>
      <c r="BG299" s="15"/>
      <c r="BH299" s="15"/>
      <c r="BI299" s="133"/>
      <c r="BJ299" s="130">
        <v>147</v>
      </c>
      <c r="BK299" s="130">
        <v>148</v>
      </c>
      <c r="BL299" s="1260">
        <v>6</v>
      </c>
      <c r="BM299" s="8"/>
      <c r="BN299" s="8"/>
      <c r="BO299" s="8"/>
      <c r="BP299" s="8"/>
      <c r="BQ299" s="8"/>
      <c r="BR299" s="8"/>
      <c r="BS299" s="8"/>
      <c r="BT299" s="8"/>
      <c r="BU299" s="8"/>
      <c r="BV299" s="8"/>
      <c r="BW299" s="8"/>
      <c r="BX299" s="8"/>
      <c r="BY299" s="8"/>
    </row>
    <row r="300" spans="1:77" s="56" customFormat="1" ht="13.5" customHeight="1">
      <c r="A300" s="1318"/>
      <c r="B300" s="1300"/>
      <c r="C300" s="1302"/>
      <c r="D300" s="215" t="s">
        <v>227</v>
      </c>
      <c r="E300" s="200"/>
      <c r="F300" s="216">
        <v>58080</v>
      </c>
      <c r="G300" s="217">
        <v>117430</v>
      </c>
      <c r="H300" s="216">
        <v>51030</v>
      </c>
      <c r="I300" s="217">
        <v>110380</v>
      </c>
      <c r="J300" s="170" t="s">
        <v>222</v>
      </c>
      <c r="K300" s="218">
        <v>550</v>
      </c>
      <c r="L300" s="219">
        <v>1060</v>
      </c>
      <c r="M300" s="220" t="s">
        <v>221</v>
      </c>
      <c r="N300" s="218">
        <v>480</v>
      </c>
      <c r="O300" s="219">
        <v>990</v>
      </c>
      <c r="P300" s="220" t="s">
        <v>221</v>
      </c>
      <c r="Q300" s="170" t="s">
        <v>222</v>
      </c>
      <c r="R300" s="221">
        <v>7290</v>
      </c>
      <c r="S300" s="222">
        <v>70</v>
      </c>
      <c r="T300" s="1303"/>
      <c r="U300" s="157"/>
      <c r="V300" s="223" t="s">
        <v>242</v>
      </c>
      <c r="W300" s="1286"/>
      <c r="X300" s="224" t="s">
        <v>242</v>
      </c>
      <c r="Y300" s="172"/>
      <c r="Z300" s="1320"/>
      <c r="AA300" s="223"/>
      <c r="AB300" s="1286"/>
      <c r="AC300" s="1313"/>
      <c r="AD300" s="225">
        <v>12060</v>
      </c>
      <c r="AE300" s="1286"/>
      <c r="AF300" s="1288"/>
      <c r="AG300" s="1279"/>
      <c r="AH300" s="1306" t="e">
        <v>#REF!</v>
      </c>
      <c r="AI300" s="1291" t="e">
        <v>#REF!</v>
      </c>
      <c r="AJ300" s="1279"/>
      <c r="AK300" s="165" t="s">
        <v>228</v>
      </c>
      <c r="AL300" s="226">
        <v>3500</v>
      </c>
      <c r="AM300" s="227">
        <v>3900</v>
      </c>
      <c r="AN300" s="1286"/>
      <c r="AO300" s="1294"/>
      <c r="AP300" s="1286"/>
      <c r="AQ300" s="1297"/>
      <c r="AR300" s="1279"/>
      <c r="AS300" s="1281"/>
      <c r="AT300" s="1282"/>
      <c r="AU300" s="41"/>
      <c r="AV300" s="1282"/>
      <c r="AW300" s="1284"/>
      <c r="AX300" s="1286"/>
      <c r="AY300" s="1288"/>
      <c r="AZ300" s="1271"/>
      <c r="BA300" s="1273"/>
      <c r="BB300" s="1275"/>
      <c r="BC300" s="1275"/>
      <c r="BD300" s="1277"/>
      <c r="BE300" s="210"/>
      <c r="BF300" s="1278"/>
      <c r="BG300" s="15"/>
      <c r="BH300" s="15"/>
      <c r="BI300" s="133"/>
      <c r="BJ300" s="130">
        <v>147</v>
      </c>
      <c r="BK300" s="130">
        <v>148</v>
      </c>
      <c r="BL300" s="1260"/>
      <c r="BM300" s="8"/>
      <c r="BN300" s="8"/>
      <c r="BO300" s="8"/>
      <c r="BP300" s="8"/>
      <c r="BQ300" s="8"/>
      <c r="BR300" s="8"/>
      <c r="BS300" s="8"/>
      <c r="BT300" s="8"/>
      <c r="BU300" s="8"/>
      <c r="BV300" s="8"/>
      <c r="BW300" s="8"/>
      <c r="BX300" s="8"/>
      <c r="BY300" s="8"/>
    </row>
    <row r="301" spans="1:77" s="56" customFormat="1" ht="13.5" customHeight="1">
      <c r="A301" s="1318"/>
      <c r="B301" s="1300"/>
      <c r="C301" s="1261" t="s">
        <v>229</v>
      </c>
      <c r="D301" s="215" t="s">
        <v>230</v>
      </c>
      <c r="E301" s="200"/>
      <c r="F301" s="216">
        <v>117430</v>
      </c>
      <c r="G301" s="217">
        <v>190410</v>
      </c>
      <c r="H301" s="216">
        <v>110380</v>
      </c>
      <c r="I301" s="217">
        <v>183360</v>
      </c>
      <c r="J301" s="170" t="s">
        <v>222</v>
      </c>
      <c r="K301" s="218">
        <v>1060</v>
      </c>
      <c r="L301" s="219">
        <v>1790</v>
      </c>
      <c r="M301" s="220" t="s">
        <v>221</v>
      </c>
      <c r="N301" s="218">
        <v>990</v>
      </c>
      <c r="O301" s="219">
        <v>1720</v>
      </c>
      <c r="P301" s="220" t="s">
        <v>221</v>
      </c>
      <c r="Q301" s="228"/>
      <c r="R301" s="229"/>
      <c r="S301" s="230"/>
      <c r="T301" s="1304"/>
      <c r="U301" s="157"/>
      <c r="V301" s="223">
        <v>305800</v>
      </c>
      <c r="W301" s="1286"/>
      <c r="X301" s="224">
        <v>3050</v>
      </c>
      <c r="Y301" s="210"/>
      <c r="Z301" s="1320"/>
      <c r="AA301" s="224"/>
      <c r="AB301" s="1286" t="s">
        <v>222</v>
      </c>
      <c r="AC301" s="1310">
        <v>12060</v>
      </c>
      <c r="AD301" s="231"/>
      <c r="AE301" s="1286"/>
      <c r="AF301" s="1288">
        <v>0</v>
      </c>
      <c r="AG301" s="1279"/>
      <c r="AH301" s="1306" t="e">
        <v>#REF!</v>
      </c>
      <c r="AI301" s="1291" t="e">
        <v>#REF!</v>
      </c>
      <c r="AJ301" s="1279"/>
      <c r="AK301" s="165" t="s">
        <v>231</v>
      </c>
      <c r="AL301" s="226">
        <v>3000</v>
      </c>
      <c r="AM301" s="227">
        <v>3400</v>
      </c>
      <c r="AN301" s="1286"/>
      <c r="AO301" s="1294"/>
      <c r="AP301" s="1286"/>
      <c r="AQ301" s="1297"/>
      <c r="AR301" s="210"/>
      <c r="AS301" s="193"/>
      <c r="AT301" s="1282"/>
      <c r="AU301" s="41"/>
      <c r="AV301" s="1282"/>
      <c r="AW301" s="1284"/>
      <c r="AX301" s="1286"/>
      <c r="AY301" s="1288"/>
      <c r="AZ301" s="1271"/>
      <c r="BA301" s="1263">
        <v>0.02</v>
      </c>
      <c r="BB301" s="1265">
        <v>0.03</v>
      </c>
      <c r="BC301" s="1265">
        <v>0.05</v>
      </c>
      <c r="BD301" s="1267">
        <v>0.06</v>
      </c>
      <c r="BE301" s="210"/>
      <c r="BF301" s="1269"/>
      <c r="BG301" s="15"/>
      <c r="BH301" s="15"/>
      <c r="BI301" s="133"/>
      <c r="BJ301" s="130">
        <v>147</v>
      </c>
      <c r="BK301" s="130">
        <v>148</v>
      </c>
      <c r="BL301" s="1260"/>
      <c r="BM301" s="8"/>
      <c r="BN301" s="8"/>
      <c r="BO301" s="8"/>
      <c r="BP301" s="8"/>
      <c r="BQ301" s="8"/>
      <c r="BR301" s="8"/>
      <c r="BS301" s="8"/>
      <c r="BT301" s="8"/>
      <c r="BU301" s="8"/>
      <c r="BV301" s="8"/>
      <c r="BW301" s="8"/>
      <c r="BX301" s="8"/>
      <c r="BY301" s="8"/>
    </row>
    <row r="302" spans="1:77" s="56" customFormat="1" ht="13.5" customHeight="1">
      <c r="A302" s="1318"/>
      <c r="B302" s="1300"/>
      <c r="C302" s="1262"/>
      <c r="D302" s="232" t="s">
        <v>53</v>
      </c>
      <c r="E302" s="200"/>
      <c r="F302" s="233">
        <v>190410</v>
      </c>
      <c r="G302" s="234"/>
      <c r="H302" s="233">
        <v>183360</v>
      </c>
      <c r="I302" s="234"/>
      <c r="J302" s="170" t="s">
        <v>222</v>
      </c>
      <c r="K302" s="221">
        <v>1790</v>
      </c>
      <c r="L302" s="235"/>
      <c r="M302" s="236" t="s">
        <v>221</v>
      </c>
      <c r="N302" s="221">
        <v>1720</v>
      </c>
      <c r="O302" s="235"/>
      <c r="P302" s="236" t="s">
        <v>221</v>
      </c>
      <c r="Q302" s="228"/>
      <c r="R302" s="229"/>
      <c r="S302" s="237"/>
      <c r="T302" s="1304"/>
      <c r="U302" s="157"/>
      <c r="V302" s="243"/>
      <c r="W302" s="1286"/>
      <c r="X302" s="244"/>
      <c r="Y302" s="245"/>
      <c r="Z302" s="1320"/>
      <c r="AA302" s="243"/>
      <c r="AB302" s="1286"/>
      <c r="AC302" s="1311"/>
      <c r="AD302" s="238"/>
      <c r="AE302" s="1286"/>
      <c r="AF302" s="1289"/>
      <c r="AG302" s="1279"/>
      <c r="AH302" s="1307" t="e">
        <v>#REF!</v>
      </c>
      <c r="AI302" s="1292" t="e">
        <v>#REF!</v>
      </c>
      <c r="AJ302" s="1279"/>
      <c r="AK302" s="239" t="s">
        <v>232</v>
      </c>
      <c r="AL302" s="240">
        <v>2700</v>
      </c>
      <c r="AM302" s="241">
        <v>3000</v>
      </c>
      <c r="AN302" s="1286"/>
      <c r="AO302" s="1295"/>
      <c r="AP302" s="1286"/>
      <c r="AQ302" s="1298"/>
      <c r="AR302" s="210"/>
      <c r="AS302" s="193"/>
      <c r="AT302" s="1282"/>
      <c r="AU302" s="41"/>
      <c r="AV302" s="1282"/>
      <c r="AW302" s="1285"/>
      <c r="AX302" s="1286"/>
      <c r="AY302" s="1289"/>
      <c r="AZ302" s="1271"/>
      <c r="BA302" s="1264"/>
      <c r="BB302" s="1266"/>
      <c r="BC302" s="1266"/>
      <c r="BD302" s="1268"/>
      <c r="BE302" s="210"/>
      <c r="BF302" s="1269"/>
      <c r="BG302" s="15"/>
      <c r="BH302" s="15"/>
      <c r="BI302" s="133"/>
      <c r="BJ302" s="130">
        <v>147</v>
      </c>
      <c r="BK302" s="130">
        <v>148</v>
      </c>
      <c r="BL302" s="1260"/>
      <c r="BM302" s="8"/>
      <c r="BN302" s="8"/>
      <c r="BO302" s="8"/>
      <c r="BP302" s="8"/>
      <c r="BQ302" s="8"/>
      <c r="BR302" s="8"/>
      <c r="BS302" s="8"/>
      <c r="BT302" s="8"/>
      <c r="BU302" s="8"/>
      <c r="BV302" s="8"/>
      <c r="BW302" s="8"/>
      <c r="BX302" s="8"/>
      <c r="BY302" s="8"/>
    </row>
    <row r="303" spans="1:77" s="56" customFormat="1" ht="13.5" customHeight="1">
      <c r="A303" s="1318"/>
      <c r="B303" s="1308" t="s">
        <v>243</v>
      </c>
      <c r="C303" s="1301" t="s">
        <v>218</v>
      </c>
      <c r="D303" s="199" t="s">
        <v>219</v>
      </c>
      <c r="E303" s="200"/>
      <c r="F303" s="201">
        <v>46640</v>
      </c>
      <c r="G303" s="202">
        <v>53930</v>
      </c>
      <c r="H303" s="201">
        <v>40470</v>
      </c>
      <c r="I303" s="202">
        <v>47760</v>
      </c>
      <c r="J303" s="170" t="s">
        <v>222</v>
      </c>
      <c r="K303" s="203">
        <v>440</v>
      </c>
      <c r="L303" s="204">
        <v>510</v>
      </c>
      <c r="M303" s="205" t="s">
        <v>221</v>
      </c>
      <c r="N303" s="203">
        <v>380</v>
      </c>
      <c r="O303" s="204">
        <v>450</v>
      </c>
      <c r="P303" s="205" t="s">
        <v>221</v>
      </c>
      <c r="Q303" s="170" t="s">
        <v>222</v>
      </c>
      <c r="R303" s="206">
        <v>7290</v>
      </c>
      <c r="S303" s="207">
        <v>70</v>
      </c>
      <c r="T303" s="1303"/>
      <c r="U303" s="157"/>
      <c r="V303" s="223" t="s">
        <v>244</v>
      </c>
      <c r="W303" s="1286"/>
      <c r="X303" s="224" t="s">
        <v>244</v>
      </c>
      <c r="Y303" s="172"/>
      <c r="Z303" s="1320"/>
      <c r="AA303" s="223"/>
      <c r="AB303" s="1286" t="s">
        <v>222</v>
      </c>
      <c r="AC303" s="1312">
        <v>12990</v>
      </c>
      <c r="AD303" s="211"/>
      <c r="AE303" s="1286" t="s">
        <v>222</v>
      </c>
      <c r="AF303" s="1287">
        <v>50</v>
      </c>
      <c r="AG303" s="1279" t="s">
        <v>222</v>
      </c>
      <c r="AH303" s="1305">
        <v>3500</v>
      </c>
      <c r="AI303" s="1290">
        <v>3900</v>
      </c>
      <c r="AJ303" s="1279" t="s">
        <v>222</v>
      </c>
      <c r="AK303" s="212" t="s">
        <v>224</v>
      </c>
      <c r="AL303" s="213">
        <v>7100</v>
      </c>
      <c r="AM303" s="214">
        <v>7900</v>
      </c>
      <c r="AN303" s="1286" t="s">
        <v>222</v>
      </c>
      <c r="AO303" s="1293">
        <v>5470</v>
      </c>
      <c r="AP303" s="1286" t="s">
        <v>222</v>
      </c>
      <c r="AQ303" s="1296">
        <v>50</v>
      </c>
      <c r="AR303" s="1279" t="s">
        <v>222</v>
      </c>
      <c r="AS303" s="1280">
        <v>4700</v>
      </c>
      <c r="AT303" s="1282"/>
      <c r="AU303" s="41"/>
      <c r="AV303" s="1282" t="s">
        <v>492</v>
      </c>
      <c r="AW303" s="1283">
        <v>6280</v>
      </c>
      <c r="AX303" s="1286" t="s">
        <v>222</v>
      </c>
      <c r="AY303" s="1287">
        <v>60</v>
      </c>
      <c r="AZ303" s="1271" t="s">
        <v>492</v>
      </c>
      <c r="BA303" s="1272" t="s">
        <v>226</v>
      </c>
      <c r="BB303" s="1274" t="s">
        <v>226</v>
      </c>
      <c r="BC303" s="1274" t="s">
        <v>226</v>
      </c>
      <c r="BD303" s="1276" t="s">
        <v>226</v>
      </c>
      <c r="BE303" s="210"/>
      <c r="BF303" s="1278"/>
      <c r="BG303" s="15"/>
      <c r="BH303" s="15"/>
      <c r="BI303" s="133"/>
      <c r="BJ303" s="130">
        <v>149</v>
      </c>
      <c r="BK303" s="130">
        <v>150</v>
      </c>
      <c r="BL303" s="1260">
        <v>7</v>
      </c>
      <c r="BM303" s="8"/>
      <c r="BN303" s="8"/>
      <c r="BO303" s="8"/>
      <c r="BP303" s="8"/>
      <c r="BQ303" s="8"/>
      <c r="BR303" s="8"/>
      <c r="BS303" s="8"/>
      <c r="BT303" s="8"/>
      <c r="BU303" s="8"/>
      <c r="BV303" s="8"/>
      <c r="BW303" s="8"/>
      <c r="BX303" s="8"/>
      <c r="BY303" s="8"/>
    </row>
    <row r="304" spans="1:77" s="56" customFormat="1" ht="13.5" customHeight="1">
      <c r="A304" s="1318"/>
      <c r="B304" s="1300"/>
      <c r="C304" s="1302"/>
      <c r="D304" s="215" t="s">
        <v>227</v>
      </c>
      <c r="E304" s="200"/>
      <c r="F304" s="216">
        <v>53930</v>
      </c>
      <c r="G304" s="217">
        <v>113280</v>
      </c>
      <c r="H304" s="216">
        <v>47760</v>
      </c>
      <c r="I304" s="217">
        <v>107110</v>
      </c>
      <c r="J304" s="170" t="s">
        <v>222</v>
      </c>
      <c r="K304" s="218">
        <v>510</v>
      </c>
      <c r="L304" s="219">
        <v>1020</v>
      </c>
      <c r="M304" s="220" t="s">
        <v>221</v>
      </c>
      <c r="N304" s="218">
        <v>450</v>
      </c>
      <c r="O304" s="219">
        <v>950</v>
      </c>
      <c r="P304" s="220" t="s">
        <v>221</v>
      </c>
      <c r="Q304" s="170" t="s">
        <v>222</v>
      </c>
      <c r="R304" s="221">
        <v>7290</v>
      </c>
      <c r="S304" s="222">
        <v>70</v>
      </c>
      <c r="T304" s="1303"/>
      <c r="U304" s="157"/>
      <c r="V304" s="223">
        <v>341400</v>
      </c>
      <c r="W304" s="1286"/>
      <c r="X304" s="224">
        <v>3410</v>
      </c>
      <c r="Y304" s="210"/>
      <c r="Z304" s="1320"/>
      <c r="AA304" s="224"/>
      <c r="AB304" s="1286"/>
      <c r="AC304" s="1313"/>
      <c r="AD304" s="225">
        <v>11220</v>
      </c>
      <c r="AE304" s="1286"/>
      <c r="AF304" s="1288"/>
      <c r="AG304" s="1279"/>
      <c r="AH304" s="1306" t="e">
        <v>#REF!</v>
      </c>
      <c r="AI304" s="1291" t="e">
        <v>#REF!</v>
      </c>
      <c r="AJ304" s="1279"/>
      <c r="AK304" s="165" t="s">
        <v>228</v>
      </c>
      <c r="AL304" s="226">
        <v>3900</v>
      </c>
      <c r="AM304" s="227">
        <v>4300</v>
      </c>
      <c r="AN304" s="1286"/>
      <c r="AO304" s="1294"/>
      <c r="AP304" s="1286"/>
      <c r="AQ304" s="1297"/>
      <c r="AR304" s="1279"/>
      <c r="AS304" s="1281"/>
      <c r="AT304" s="1282"/>
      <c r="AU304" s="41"/>
      <c r="AV304" s="1282"/>
      <c r="AW304" s="1284"/>
      <c r="AX304" s="1286"/>
      <c r="AY304" s="1288"/>
      <c r="AZ304" s="1271"/>
      <c r="BA304" s="1273"/>
      <c r="BB304" s="1275"/>
      <c r="BC304" s="1275"/>
      <c r="BD304" s="1277"/>
      <c r="BE304" s="210"/>
      <c r="BF304" s="1278"/>
      <c r="BG304" s="15"/>
      <c r="BH304" s="15"/>
      <c r="BI304" s="133"/>
      <c r="BJ304" s="130">
        <v>149</v>
      </c>
      <c r="BK304" s="130">
        <v>150</v>
      </c>
      <c r="BL304" s="1260"/>
      <c r="BM304" s="8"/>
      <c r="BN304" s="8"/>
      <c r="BO304" s="8"/>
      <c r="BP304" s="8"/>
      <c r="BQ304" s="8"/>
      <c r="BR304" s="8"/>
      <c r="BS304" s="8"/>
      <c r="BT304" s="8"/>
      <c r="BU304" s="8"/>
      <c r="BV304" s="8"/>
      <c r="BW304" s="8"/>
      <c r="BX304" s="8"/>
      <c r="BY304" s="8"/>
    </row>
    <row r="305" spans="1:77" s="56" customFormat="1" ht="13.5" customHeight="1">
      <c r="A305" s="1318"/>
      <c r="B305" s="1300"/>
      <c r="C305" s="1261" t="s">
        <v>229</v>
      </c>
      <c r="D305" s="215" t="s">
        <v>230</v>
      </c>
      <c r="E305" s="200"/>
      <c r="F305" s="216">
        <v>113280</v>
      </c>
      <c r="G305" s="217">
        <v>186260</v>
      </c>
      <c r="H305" s="216">
        <v>107110</v>
      </c>
      <c r="I305" s="217">
        <v>180090</v>
      </c>
      <c r="J305" s="170" t="s">
        <v>222</v>
      </c>
      <c r="K305" s="218">
        <v>1020</v>
      </c>
      <c r="L305" s="219">
        <v>1750</v>
      </c>
      <c r="M305" s="220" t="s">
        <v>221</v>
      </c>
      <c r="N305" s="218">
        <v>950</v>
      </c>
      <c r="O305" s="219">
        <v>1680</v>
      </c>
      <c r="P305" s="220" t="s">
        <v>221</v>
      </c>
      <c r="Q305" s="228"/>
      <c r="R305" s="229"/>
      <c r="S305" s="230"/>
      <c r="T305" s="1304"/>
      <c r="U305" s="157"/>
      <c r="V305" s="243"/>
      <c r="W305" s="1286"/>
      <c r="X305" s="244"/>
      <c r="Y305" s="245"/>
      <c r="Z305" s="1320"/>
      <c r="AA305" s="243"/>
      <c r="AB305" s="1286" t="s">
        <v>222</v>
      </c>
      <c r="AC305" s="1310">
        <v>11220</v>
      </c>
      <c r="AD305" s="231"/>
      <c r="AE305" s="1286"/>
      <c r="AF305" s="1288">
        <v>0</v>
      </c>
      <c r="AG305" s="1279"/>
      <c r="AH305" s="1306" t="e">
        <v>#REF!</v>
      </c>
      <c r="AI305" s="1291" t="e">
        <v>#REF!</v>
      </c>
      <c r="AJ305" s="1279"/>
      <c r="AK305" s="165" t="s">
        <v>231</v>
      </c>
      <c r="AL305" s="226">
        <v>3400</v>
      </c>
      <c r="AM305" s="227">
        <v>3800</v>
      </c>
      <c r="AN305" s="1286"/>
      <c r="AO305" s="1294"/>
      <c r="AP305" s="1286"/>
      <c r="AQ305" s="1297"/>
      <c r="AR305" s="210"/>
      <c r="AS305" s="193"/>
      <c r="AT305" s="1282"/>
      <c r="AU305" s="61"/>
      <c r="AV305" s="1282"/>
      <c r="AW305" s="1284"/>
      <c r="AX305" s="1286"/>
      <c r="AY305" s="1288"/>
      <c r="AZ305" s="1271"/>
      <c r="BA305" s="1263">
        <v>0.02</v>
      </c>
      <c r="BB305" s="1265">
        <v>0.03</v>
      </c>
      <c r="BC305" s="1265">
        <v>0.05</v>
      </c>
      <c r="BD305" s="1267">
        <v>0.06</v>
      </c>
      <c r="BE305" s="210"/>
      <c r="BF305" s="1269"/>
      <c r="BG305" s="15"/>
      <c r="BH305" s="15"/>
      <c r="BI305" s="133"/>
      <c r="BJ305" s="130">
        <v>149</v>
      </c>
      <c r="BK305" s="130">
        <v>150</v>
      </c>
      <c r="BL305" s="1260"/>
      <c r="BM305" s="8"/>
      <c r="BN305" s="8"/>
      <c r="BO305" s="8"/>
      <c r="BP305" s="8"/>
      <c r="BQ305" s="8"/>
      <c r="BR305" s="8"/>
      <c r="BS305" s="8"/>
      <c r="BT305" s="8"/>
      <c r="BU305" s="8"/>
      <c r="BV305" s="8"/>
      <c r="BW305" s="8"/>
      <c r="BX305" s="8"/>
      <c r="BY305" s="8"/>
    </row>
    <row r="306" spans="1:77" s="56" customFormat="1" ht="13.5" customHeight="1">
      <c r="A306" s="1318"/>
      <c r="B306" s="1300"/>
      <c r="C306" s="1262"/>
      <c r="D306" s="232" t="s">
        <v>53</v>
      </c>
      <c r="E306" s="200"/>
      <c r="F306" s="233">
        <v>186260</v>
      </c>
      <c r="G306" s="234"/>
      <c r="H306" s="233">
        <v>180090</v>
      </c>
      <c r="I306" s="234"/>
      <c r="J306" s="170" t="s">
        <v>222</v>
      </c>
      <c r="K306" s="221">
        <v>1750</v>
      </c>
      <c r="L306" s="235"/>
      <c r="M306" s="236" t="s">
        <v>221</v>
      </c>
      <c r="N306" s="221">
        <v>1680</v>
      </c>
      <c r="O306" s="235"/>
      <c r="P306" s="236" t="s">
        <v>221</v>
      </c>
      <c r="Q306" s="228"/>
      <c r="R306" s="229"/>
      <c r="S306" s="237"/>
      <c r="T306" s="1304"/>
      <c r="U306" s="157"/>
      <c r="V306" s="223" t="s">
        <v>245</v>
      </c>
      <c r="W306" s="1286"/>
      <c r="X306" s="224" t="s">
        <v>245</v>
      </c>
      <c r="Y306" s="172"/>
      <c r="Z306" s="1320"/>
      <c r="AA306" s="223"/>
      <c r="AB306" s="1286"/>
      <c r="AC306" s="1311"/>
      <c r="AD306" s="238"/>
      <c r="AE306" s="1286"/>
      <c r="AF306" s="1289"/>
      <c r="AG306" s="1279"/>
      <c r="AH306" s="1307" t="e">
        <v>#REF!</v>
      </c>
      <c r="AI306" s="1292" t="e">
        <v>#REF!</v>
      </c>
      <c r="AJ306" s="1279"/>
      <c r="AK306" s="239" t="s">
        <v>232</v>
      </c>
      <c r="AL306" s="240">
        <v>3000</v>
      </c>
      <c r="AM306" s="241">
        <v>3400</v>
      </c>
      <c r="AN306" s="1286"/>
      <c r="AO306" s="1295"/>
      <c r="AP306" s="1286"/>
      <c r="AQ306" s="1298"/>
      <c r="AR306" s="210"/>
      <c r="AS306" s="193"/>
      <c r="AT306" s="1282"/>
      <c r="AU306" s="61"/>
      <c r="AV306" s="1282"/>
      <c r="AW306" s="1285"/>
      <c r="AX306" s="1286"/>
      <c r="AY306" s="1289"/>
      <c r="AZ306" s="1271"/>
      <c r="BA306" s="1264"/>
      <c r="BB306" s="1266"/>
      <c r="BC306" s="1266"/>
      <c r="BD306" s="1268"/>
      <c r="BE306" s="210"/>
      <c r="BF306" s="1269"/>
      <c r="BG306" s="15"/>
      <c r="BH306" s="15"/>
      <c r="BI306" s="133"/>
      <c r="BJ306" s="130">
        <v>149</v>
      </c>
      <c r="BK306" s="130">
        <v>150</v>
      </c>
      <c r="BL306" s="1260"/>
      <c r="BM306" s="8"/>
      <c r="BN306" s="8"/>
      <c r="BO306" s="8"/>
      <c r="BP306" s="8"/>
      <c r="BQ306" s="8"/>
      <c r="BR306" s="8"/>
      <c r="BS306" s="8"/>
      <c r="BT306" s="8"/>
      <c r="BU306" s="8"/>
      <c r="BV306" s="8"/>
      <c r="BW306" s="8"/>
      <c r="BX306" s="8"/>
      <c r="BY306" s="8"/>
    </row>
    <row r="307" spans="1:77" s="56" customFormat="1" ht="13.5" customHeight="1">
      <c r="A307" s="1318"/>
      <c r="B307" s="1308" t="s">
        <v>246</v>
      </c>
      <c r="C307" s="1301" t="s">
        <v>218</v>
      </c>
      <c r="D307" s="199" t="s">
        <v>219</v>
      </c>
      <c r="E307" s="200"/>
      <c r="F307" s="201">
        <v>43370</v>
      </c>
      <c r="G307" s="202">
        <v>50660</v>
      </c>
      <c r="H307" s="201">
        <v>37880</v>
      </c>
      <c r="I307" s="202">
        <v>45170</v>
      </c>
      <c r="J307" s="170" t="s">
        <v>222</v>
      </c>
      <c r="K307" s="203">
        <v>410</v>
      </c>
      <c r="L307" s="204">
        <v>480</v>
      </c>
      <c r="M307" s="205" t="s">
        <v>221</v>
      </c>
      <c r="N307" s="203">
        <v>360</v>
      </c>
      <c r="O307" s="204">
        <v>430</v>
      </c>
      <c r="P307" s="205" t="s">
        <v>221</v>
      </c>
      <c r="Q307" s="170" t="s">
        <v>222</v>
      </c>
      <c r="R307" s="206">
        <v>7290</v>
      </c>
      <c r="S307" s="207">
        <v>70</v>
      </c>
      <c r="T307" s="1303"/>
      <c r="U307" s="157"/>
      <c r="V307" s="223">
        <v>377000</v>
      </c>
      <c r="W307" s="1286"/>
      <c r="X307" s="224">
        <v>3770</v>
      </c>
      <c r="Y307" s="210"/>
      <c r="Z307" s="1320"/>
      <c r="AA307" s="224"/>
      <c r="AB307" s="1286" t="s">
        <v>222</v>
      </c>
      <c r="AC307" s="1312">
        <v>12330</v>
      </c>
      <c r="AD307" s="211"/>
      <c r="AE307" s="1286" t="s">
        <v>222</v>
      </c>
      <c r="AF307" s="1287">
        <v>50</v>
      </c>
      <c r="AG307" s="1279" t="s">
        <v>222</v>
      </c>
      <c r="AH307" s="1305">
        <v>3100</v>
      </c>
      <c r="AI307" s="1290">
        <v>3400</v>
      </c>
      <c r="AJ307" s="1279" t="s">
        <v>222</v>
      </c>
      <c r="AK307" s="212" t="s">
        <v>224</v>
      </c>
      <c r="AL307" s="213">
        <v>6300</v>
      </c>
      <c r="AM307" s="214">
        <v>7100</v>
      </c>
      <c r="AN307" s="1286" t="s">
        <v>222</v>
      </c>
      <c r="AO307" s="1293">
        <v>4860</v>
      </c>
      <c r="AP307" s="1286" t="s">
        <v>222</v>
      </c>
      <c r="AQ307" s="1296">
        <v>40</v>
      </c>
      <c r="AR307" s="1279" t="s">
        <v>222</v>
      </c>
      <c r="AS307" s="1280">
        <v>4700</v>
      </c>
      <c r="AT307" s="1282"/>
      <c r="AU307" s="61"/>
      <c r="AV307" s="1282" t="s">
        <v>492</v>
      </c>
      <c r="AW307" s="1283">
        <v>5580</v>
      </c>
      <c r="AX307" s="1286" t="s">
        <v>222</v>
      </c>
      <c r="AY307" s="1287">
        <v>50</v>
      </c>
      <c r="AZ307" s="1271" t="s">
        <v>492</v>
      </c>
      <c r="BA307" s="1272" t="s">
        <v>226</v>
      </c>
      <c r="BB307" s="1274" t="s">
        <v>226</v>
      </c>
      <c r="BC307" s="1274" t="s">
        <v>226</v>
      </c>
      <c r="BD307" s="1276" t="s">
        <v>226</v>
      </c>
      <c r="BE307" s="210"/>
      <c r="BF307" s="1278"/>
      <c r="BG307" s="15"/>
      <c r="BH307" s="15"/>
      <c r="BI307" s="133"/>
      <c r="BJ307" s="130">
        <v>151</v>
      </c>
      <c r="BK307" s="130">
        <v>152</v>
      </c>
      <c r="BL307" s="1260">
        <v>8</v>
      </c>
      <c r="BM307" s="8"/>
      <c r="BN307" s="8"/>
      <c r="BO307" s="8"/>
      <c r="BP307" s="8"/>
      <c r="BQ307" s="8"/>
      <c r="BR307" s="8"/>
      <c r="BS307" s="8"/>
      <c r="BT307" s="8"/>
      <c r="BU307" s="8"/>
      <c r="BV307" s="8"/>
      <c r="BW307" s="8"/>
      <c r="BX307" s="8"/>
      <c r="BY307" s="8"/>
    </row>
    <row r="308" spans="1:77" s="56" customFormat="1" ht="13.5" customHeight="1">
      <c r="A308" s="1318"/>
      <c r="B308" s="1300"/>
      <c r="C308" s="1302"/>
      <c r="D308" s="215" t="s">
        <v>227</v>
      </c>
      <c r="E308" s="200"/>
      <c r="F308" s="216">
        <v>50660</v>
      </c>
      <c r="G308" s="217">
        <v>110010</v>
      </c>
      <c r="H308" s="216">
        <v>45170</v>
      </c>
      <c r="I308" s="217">
        <v>104520</v>
      </c>
      <c r="J308" s="170" t="s">
        <v>222</v>
      </c>
      <c r="K308" s="218">
        <v>480</v>
      </c>
      <c r="L308" s="219">
        <v>980</v>
      </c>
      <c r="M308" s="220" t="s">
        <v>221</v>
      </c>
      <c r="N308" s="218">
        <v>430</v>
      </c>
      <c r="O308" s="219">
        <v>930</v>
      </c>
      <c r="P308" s="220" t="s">
        <v>221</v>
      </c>
      <c r="Q308" s="170" t="s">
        <v>222</v>
      </c>
      <c r="R308" s="221">
        <v>7290</v>
      </c>
      <c r="S308" s="222">
        <v>70</v>
      </c>
      <c r="T308" s="1303"/>
      <c r="U308" s="157"/>
      <c r="V308" s="243"/>
      <c r="W308" s="1286"/>
      <c r="X308" s="244"/>
      <c r="Y308" s="245"/>
      <c r="Z308" s="1320"/>
      <c r="AA308" s="243"/>
      <c r="AB308" s="1286"/>
      <c r="AC308" s="1313"/>
      <c r="AD308" s="225">
        <v>10560</v>
      </c>
      <c r="AE308" s="1286"/>
      <c r="AF308" s="1288"/>
      <c r="AG308" s="1279"/>
      <c r="AH308" s="1306" t="e">
        <v>#REF!</v>
      </c>
      <c r="AI308" s="1291" t="e">
        <v>#REF!</v>
      </c>
      <c r="AJ308" s="1279"/>
      <c r="AK308" s="165" t="s">
        <v>228</v>
      </c>
      <c r="AL308" s="226">
        <v>3500</v>
      </c>
      <c r="AM308" s="227">
        <v>3900</v>
      </c>
      <c r="AN308" s="1286"/>
      <c r="AO308" s="1294"/>
      <c r="AP308" s="1286"/>
      <c r="AQ308" s="1297"/>
      <c r="AR308" s="1279"/>
      <c r="AS308" s="1281"/>
      <c r="AT308" s="1282"/>
      <c r="AU308" s="61"/>
      <c r="AV308" s="1282"/>
      <c r="AW308" s="1284"/>
      <c r="AX308" s="1286"/>
      <c r="AY308" s="1288"/>
      <c r="AZ308" s="1271"/>
      <c r="BA308" s="1273"/>
      <c r="BB308" s="1275"/>
      <c r="BC308" s="1275"/>
      <c r="BD308" s="1277"/>
      <c r="BE308" s="210"/>
      <c r="BF308" s="1278"/>
      <c r="BG308" s="15"/>
      <c r="BH308" s="15"/>
      <c r="BI308" s="133"/>
      <c r="BJ308" s="130">
        <v>151</v>
      </c>
      <c r="BK308" s="130">
        <v>152</v>
      </c>
      <c r="BL308" s="1260"/>
      <c r="BM308" s="8"/>
      <c r="BN308" s="8"/>
      <c r="BO308" s="8"/>
      <c r="BP308" s="8"/>
      <c r="BQ308" s="8"/>
      <c r="BR308" s="8"/>
      <c r="BS308" s="8"/>
      <c r="BT308" s="8"/>
      <c r="BU308" s="8"/>
      <c r="BV308" s="8"/>
      <c r="BW308" s="8"/>
      <c r="BX308" s="8"/>
      <c r="BY308" s="8"/>
    </row>
    <row r="309" spans="1:77" s="56" customFormat="1" ht="13.5" customHeight="1">
      <c r="A309" s="1318"/>
      <c r="B309" s="1300"/>
      <c r="C309" s="1261" t="s">
        <v>229</v>
      </c>
      <c r="D309" s="215" t="s">
        <v>230</v>
      </c>
      <c r="E309" s="200"/>
      <c r="F309" s="216">
        <v>110010</v>
      </c>
      <c r="G309" s="217">
        <v>182990</v>
      </c>
      <c r="H309" s="216">
        <v>104520</v>
      </c>
      <c r="I309" s="217">
        <v>177500</v>
      </c>
      <c r="J309" s="170" t="s">
        <v>222</v>
      </c>
      <c r="K309" s="218">
        <v>980</v>
      </c>
      <c r="L309" s="219">
        <v>1710</v>
      </c>
      <c r="M309" s="220" t="s">
        <v>221</v>
      </c>
      <c r="N309" s="218">
        <v>930</v>
      </c>
      <c r="O309" s="219">
        <v>1660</v>
      </c>
      <c r="P309" s="220" t="s">
        <v>221</v>
      </c>
      <c r="Q309" s="228"/>
      <c r="R309" s="229"/>
      <c r="S309" s="230"/>
      <c r="T309" s="1304"/>
      <c r="U309" s="157"/>
      <c r="V309" s="223" t="s">
        <v>247</v>
      </c>
      <c r="W309" s="1286"/>
      <c r="X309" s="224" t="s">
        <v>247</v>
      </c>
      <c r="Y309" s="172"/>
      <c r="Z309" s="1320"/>
      <c r="AA309" s="223"/>
      <c r="AB309" s="1286" t="s">
        <v>222</v>
      </c>
      <c r="AC309" s="1310">
        <v>10560</v>
      </c>
      <c r="AD309" s="231"/>
      <c r="AE309" s="1286"/>
      <c r="AF309" s="1288">
        <v>0</v>
      </c>
      <c r="AG309" s="1279"/>
      <c r="AH309" s="1306" t="e">
        <v>#REF!</v>
      </c>
      <c r="AI309" s="1291" t="e">
        <v>#REF!</v>
      </c>
      <c r="AJ309" s="1279"/>
      <c r="AK309" s="165" t="s">
        <v>231</v>
      </c>
      <c r="AL309" s="226">
        <v>3000</v>
      </c>
      <c r="AM309" s="227">
        <v>3400</v>
      </c>
      <c r="AN309" s="1286"/>
      <c r="AO309" s="1294"/>
      <c r="AP309" s="1286"/>
      <c r="AQ309" s="1297"/>
      <c r="AR309" s="210"/>
      <c r="AS309" s="193"/>
      <c r="AT309" s="1282"/>
      <c r="AU309" s="62"/>
      <c r="AV309" s="1282"/>
      <c r="AW309" s="1284"/>
      <c r="AX309" s="1286"/>
      <c r="AY309" s="1288"/>
      <c r="AZ309" s="1271"/>
      <c r="BA309" s="1263">
        <v>0.02</v>
      </c>
      <c r="BB309" s="1265">
        <v>0.03</v>
      </c>
      <c r="BC309" s="1265">
        <v>0.05</v>
      </c>
      <c r="BD309" s="1267">
        <v>0.06</v>
      </c>
      <c r="BE309" s="210"/>
      <c r="BF309" s="1269"/>
      <c r="BG309" s="15"/>
      <c r="BH309" s="15"/>
      <c r="BI309" s="133"/>
      <c r="BJ309" s="130">
        <v>151</v>
      </c>
      <c r="BK309" s="130">
        <v>152</v>
      </c>
      <c r="BL309" s="1260"/>
      <c r="BM309" s="8"/>
      <c r="BN309" s="8"/>
      <c r="BO309" s="8"/>
      <c r="BP309" s="8"/>
      <c r="BQ309" s="8"/>
      <c r="BR309" s="8"/>
      <c r="BS309" s="8"/>
      <c r="BT309" s="8"/>
      <c r="BU309" s="8"/>
      <c r="BV309" s="8"/>
      <c r="BW309" s="8"/>
      <c r="BX309" s="8"/>
      <c r="BY309" s="8"/>
    </row>
    <row r="310" spans="1:77" s="56" customFormat="1" ht="13.5" customHeight="1">
      <c r="A310" s="1318"/>
      <c r="B310" s="1300"/>
      <c r="C310" s="1262"/>
      <c r="D310" s="232" t="s">
        <v>53</v>
      </c>
      <c r="E310" s="200"/>
      <c r="F310" s="233">
        <v>182990</v>
      </c>
      <c r="G310" s="234"/>
      <c r="H310" s="233">
        <v>177500</v>
      </c>
      <c r="I310" s="234"/>
      <c r="J310" s="170" t="s">
        <v>222</v>
      </c>
      <c r="K310" s="221">
        <v>1710</v>
      </c>
      <c r="L310" s="235"/>
      <c r="M310" s="236" t="s">
        <v>221</v>
      </c>
      <c r="N310" s="221">
        <v>1660</v>
      </c>
      <c r="O310" s="235"/>
      <c r="P310" s="236" t="s">
        <v>221</v>
      </c>
      <c r="Q310" s="228"/>
      <c r="R310" s="229"/>
      <c r="S310" s="237"/>
      <c r="T310" s="1304"/>
      <c r="U310" s="157"/>
      <c r="V310" s="223">
        <v>412600</v>
      </c>
      <c r="W310" s="1286"/>
      <c r="X310" s="224">
        <v>4120</v>
      </c>
      <c r="Y310" s="210"/>
      <c r="Z310" s="1320"/>
      <c r="AA310" s="224"/>
      <c r="AB310" s="1286"/>
      <c r="AC310" s="1311"/>
      <c r="AD310" s="238"/>
      <c r="AE310" s="1286"/>
      <c r="AF310" s="1289"/>
      <c r="AG310" s="1279"/>
      <c r="AH310" s="1307" t="e">
        <v>#REF!</v>
      </c>
      <c r="AI310" s="1292" t="e">
        <v>#REF!</v>
      </c>
      <c r="AJ310" s="1279"/>
      <c r="AK310" s="239" t="s">
        <v>232</v>
      </c>
      <c r="AL310" s="240">
        <v>2700</v>
      </c>
      <c r="AM310" s="241">
        <v>3000</v>
      </c>
      <c r="AN310" s="1286"/>
      <c r="AO310" s="1295"/>
      <c r="AP310" s="1286"/>
      <c r="AQ310" s="1298"/>
      <c r="AR310" s="210"/>
      <c r="AS310" s="193"/>
      <c r="AT310" s="1282"/>
      <c r="AU310" s="62"/>
      <c r="AV310" s="1282"/>
      <c r="AW310" s="1285"/>
      <c r="AX310" s="1286"/>
      <c r="AY310" s="1289"/>
      <c r="AZ310" s="1271"/>
      <c r="BA310" s="1264"/>
      <c r="BB310" s="1266"/>
      <c r="BC310" s="1266"/>
      <c r="BD310" s="1268"/>
      <c r="BE310" s="210"/>
      <c r="BF310" s="1269"/>
      <c r="BG310" s="15"/>
      <c r="BH310" s="15"/>
      <c r="BI310" s="133"/>
      <c r="BJ310" s="130">
        <v>151</v>
      </c>
      <c r="BK310" s="130">
        <v>152</v>
      </c>
      <c r="BL310" s="1260"/>
      <c r="BM310" s="8"/>
      <c r="BN310" s="8"/>
      <c r="BO310" s="8"/>
      <c r="BP310" s="8"/>
      <c r="BQ310" s="8"/>
      <c r="BR310" s="8"/>
      <c r="BS310" s="8"/>
      <c r="BT310" s="8"/>
      <c r="BU310" s="8"/>
      <c r="BV310" s="8"/>
      <c r="BW310" s="8"/>
      <c r="BX310" s="8"/>
      <c r="BY310" s="8"/>
    </row>
    <row r="311" spans="1:77" s="56" customFormat="1" ht="13.5" customHeight="1">
      <c r="A311" s="1318"/>
      <c r="B311" s="1299" t="s">
        <v>248</v>
      </c>
      <c r="C311" s="1301" t="s">
        <v>218</v>
      </c>
      <c r="D311" s="199" t="s">
        <v>219</v>
      </c>
      <c r="E311" s="200"/>
      <c r="F311" s="201">
        <v>37550</v>
      </c>
      <c r="G311" s="202">
        <v>44840</v>
      </c>
      <c r="H311" s="201">
        <v>32610</v>
      </c>
      <c r="I311" s="202">
        <v>39900</v>
      </c>
      <c r="J311" s="170" t="s">
        <v>222</v>
      </c>
      <c r="K311" s="203">
        <v>350</v>
      </c>
      <c r="L311" s="204">
        <v>420</v>
      </c>
      <c r="M311" s="205" t="s">
        <v>221</v>
      </c>
      <c r="N311" s="203">
        <v>300</v>
      </c>
      <c r="O311" s="204">
        <v>370</v>
      </c>
      <c r="P311" s="205" t="s">
        <v>221</v>
      </c>
      <c r="Q311" s="170" t="s">
        <v>222</v>
      </c>
      <c r="R311" s="206">
        <v>7290</v>
      </c>
      <c r="S311" s="207">
        <v>70</v>
      </c>
      <c r="T311" s="1303"/>
      <c r="U311" s="157"/>
      <c r="V311" s="243"/>
      <c r="W311" s="1286"/>
      <c r="X311" s="244"/>
      <c r="Y311" s="245"/>
      <c r="Z311" s="1320"/>
      <c r="AA311" s="243"/>
      <c r="AB311" s="1303"/>
      <c r="AC311" s="229"/>
      <c r="AD311" s="229"/>
      <c r="AE311" s="1304"/>
      <c r="AF311" s="246"/>
      <c r="AG311" s="1282" t="s">
        <v>222</v>
      </c>
      <c r="AH311" s="1305">
        <v>2800</v>
      </c>
      <c r="AI311" s="1290">
        <v>3100</v>
      </c>
      <c r="AJ311" s="1279" t="s">
        <v>222</v>
      </c>
      <c r="AK311" s="212" t="s">
        <v>224</v>
      </c>
      <c r="AL311" s="213">
        <v>5500</v>
      </c>
      <c r="AM311" s="214">
        <v>6200</v>
      </c>
      <c r="AN311" s="1286" t="s">
        <v>222</v>
      </c>
      <c r="AO311" s="1293">
        <v>4370</v>
      </c>
      <c r="AP311" s="1286" t="s">
        <v>222</v>
      </c>
      <c r="AQ311" s="1296">
        <v>40</v>
      </c>
      <c r="AR311" s="1279" t="s">
        <v>222</v>
      </c>
      <c r="AS311" s="1280">
        <v>4700</v>
      </c>
      <c r="AT311" s="1282"/>
      <c r="AU311" s="1251" t="s">
        <v>267</v>
      </c>
      <c r="AV311" s="1282" t="s">
        <v>492</v>
      </c>
      <c r="AW311" s="1283">
        <v>5020</v>
      </c>
      <c r="AX311" s="1286" t="s">
        <v>222</v>
      </c>
      <c r="AY311" s="1287">
        <v>50</v>
      </c>
      <c r="AZ311" s="1271" t="s">
        <v>492</v>
      </c>
      <c r="BA311" s="1272" t="s">
        <v>226</v>
      </c>
      <c r="BB311" s="1274" t="s">
        <v>226</v>
      </c>
      <c r="BC311" s="1274" t="s">
        <v>226</v>
      </c>
      <c r="BD311" s="1276" t="s">
        <v>226</v>
      </c>
      <c r="BE311" s="210"/>
      <c r="BF311" s="1251" t="s">
        <v>234</v>
      </c>
      <c r="BG311" s="15"/>
      <c r="BH311" s="15"/>
      <c r="BI311" s="133"/>
      <c r="BJ311" s="130">
        <v>153</v>
      </c>
      <c r="BK311" s="130">
        <v>154</v>
      </c>
      <c r="BL311" s="1260">
        <v>9</v>
      </c>
      <c r="BM311" s="8"/>
      <c r="BN311" s="8"/>
      <c r="BO311" s="8"/>
      <c r="BP311" s="8"/>
      <c r="BQ311" s="8"/>
      <c r="BR311" s="8"/>
      <c r="BS311" s="8"/>
      <c r="BT311" s="8"/>
      <c r="BU311" s="8"/>
      <c r="BV311" s="8"/>
      <c r="BW311" s="8"/>
      <c r="BX311" s="8"/>
      <c r="BY311" s="8"/>
    </row>
    <row r="312" spans="1:77" s="56" customFormat="1" ht="13.5" customHeight="1">
      <c r="A312" s="1318"/>
      <c r="B312" s="1300"/>
      <c r="C312" s="1302"/>
      <c r="D312" s="215" t="s">
        <v>227</v>
      </c>
      <c r="E312" s="200"/>
      <c r="F312" s="216">
        <v>44840</v>
      </c>
      <c r="G312" s="217">
        <v>104190</v>
      </c>
      <c r="H312" s="216">
        <v>39900</v>
      </c>
      <c r="I312" s="217">
        <v>99250</v>
      </c>
      <c r="J312" s="170" t="s">
        <v>222</v>
      </c>
      <c r="K312" s="218">
        <v>420</v>
      </c>
      <c r="L312" s="219">
        <v>930</v>
      </c>
      <c r="M312" s="220" t="s">
        <v>221</v>
      </c>
      <c r="N312" s="218">
        <v>370</v>
      </c>
      <c r="O312" s="219">
        <v>880</v>
      </c>
      <c r="P312" s="220" t="s">
        <v>221</v>
      </c>
      <c r="Q312" s="170" t="s">
        <v>222</v>
      </c>
      <c r="R312" s="221">
        <v>7290</v>
      </c>
      <c r="S312" s="222">
        <v>70</v>
      </c>
      <c r="T312" s="1303"/>
      <c r="U312" s="157"/>
      <c r="V312" s="223" t="s">
        <v>249</v>
      </c>
      <c r="W312" s="1286"/>
      <c r="X312" s="224" t="s">
        <v>249</v>
      </c>
      <c r="Y312" s="172"/>
      <c r="Z312" s="1320"/>
      <c r="AA312" s="223" t="s">
        <v>250</v>
      </c>
      <c r="AB312" s="1303"/>
      <c r="AC312" s="229"/>
      <c r="AD312" s="229"/>
      <c r="AE312" s="1304"/>
      <c r="AF312" s="247"/>
      <c r="AG312" s="1282"/>
      <c r="AH312" s="1306" t="e">
        <v>#REF!</v>
      </c>
      <c r="AI312" s="1291" t="e">
        <v>#REF!</v>
      </c>
      <c r="AJ312" s="1279"/>
      <c r="AK312" s="165" t="s">
        <v>228</v>
      </c>
      <c r="AL312" s="226">
        <v>3000</v>
      </c>
      <c r="AM312" s="227">
        <v>3400</v>
      </c>
      <c r="AN312" s="1286"/>
      <c r="AO312" s="1294"/>
      <c r="AP312" s="1286"/>
      <c r="AQ312" s="1297"/>
      <c r="AR312" s="1279"/>
      <c r="AS312" s="1281"/>
      <c r="AT312" s="1282"/>
      <c r="AU312" s="1251"/>
      <c r="AV312" s="1282"/>
      <c r="AW312" s="1284"/>
      <c r="AX312" s="1286"/>
      <c r="AY312" s="1288"/>
      <c r="AZ312" s="1271"/>
      <c r="BA312" s="1273"/>
      <c r="BB312" s="1275"/>
      <c r="BC312" s="1275"/>
      <c r="BD312" s="1277"/>
      <c r="BE312" s="210"/>
      <c r="BF312" s="1251"/>
      <c r="BG312" s="15"/>
      <c r="BH312" s="15"/>
      <c r="BI312" s="133"/>
      <c r="BJ312" s="130">
        <v>153</v>
      </c>
      <c r="BK312" s="130">
        <v>154</v>
      </c>
      <c r="BL312" s="1260"/>
      <c r="BM312" s="8"/>
      <c r="BN312" s="8"/>
      <c r="BO312" s="8"/>
      <c r="BP312" s="8"/>
      <c r="BQ312" s="8"/>
      <c r="BR312" s="8"/>
      <c r="BS312" s="8"/>
      <c r="BT312" s="8"/>
      <c r="BU312" s="8"/>
      <c r="BV312" s="8"/>
      <c r="BW312" s="8"/>
      <c r="BX312" s="8"/>
      <c r="BY312" s="8"/>
    </row>
    <row r="313" spans="1:77" s="56" customFormat="1" ht="13.5" customHeight="1">
      <c r="A313" s="1318"/>
      <c r="B313" s="1300"/>
      <c r="C313" s="1261" t="s">
        <v>229</v>
      </c>
      <c r="D313" s="215" t="s">
        <v>230</v>
      </c>
      <c r="E313" s="200"/>
      <c r="F313" s="216">
        <v>104190</v>
      </c>
      <c r="G313" s="217">
        <v>177170</v>
      </c>
      <c r="H313" s="216">
        <v>99250</v>
      </c>
      <c r="I313" s="217">
        <v>172230</v>
      </c>
      <c r="J313" s="170" t="s">
        <v>222</v>
      </c>
      <c r="K313" s="218">
        <v>930</v>
      </c>
      <c r="L313" s="219">
        <v>1660</v>
      </c>
      <c r="M313" s="220" t="s">
        <v>221</v>
      </c>
      <c r="N313" s="218">
        <v>880</v>
      </c>
      <c r="O313" s="219">
        <v>1610</v>
      </c>
      <c r="P313" s="220" t="s">
        <v>221</v>
      </c>
      <c r="Q313" s="228"/>
      <c r="R313" s="229"/>
      <c r="S313" s="230"/>
      <c r="T313" s="1304"/>
      <c r="U313" s="157"/>
      <c r="V313" s="223">
        <v>448200</v>
      </c>
      <c r="W313" s="1286"/>
      <c r="X313" s="224">
        <v>4480</v>
      </c>
      <c r="Y313" s="210"/>
      <c r="Z313" s="1320"/>
      <c r="AA313" s="248" t="s">
        <v>251</v>
      </c>
      <c r="AB313" s="1303"/>
      <c r="AC313" s="229"/>
      <c r="AD313" s="229"/>
      <c r="AE313" s="1304"/>
      <c r="AF313" s="247"/>
      <c r="AG313" s="1282"/>
      <c r="AH313" s="1306" t="e">
        <v>#REF!</v>
      </c>
      <c r="AI313" s="1291" t="e">
        <v>#REF!</v>
      </c>
      <c r="AJ313" s="1279"/>
      <c r="AK313" s="165" t="s">
        <v>231</v>
      </c>
      <c r="AL313" s="226">
        <v>2600</v>
      </c>
      <c r="AM313" s="227">
        <v>2900</v>
      </c>
      <c r="AN313" s="1286"/>
      <c r="AO313" s="1294"/>
      <c r="AP313" s="1286"/>
      <c r="AQ313" s="1297"/>
      <c r="AR313" s="210"/>
      <c r="AS313" s="193"/>
      <c r="AT313" s="1282"/>
      <c r="AU313" s="1249">
        <v>0.1</v>
      </c>
      <c r="AV313" s="1282"/>
      <c r="AW313" s="1284"/>
      <c r="AX313" s="1286"/>
      <c r="AY313" s="1288"/>
      <c r="AZ313" s="1271"/>
      <c r="BA313" s="1263">
        <v>0.02</v>
      </c>
      <c r="BB313" s="1265">
        <v>0.03</v>
      </c>
      <c r="BC313" s="1265">
        <v>0.05</v>
      </c>
      <c r="BD313" s="1267">
        <v>0.06</v>
      </c>
      <c r="BE313" s="210"/>
      <c r="BF313" s="1309" t="s">
        <v>493</v>
      </c>
      <c r="BG313" s="15"/>
      <c r="BH313" s="15"/>
      <c r="BI313" s="133"/>
      <c r="BJ313" s="130">
        <v>153</v>
      </c>
      <c r="BK313" s="130">
        <v>154</v>
      </c>
      <c r="BL313" s="1260"/>
      <c r="BM313" s="8"/>
      <c r="BN313" s="8"/>
      <c r="BO313" s="8"/>
      <c r="BP313" s="8"/>
      <c r="BQ313" s="8"/>
      <c r="BR313" s="8"/>
      <c r="BS313" s="8"/>
      <c r="BT313" s="8"/>
      <c r="BU313" s="8"/>
      <c r="BV313" s="8"/>
      <c r="BW313" s="8"/>
      <c r="BX313" s="8"/>
      <c r="BY313" s="8"/>
    </row>
    <row r="314" spans="1:77" s="56" customFormat="1" ht="13.5" customHeight="1">
      <c r="A314" s="1318"/>
      <c r="B314" s="1300"/>
      <c r="C314" s="1262"/>
      <c r="D314" s="232" t="s">
        <v>53</v>
      </c>
      <c r="E314" s="200"/>
      <c r="F314" s="233">
        <v>177170</v>
      </c>
      <c r="G314" s="234"/>
      <c r="H314" s="233">
        <v>172230</v>
      </c>
      <c r="I314" s="234"/>
      <c r="J314" s="170" t="s">
        <v>222</v>
      </c>
      <c r="K314" s="221">
        <v>1660</v>
      </c>
      <c r="L314" s="235"/>
      <c r="M314" s="236" t="s">
        <v>221</v>
      </c>
      <c r="N314" s="221">
        <v>1610</v>
      </c>
      <c r="O314" s="235"/>
      <c r="P314" s="236" t="s">
        <v>221</v>
      </c>
      <c r="Q314" s="228"/>
      <c r="R314" s="229"/>
      <c r="S314" s="237"/>
      <c r="T314" s="1304"/>
      <c r="U314" s="157"/>
      <c r="V314" s="243"/>
      <c r="W314" s="1286"/>
      <c r="X314" s="244"/>
      <c r="Y314" s="245"/>
      <c r="Z314" s="1320"/>
      <c r="AA314" s="243"/>
      <c r="AB314" s="1303"/>
      <c r="AC314" s="229"/>
      <c r="AD314" s="229"/>
      <c r="AE314" s="1304"/>
      <c r="AF314" s="247"/>
      <c r="AG314" s="1282"/>
      <c r="AH314" s="1307" t="e">
        <v>#REF!</v>
      </c>
      <c r="AI314" s="1292" t="e">
        <v>#REF!</v>
      </c>
      <c r="AJ314" s="1279"/>
      <c r="AK314" s="239" t="s">
        <v>232</v>
      </c>
      <c r="AL314" s="240">
        <v>2400</v>
      </c>
      <c r="AM314" s="241">
        <v>2600</v>
      </c>
      <c r="AN314" s="1286"/>
      <c r="AO314" s="1295"/>
      <c r="AP314" s="1286"/>
      <c r="AQ314" s="1298"/>
      <c r="AR314" s="210"/>
      <c r="AS314" s="193"/>
      <c r="AT314" s="1282"/>
      <c r="AU314" s="1249"/>
      <c r="AV314" s="1282"/>
      <c r="AW314" s="1285"/>
      <c r="AX314" s="1286"/>
      <c r="AY314" s="1289"/>
      <c r="AZ314" s="1271"/>
      <c r="BA314" s="1264"/>
      <c r="BB314" s="1266"/>
      <c r="BC314" s="1266"/>
      <c r="BD314" s="1268"/>
      <c r="BE314" s="210"/>
      <c r="BF314" s="1309"/>
      <c r="BG314" s="15"/>
      <c r="BH314" s="15"/>
      <c r="BI314" s="133"/>
      <c r="BJ314" s="130">
        <v>153</v>
      </c>
      <c r="BK314" s="130">
        <v>154</v>
      </c>
      <c r="BL314" s="1260"/>
      <c r="BM314" s="8"/>
      <c r="BN314" s="8"/>
      <c r="BO314" s="8"/>
      <c r="BP314" s="8"/>
      <c r="BQ314" s="8"/>
      <c r="BR314" s="8"/>
      <c r="BS314" s="8"/>
      <c r="BT314" s="8"/>
      <c r="BU314" s="8"/>
      <c r="BV314" s="8"/>
      <c r="BW314" s="8"/>
      <c r="BX314" s="8"/>
      <c r="BY314" s="8"/>
    </row>
    <row r="315" spans="1:77" s="56" customFormat="1" ht="13.5" customHeight="1">
      <c r="A315" s="1318"/>
      <c r="B315" s="1308" t="s">
        <v>252</v>
      </c>
      <c r="C315" s="1301" t="s">
        <v>218</v>
      </c>
      <c r="D315" s="199" t="s">
        <v>219</v>
      </c>
      <c r="E315" s="200"/>
      <c r="F315" s="201">
        <v>35730</v>
      </c>
      <c r="G315" s="202">
        <v>43020</v>
      </c>
      <c r="H315" s="201">
        <v>31250</v>
      </c>
      <c r="I315" s="202">
        <v>38540</v>
      </c>
      <c r="J315" s="170" t="s">
        <v>222</v>
      </c>
      <c r="K315" s="203">
        <v>330</v>
      </c>
      <c r="L315" s="204">
        <v>400</v>
      </c>
      <c r="M315" s="205" t="s">
        <v>221</v>
      </c>
      <c r="N315" s="203">
        <v>290</v>
      </c>
      <c r="O315" s="204">
        <v>360</v>
      </c>
      <c r="P315" s="205" t="s">
        <v>221</v>
      </c>
      <c r="Q315" s="170" t="s">
        <v>222</v>
      </c>
      <c r="R315" s="206">
        <v>7290</v>
      </c>
      <c r="S315" s="207">
        <v>70</v>
      </c>
      <c r="T315" s="1303"/>
      <c r="U315" s="157"/>
      <c r="V315" s="223" t="s">
        <v>253</v>
      </c>
      <c r="W315" s="1286"/>
      <c r="X315" s="224" t="s">
        <v>253</v>
      </c>
      <c r="Y315" s="172"/>
      <c r="Z315" s="1320"/>
      <c r="AA315" s="223"/>
      <c r="AB315" s="1303"/>
      <c r="AC315" s="229"/>
      <c r="AD315" s="229"/>
      <c r="AE315" s="1304"/>
      <c r="AF315" s="247"/>
      <c r="AG315" s="1282" t="s">
        <v>222</v>
      </c>
      <c r="AH315" s="1305">
        <v>3100</v>
      </c>
      <c r="AI315" s="1290">
        <v>3400</v>
      </c>
      <c r="AJ315" s="1279" t="s">
        <v>222</v>
      </c>
      <c r="AK315" s="212" t="s">
        <v>224</v>
      </c>
      <c r="AL315" s="213">
        <v>6100</v>
      </c>
      <c r="AM315" s="214">
        <v>6800</v>
      </c>
      <c r="AN315" s="1286" t="s">
        <v>222</v>
      </c>
      <c r="AO315" s="1293">
        <v>3980</v>
      </c>
      <c r="AP315" s="1286" t="s">
        <v>222</v>
      </c>
      <c r="AQ315" s="1296">
        <v>30</v>
      </c>
      <c r="AR315" s="1279" t="s">
        <v>222</v>
      </c>
      <c r="AS315" s="1280">
        <v>4700</v>
      </c>
      <c r="AT315" s="1282"/>
      <c r="AU315" s="62"/>
      <c r="AV315" s="1282" t="s">
        <v>492</v>
      </c>
      <c r="AW315" s="1283">
        <v>4560</v>
      </c>
      <c r="AX315" s="1286" t="s">
        <v>222</v>
      </c>
      <c r="AY315" s="1287">
        <v>40</v>
      </c>
      <c r="AZ315" s="1271" t="s">
        <v>492</v>
      </c>
      <c r="BA315" s="1272" t="s">
        <v>226</v>
      </c>
      <c r="BB315" s="1274" t="s">
        <v>226</v>
      </c>
      <c r="BC315" s="1274" t="s">
        <v>226</v>
      </c>
      <c r="BD315" s="1276" t="s">
        <v>226</v>
      </c>
      <c r="BE315" s="210"/>
      <c r="BF315" s="1278"/>
      <c r="BG315" s="15"/>
      <c r="BH315" s="15"/>
      <c r="BI315" s="133"/>
      <c r="BJ315" s="130">
        <v>155</v>
      </c>
      <c r="BK315" s="130">
        <v>156</v>
      </c>
      <c r="BL315" s="1260">
        <v>10</v>
      </c>
      <c r="BM315" s="8"/>
      <c r="BN315" s="8"/>
      <c r="BO315" s="8"/>
      <c r="BP315" s="8"/>
      <c r="BQ315" s="8"/>
      <c r="BR315" s="8"/>
      <c r="BS315" s="8"/>
      <c r="BT315" s="8"/>
      <c r="BU315" s="8"/>
      <c r="BV315" s="8"/>
      <c r="BW315" s="8"/>
      <c r="BX315" s="8"/>
      <c r="BY315" s="8"/>
    </row>
    <row r="316" spans="1:77" s="56" customFormat="1" ht="13.5" customHeight="1">
      <c r="A316" s="1318"/>
      <c r="B316" s="1300"/>
      <c r="C316" s="1302"/>
      <c r="D316" s="215" t="s">
        <v>227</v>
      </c>
      <c r="E316" s="200"/>
      <c r="F316" s="216">
        <v>43020</v>
      </c>
      <c r="G316" s="217">
        <v>102370</v>
      </c>
      <c r="H316" s="216">
        <v>38540</v>
      </c>
      <c r="I316" s="217">
        <v>97890</v>
      </c>
      <c r="J316" s="170" t="s">
        <v>222</v>
      </c>
      <c r="K316" s="218">
        <v>400</v>
      </c>
      <c r="L316" s="219">
        <v>910</v>
      </c>
      <c r="M316" s="220" t="s">
        <v>221</v>
      </c>
      <c r="N316" s="218">
        <v>360</v>
      </c>
      <c r="O316" s="219">
        <v>860</v>
      </c>
      <c r="P316" s="220" t="s">
        <v>221</v>
      </c>
      <c r="Q316" s="170" t="s">
        <v>222</v>
      </c>
      <c r="R316" s="221">
        <v>7290</v>
      </c>
      <c r="S316" s="222">
        <v>70</v>
      </c>
      <c r="T316" s="1303"/>
      <c r="U316" s="157"/>
      <c r="V316" s="223">
        <v>483700</v>
      </c>
      <c r="W316" s="1286"/>
      <c r="X316" s="224">
        <v>4830</v>
      </c>
      <c r="Y316" s="210"/>
      <c r="Z316" s="1320"/>
      <c r="AA316" s="224"/>
      <c r="AB316" s="1303"/>
      <c r="AC316" s="229"/>
      <c r="AD316" s="229"/>
      <c r="AE316" s="1304"/>
      <c r="AF316" s="247"/>
      <c r="AG316" s="1282"/>
      <c r="AH316" s="1306" t="e">
        <v>#REF!</v>
      </c>
      <c r="AI316" s="1291" t="e">
        <v>#REF!</v>
      </c>
      <c r="AJ316" s="1279"/>
      <c r="AK316" s="165" t="s">
        <v>228</v>
      </c>
      <c r="AL316" s="226">
        <v>3300</v>
      </c>
      <c r="AM316" s="227">
        <v>3700</v>
      </c>
      <c r="AN316" s="1286"/>
      <c r="AO316" s="1294"/>
      <c r="AP316" s="1286"/>
      <c r="AQ316" s="1297"/>
      <c r="AR316" s="1279"/>
      <c r="AS316" s="1281"/>
      <c r="AT316" s="1282"/>
      <c r="AU316" s="62"/>
      <c r="AV316" s="1282"/>
      <c r="AW316" s="1284"/>
      <c r="AX316" s="1286"/>
      <c r="AY316" s="1288"/>
      <c r="AZ316" s="1271"/>
      <c r="BA316" s="1273"/>
      <c r="BB316" s="1275"/>
      <c r="BC316" s="1275"/>
      <c r="BD316" s="1277"/>
      <c r="BE316" s="210"/>
      <c r="BF316" s="1278"/>
      <c r="BG316" s="15"/>
      <c r="BH316" s="15"/>
      <c r="BI316" s="133"/>
      <c r="BJ316" s="130">
        <v>155</v>
      </c>
      <c r="BK316" s="130">
        <v>156</v>
      </c>
      <c r="BL316" s="1260"/>
      <c r="BM316" s="8"/>
      <c r="BN316" s="8"/>
      <c r="BO316" s="8"/>
      <c r="BP316" s="8"/>
      <c r="BQ316" s="8"/>
      <c r="BR316" s="8"/>
      <c r="BS316" s="8"/>
      <c r="BT316" s="8"/>
      <c r="BU316" s="8"/>
      <c r="BV316" s="8"/>
      <c r="BW316" s="8"/>
      <c r="BX316" s="8"/>
      <c r="BY316" s="8"/>
    </row>
    <row r="317" spans="1:77" s="56" customFormat="1" ht="13.5" customHeight="1">
      <c r="A317" s="1318"/>
      <c r="B317" s="1300"/>
      <c r="C317" s="1261" t="s">
        <v>229</v>
      </c>
      <c r="D317" s="215" t="s">
        <v>230</v>
      </c>
      <c r="E317" s="200"/>
      <c r="F317" s="216">
        <v>102370</v>
      </c>
      <c r="G317" s="217">
        <v>175350</v>
      </c>
      <c r="H317" s="216">
        <v>97890</v>
      </c>
      <c r="I317" s="217">
        <v>170870</v>
      </c>
      <c r="J317" s="170" t="s">
        <v>222</v>
      </c>
      <c r="K317" s="218">
        <v>910</v>
      </c>
      <c r="L317" s="219">
        <v>1640</v>
      </c>
      <c r="M317" s="220" t="s">
        <v>221</v>
      </c>
      <c r="N317" s="218">
        <v>860</v>
      </c>
      <c r="O317" s="219">
        <v>1590</v>
      </c>
      <c r="P317" s="220" t="s">
        <v>221</v>
      </c>
      <c r="Q317" s="228"/>
      <c r="R317" s="229"/>
      <c r="S317" s="230"/>
      <c r="T317" s="1304"/>
      <c r="U317" s="157"/>
      <c r="V317" s="243"/>
      <c r="W317" s="1286"/>
      <c r="X317" s="244"/>
      <c r="Y317" s="245"/>
      <c r="Z317" s="1320"/>
      <c r="AA317" s="243"/>
      <c r="AB317" s="1303"/>
      <c r="AC317" s="229"/>
      <c r="AD317" s="229"/>
      <c r="AE317" s="1304"/>
      <c r="AF317" s="247"/>
      <c r="AG317" s="1282"/>
      <c r="AH317" s="1306" t="e">
        <v>#REF!</v>
      </c>
      <c r="AI317" s="1291" t="e">
        <v>#REF!</v>
      </c>
      <c r="AJ317" s="1279"/>
      <c r="AK317" s="165" t="s">
        <v>231</v>
      </c>
      <c r="AL317" s="226">
        <v>2900</v>
      </c>
      <c r="AM317" s="227">
        <v>3200</v>
      </c>
      <c r="AN317" s="1286"/>
      <c r="AO317" s="1294"/>
      <c r="AP317" s="1286"/>
      <c r="AQ317" s="1297"/>
      <c r="AR317" s="210"/>
      <c r="AS317" s="193"/>
      <c r="AT317" s="1282"/>
      <c r="AU317" s="62"/>
      <c r="AV317" s="1282"/>
      <c r="AW317" s="1284"/>
      <c r="AX317" s="1286"/>
      <c r="AY317" s="1288"/>
      <c r="AZ317" s="1271"/>
      <c r="BA317" s="1263">
        <v>0.02</v>
      </c>
      <c r="BB317" s="1265">
        <v>0.03</v>
      </c>
      <c r="BC317" s="1265">
        <v>0.05</v>
      </c>
      <c r="BD317" s="1267">
        <v>0.06</v>
      </c>
      <c r="BE317" s="210"/>
      <c r="BF317" s="1269"/>
      <c r="BG317" s="15"/>
      <c r="BH317" s="15"/>
      <c r="BI317" s="133"/>
      <c r="BJ317" s="130">
        <v>155</v>
      </c>
      <c r="BK317" s="130">
        <v>156</v>
      </c>
      <c r="BL317" s="1260"/>
      <c r="BM317" s="8"/>
      <c r="BN317" s="8"/>
      <c r="BO317" s="8"/>
      <c r="BP317" s="8"/>
      <c r="BQ317" s="8"/>
      <c r="BR317" s="8"/>
      <c r="BS317" s="8"/>
      <c r="BT317" s="8"/>
      <c r="BU317" s="8"/>
      <c r="BV317" s="8"/>
      <c r="BW317" s="8"/>
      <c r="BX317" s="8"/>
      <c r="BY317" s="8"/>
    </row>
    <row r="318" spans="1:77" s="56" customFormat="1" ht="13.5" customHeight="1">
      <c r="A318" s="1318"/>
      <c r="B318" s="1300"/>
      <c r="C318" s="1262"/>
      <c r="D318" s="232" t="s">
        <v>53</v>
      </c>
      <c r="E318" s="200"/>
      <c r="F318" s="233">
        <v>175350</v>
      </c>
      <c r="G318" s="234"/>
      <c r="H318" s="233">
        <v>170870</v>
      </c>
      <c r="I318" s="234"/>
      <c r="J318" s="170" t="s">
        <v>222</v>
      </c>
      <c r="K318" s="221">
        <v>1640</v>
      </c>
      <c r="L318" s="235"/>
      <c r="M318" s="236" t="s">
        <v>221</v>
      </c>
      <c r="N318" s="221">
        <v>1590</v>
      </c>
      <c r="O318" s="235"/>
      <c r="P318" s="236" t="s">
        <v>221</v>
      </c>
      <c r="Q318" s="228"/>
      <c r="R318" s="229"/>
      <c r="S318" s="237"/>
      <c r="T318" s="1304"/>
      <c r="U318" s="157"/>
      <c r="V318" s="223" t="s">
        <v>254</v>
      </c>
      <c r="W318" s="1286"/>
      <c r="X318" s="224" t="s">
        <v>254</v>
      </c>
      <c r="Y318" s="172"/>
      <c r="Z318" s="1320"/>
      <c r="AA318" s="223"/>
      <c r="AB318" s="1303"/>
      <c r="AC318" s="229"/>
      <c r="AD318" s="229"/>
      <c r="AE318" s="1304"/>
      <c r="AF318" s="247"/>
      <c r="AG318" s="1282"/>
      <c r="AH318" s="1307" t="e">
        <v>#REF!</v>
      </c>
      <c r="AI318" s="1292" t="e">
        <v>#REF!</v>
      </c>
      <c r="AJ318" s="1279"/>
      <c r="AK318" s="239" t="s">
        <v>232</v>
      </c>
      <c r="AL318" s="240">
        <v>2600</v>
      </c>
      <c r="AM318" s="241">
        <v>2900</v>
      </c>
      <c r="AN318" s="1286"/>
      <c r="AO318" s="1295"/>
      <c r="AP318" s="1286"/>
      <c r="AQ318" s="1298"/>
      <c r="AR318" s="210"/>
      <c r="AS318" s="193"/>
      <c r="AT318" s="1282"/>
      <c r="AU318" s="62"/>
      <c r="AV318" s="1282"/>
      <c r="AW318" s="1285"/>
      <c r="AX318" s="1286"/>
      <c r="AY318" s="1289"/>
      <c r="AZ318" s="1271"/>
      <c r="BA318" s="1264"/>
      <c r="BB318" s="1266"/>
      <c r="BC318" s="1266"/>
      <c r="BD318" s="1268"/>
      <c r="BE318" s="210"/>
      <c r="BF318" s="1269"/>
      <c r="BG318" s="15"/>
      <c r="BH318" s="15"/>
      <c r="BI318" s="133"/>
      <c r="BJ318" s="130">
        <v>155</v>
      </c>
      <c r="BK318" s="130">
        <v>156</v>
      </c>
      <c r="BL318" s="1260"/>
      <c r="BM318" s="8"/>
      <c r="BN318" s="8"/>
      <c r="BO318" s="8"/>
      <c r="BP318" s="8"/>
      <c r="BQ318" s="8"/>
      <c r="BR318" s="8"/>
      <c r="BS318" s="8"/>
      <c r="BT318" s="8"/>
      <c r="BU318" s="8"/>
      <c r="BV318" s="8"/>
      <c r="BW318" s="8"/>
      <c r="BX318" s="8"/>
      <c r="BY318" s="8"/>
    </row>
    <row r="319" spans="1:77" s="56" customFormat="1" ht="13.5" customHeight="1">
      <c r="A319" s="1318"/>
      <c r="B319" s="1308" t="s">
        <v>255</v>
      </c>
      <c r="C319" s="1301" t="s">
        <v>218</v>
      </c>
      <c r="D319" s="199" t="s">
        <v>219</v>
      </c>
      <c r="E319" s="200"/>
      <c r="F319" s="201">
        <v>34180</v>
      </c>
      <c r="G319" s="202">
        <v>41470</v>
      </c>
      <c r="H319" s="201">
        <v>30070</v>
      </c>
      <c r="I319" s="202">
        <v>37360</v>
      </c>
      <c r="J319" s="170" t="s">
        <v>222</v>
      </c>
      <c r="K319" s="203">
        <v>320</v>
      </c>
      <c r="L319" s="204">
        <v>390</v>
      </c>
      <c r="M319" s="205" t="s">
        <v>221</v>
      </c>
      <c r="N319" s="203">
        <v>280</v>
      </c>
      <c r="O319" s="204">
        <v>350</v>
      </c>
      <c r="P319" s="205" t="s">
        <v>221</v>
      </c>
      <c r="Q319" s="170" t="s">
        <v>222</v>
      </c>
      <c r="R319" s="206">
        <v>7290</v>
      </c>
      <c r="S319" s="207">
        <v>70</v>
      </c>
      <c r="T319" s="1303"/>
      <c r="U319" s="157"/>
      <c r="V319" s="223">
        <v>519300</v>
      </c>
      <c r="W319" s="1286"/>
      <c r="X319" s="224">
        <v>5190</v>
      </c>
      <c r="Y319" s="210"/>
      <c r="Z319" s="1320"/>
      <c r="AA319" s="224"/>
      <c r="AB319" s="1303"/>
      <c r="AC319" s="229"/>
      <c r="AD319" s="229"/>
      <c r="AE319" s="1304"/>
      <c r="AF319" s="247"/>
      <c r="AG319" s="1282" t="s">
        <v>222</v>
      </c>
      <c r="AH319" s="1305">
        <v>2800</v>
      </c>
      <c r="AI319" s="1290">
        <v>3100</v>
      </c>
      <c r="AJ319" s="1279" t="s">
        <v>222</v>
      </c>
      <c r="AK319" s="212" t="s">
        <v>224</v>
      </c>
      <c r="AL319" s="213">
        <v>5500</v>
      </c>
      <c r="AM319" s="214">
        <v>6200</v>
      </c>
      <c r="AN319" s="1286" t="s">
        <v>222</v>
      </c>
      <c r="AO319" s="1293">
        <v>3640</v>
      </c>
      <c r="AP319" s="1286" t="s">
        <v>222</v>
      </c>
      <c r="AQ319" s="1296">
        <v>30</v>
      </c>
      <c r="AR319" s="1279" t="s">
        <v>222</v>
      </c>
      <c r="AS319" s="1280">
        <v>4700</v>
      </c>
      <c r="AT319" s="1282"/>
      <c r="AU319" s="62"/>
      <c r="AV319" s="1282" t="s">
        <v>492</v>
      </c>
      <c r="AW319" s="1283">
        <v>4180</v>
      </c>
      <c r="AX319" s="1286" t="s">
        <v>222</v>
      </c>
      <c r="AY319" s="1287">
        <v>40</v>
      </c>
      <c r="AZ319" s="1271" t="s">
        <v>492</v>
      </c>
      <c r="BA319" s="1272" t="s">
        <v>226</v>
      </c>
      <c r="BB319" s="1274" t="s">
        <v>226</v>
      </c>
      <c r="BC319" s="1274" t="s">
        <v>226</v>
      </c>
      <c r="BD319" s="1276" t="s">
        <v>226</v>
      </c>
      <c r="BE319" s="210"/>
      <c r="BF319" s="1278"/>
      <c r="BG319" s="15"/>
      <c r="BH319" s="15"/>
      <c r="BI319" s="133"/>
      <c r="BJ319" s="130">
        <v>157</v>
      </c>
      <c r="BK319" s="130">
        <v>158</v>
      </c>
      <c r="BL319" s="1260">
        <v>11</v>
      </c>
      <c r="BM319" s="8"/>
      <c r="BN319" s="8"/>
      <c r="BO319" s="8"/>
      <c r="BP319" s="8"/>
      <c r="BQ319" s="8"/>
      <c r="BR319" s="8"/>
      <c r="BS319" s="8"/>
      <c r="BT319" s="8"/>
      <c r="BU319" s="8"/>
      <c r="BV319" s="8"/>
      <c r="BW319" s="8"/>
      <c r="BX319" s="8"/>
      <c r="BY319" s="8"/>
    </row>
    <row r="320" spans="1:77" s="56" customFormat="1" ht="13.5" customHeight="1">
      <c r="A320" s="1318"/>
      <c r="B320" s="1300"/>
      <c r="C320" s="1302"/>
      <c r="D320" s="215" t="s">
        <v>227</v>
      </c>
      <c r="E320" s="200"/>
      <c r="F320" s="216">
        <v>41470</v>
      </c>
      <c r="G320" s="217">
        <v>100820</v>
      </c>
      <c r="H320" s="216">
        <v>37360</v>
      </c>
      <c r="I320" s="217">
        <v>96710</v>
      </c>
      <c r="J320" s="170" t="s">
        <v>222</v>
      </c>
      <c r="K320" s="218">
        <v>390</v>
      </c>
      <c r="L320" s="219">
        <v>890</v>
      </c>
      <c r="M320" s="220" t="s">
        <v>221</v>
      </c>
      <c r="N320" s="218">
        <v>350</v>
      </c>
      <c r="O320" s="219">
        <v>850</v>
      </c>
      <c r="P320" s="220" t="s">
        <v>221</v>
      </c>
      <c r="Q320" s="170" t="s">
        <v>222</v>
      </c>
      <c r="R320" s="221">
        <v>7290</v>
      </c>
      <c r="S320" s="222">
        <v>70</v>
      </c>
      <c r="T320" s="1303"/>
      <c r="U320" s="157"/>
      <c r="V320" s="243"/>
      <c r="W320" s="1286"/>
      <c r="X320" s="244"/>
      <c r="Y320" s="245"/>
      <c r="Z320" s="1320"/>
      <c r="AA320" s="243"/>
      <c r="AB320" s="1303"/>
      <c r="AC320" s="229"/>
      <c r="AD320" s="229"/>
      <c r="AE320" s="1304"/>
      <c r="AF320" s="247"/>
      <c r="AG320" s="1282"/>
      <c r="AH320" s="1306" t="e">
        <v>#REF!</v>
      </c>
      <c r="AI320" s="1291" t="e">
        <v>#REF!</v>
      </c>
      <c r="AJ320" s="1279"/>
      <c r="AK320" s="165" t="s">
        <v>228</v>
      </c>
      <c r="AL320" s="226">
        <v>3000</v>
      </c>
      <c r="AM320" s="227">
        <v>3400</v>
      </c>
      <c r="AN320" s="1286"/>
      <c r="AO320" s="1294"/>
      <c r="AP320" s="1286"/>
      <c r="AQ320" s="1297"/>
      <c r="AR320" s="1279"/>
      <c r="AS320" s="1281"/>
      <c r="AT320" s="1282"/>
      <c r="AU320" s="62"/>
      <c r="AV320" s="1282"/>
      <c r="AW320" s="1284"/>
      <c r="AX320" s="1286"/>
      <c r="AY320" s="1288"/>
      <c r="AZ320" s="1271"/>
      <c r="BA320" s="1273"/>
      <c r="BB320" s="1275"/>
      <c r="BC320" s="1275"/>
      <c r="BD320" s="1277"/>
      <c r="BE320" s="210"/>
      <c r="BF320" s="1278"/>
      <c r="BG320" s="15"/>
      <c r="BH320" s="15"/>
      <c r="BI320" s="133"/>
      <c r="BJ320" s="130">
        <v>157</v>
      </c>
      <c r="BK320" s="130">
        <v>158</v>
      </c>
      <c r="BL320" s="1260"/>
      <c r="BM320" s="8"/>
      <c r="BN320" s="8"/>
      <c r="BO320" s="8"/>
      <c r="BP320" s="8"/>
      <c r="BQ320" s="8"/>
      <c r="BR320" s="8"/>
      <c r="BS320" s="8"/>
      <c r="BT320" s="8"/>
      <c r="BU320" s="8"/>
      <c r="BV320" s="8"/>
      <c r="BW320" s="8"/>
      <c r="BX320" s="8"/>
      <c r="BY320" s="8"/>
    </row>
    <row r="321" spans="1:77" s="56" customFormat="1" ht="13.5" customHeight="1">
      <c r="A321" s="1318"/>
      <c r="B321" s="1300"/>
      <c r="C321" s="1261" t="s">
        <v>229</v>
      </c>
      <c r="D321" s="215" t="s">
        <v>230</v>
      </c>
      <c r="E321" s="200"/>
      <c r="F321" s="216">
        <v>100820</v>
      </c>
      <c r="G321" s="217">
        <v>173800</v>
      </c>
      <c r="H321" s="216">
        <v>96710</v>
      </c>
      <c r="I321" s="217">
        <v>169690</v>
      </c>
      <c r="J321" s="170" t="s">
        <v>222</v>
      </c>
      <c r="K321" s="218">
        <v>890</v>
      </c>
      <c r="L321" s="219">
        <v>1620</v>
      </c>
      <c r="M321" s="220" t="s">
        <v>221</v>
      </c>
      <c r="N321" s="218">
        <v>850</v>
      </c>
      <c r="O321" s="219">
        <v>1580</v>
      </c>
      <c r="P321" s="220" t="s">
        <v>221</v>
      </c>
      <c r="Q321" s="228"/>
      <c r="R321" s="229"/>
      <c r="S321" s="230"/>
      <c r="T321" s="1304"/>
      <c r="U321" s="157"/>
      <c r="V321" s="223" t="s">
        <v>256</v>
      </c>
      <c r="W321" s="1286"/>
      <c r="X321" s="224" t="s">
        <v>256</v>
      </c>
      <c r="Y321" s="172"/>
      <c r="Z321" s="1320"/>
      <c r="AA321" s="223"/>
      <c r="AB321" s="1303"/>
      <c r="AC321" s="229"/>
      <c r="AD321" s="229"/>
      <c r="AE321" s="1304"/>
      <c r="AF321" s="247"/>
      <c r="AG321" s="1282"/>
      <c r="AH321" s="1306" t="e">
        <v>#REF!</v>
      </c>
      <c r="AI321" s="1291" t="e">
        <v>#REF!</v>
      </c>
      <c r="AJ321" s="1279"/>
      <c r="AK321" s="165" t="s">
        <v>231</v>
      </c>
      <c r="AL321" s="226">
        <v>2600</v>
      </c>
      <c r="AM321" s="227">
        <v>2900</v>
      </c>
      <c r="AN321" s="1286"/>
      <c r="AO321" s="1294"/>
      <c r="AP321" s="1286"/>
      <c r="AQ321" s="1297"/>
      <c r="AR321" s="210"/>
      <c r="AS321" s="193"/>
      <c r="AT321" s="1282"/>
      <c r="AU321" s="62"/>
      <c r="AV321" s="1282"/>
      <c r="AW321" s="1284"/>
      <c r="AX321" s="1286"/>
      <c r="AY321" s="1288"/>
      <c r="AZ321" s="1271"/>
      <c r="BA321" s="1263">
        <v>0.02</v>
      </c>
      <c r="BB321" s="1265">
        <v>0.03</v>
      </c>
      <c r="BC321" s="1265">
        <v>0.05</v>
      </c>
      <c r="BD321" s="1267">
        <v>0.06</v>
      </c>
      <c r="BE321" s="210"/>
      <c r="BF321" s="1269"/>
      <c r="BG321" s="15"/>
      <c r="BH321" s="15"/>
      <c r="BI321" s="133"/>
      <c r="BJ321" s="130">
        <v>157</v>
      </c>
      <c r="BK321" s="130">
        <v>158</v>
      </c>
      <c r="BL321" s="1260"/>
      <c r="BM321" s="8"/>
      <c r="BN321" s="8"/>
      <c r="BO321" s="8"/>
      <c r="BP321" s="8"/>
      <c r="BQ321" s="8"/>
      <c r="BR321" s="8"/>
      <c r="BS321" s="8"/>
      <c r="BT321" s="8"/>
      <c r="BU321" s="8"/>
      <c r="BV321" s="8"/>
      <c r="BW321" s="8"/>
      <c r="BX321" s="8"/>
      <c r="BY321" s="8"/>
    </row>
    <row r="322" spans="1:77" s="56" customFormat="1" ht="13.5" customHeight="1">
      <c r="A322" s="1318"/>
      <c r="B322" s="1300"/>
      <c r="C322" s="1262"/>
      <c r="D322" s="232" t="s">
        <v>53</v>
      </c>
      <c r="E322" s="200"/>
      <c r="F322" s="233">
        <v>173800</v>
      </c>
      <c r="G322" s="234"/>
      <c r="H322" s="233">
        <v>169690</v>
      </c>
      <c r="I322" s="234"/>
      <c r="J322" s="170" t="s">
        <v>222</v>
      </c>
      <c r="K322" s="221">
        <v>1620</v>
      </c>
      <c r="L322" s="235"/>
      <c r="M322" s="236" t="s">
        <v>221</v>
      </c>
      <c r="N322" s="221">
        <v>1580</v>
      </c>
      <c r="O322" s="235"/>
      <c r="P322" s="236" t="s">
        <v>221</v>
      </c>
      <c r="Q322" s="228"/>
      <c r="R322" s="229"/>
      <c r="S322" s="237"/>
      <c r="T322" s="1304"/>
      <c r="U322" s="157"/>
      <c r="V322" s="223">
        <v>554900</v>
      </c>
      <c r="W322" s="1286"/>
      <c r="X322" s="224">
        <v>5540</v>
      </c>
      <c r="Y322" s="210"/>
      <c r="Z322" s="1320"/>
      <c r="AA322" s="224"/>
      <c r="AB322" s="1303"/>
      <c r="AC322" s="229"/>
      <c r="AD322" s="229"/>
      <c r="AE322" s="1304"/>
      <c r="AF322" s="247"/>
      <c r="AG322" s="1282"/>
      <c r="AH322" s="1307" t="e">
        <v>#REF!</v>
      </c>
      <c r="AI322" s="1292" t="e">
        <v>#REF!</v>
      </c>
      <c r="AJ322" s="1279"/>
      <c r="AK322" s="239" t="s">
        <v>232</v>
      </c>
      <c r="AL322" s="240">
        <v>2400</v>
      </c>
      <c r="AM322" s="241">
        <v>2600</v>
      </c>
      <c r="AN322" s="1286"/>
      <c r="AO322" s="1295"/>
      <c r="AP322" s="1286"/>
      <c r="AQ322" s="1298"/>
      <c r="AR322" s="210"/>
      <c r="AS322" s="193"/>
      <c r="AT322" s="1282"/>
      <c r="AU322" s="62"/>
      <c r="AV322" s="1282"/>
      <c r="AW322" s="1285"/>
      <c r="AX322" s="1286"/>
      <c r="AY322" s="1289"/>
      <c r="AZ322" s="1271"/>
      <c r="BA322" s="1264"/>
      <c r="BB322" s="1266"/>
      <c r="BC322" s="1266"/>
      <c r="BD322" s="1268"/>
      <c r="BE322" s="210"/>
      <c r="BF322" s="1269"/>
      <c r="BG322" s="15"/>
      <c r="BH322" s="15"/>
      <c r="BI322" s="133"/>
      <c r="BJ322" s="130">
        <v>157</v>
      </c>
      <c r="BK322" s="130">
        <v>158</v>
      </c>
      <c r="BL322" s="1260"/>
      <c r="BM322" s="8"/>
      <c r="BN322" s="8"/>
      <c r="BO322" s="8"/>
      <c r="BP322" s="8"/>
      <c r="BQ322" s="8"/>
      <c r="BR322" s="8"/>
      <c r="BS322" s="8"/>
      <c r="BT322" s="8"/>
      <c r="BU322" s="8"/>
      <c r="BV322" s="8"/>
      <c r="BW322" s="8"/>
      <c r="BX322" s="8"/>
      <c r="BY322" s="8"/>
    </row>
    <row r="323" spans="1:77" s="56" customFormat="1" ht="13.5" customHeight="1">
      <c r="A323" s="1318"/>
      <c r="B323" s="1308" t="s">
        <v>257</v>
      </c>
      <c r="C323" s="1301" t="s">
        <v>218</v>
      </c>
      <c r="D323" s="199" t="s">
        <v>219</v>
      </c>
      <c r="E323" s="200"/>
      <c r="F323" s="201">
        <v>32880</v>
      </c>
      <c r="G323" s="202">
        <v>40170</v>
      </c>
      <c r="H323" s="201">
        <v>29080</v>
      </c>
      <c r="I323" s="202">
        <v>36370</v>
      </c>
      <c r="J323" s="170" t="s">
        <v>222</v>
      </c>
      <c r="K323" s="203">
        <v>310</v>
      </c>
      <c r="L323" s="204">
        <v>380</v>
      </c>
      <c r="M323" s="205" t="s">
        <v>221</v>
      </c>
      <c r="N323" s="203">
        <v>270</v>
      </c>
      <c r="O323" s="204">
        <v>340</v>
      </c>
      <c r="P323" s="205" t="s">
        <v>221</v>
      </c>
      <c r="Q323" s="170" t="s">
        <v>222</v>
      </c>
      <c r="R323" s="206">
        <v>7290</v>
      </c>
      <c r="S323" s="207">
        <v>70</v>
      </c>
      <c r="T323" s="1303"/>
      <c r="U323" s="157"/>
      <c r="V323" s="243"/>
      <c r="W323" s="1286"/>
      <c r="X323" s="244"/>
      <c r="Y323" s="245"/>
      <c r="Z323" s="1320"/>
      <c r="AA323" s="243"/>
      <c r="AB323" s="1303"/>
      <c r="AC323" s="229"/>
      <c r="AD323" s="229"/>
      <c r="AE323" s="1304"/>
      <c r="AF323" s="247"/>
      <c r="AG323" s="1282" t="s">
        <v>222</v>
      </c>
      <c r="AH323" s="1305">
        <v>2600</v>
      </c>
      <c r="AI323" s="1290">
        <v>2900</v>
      </c>
      <c r="AJ323" s="1279" t="s">
        <v>222</v>
      </c>
      <c r="AK323" s="212" t="s">
        <v>224</v>
      </c>
      <c r="AL323" s="213">
        <v>5100</v>
      </c>
      <c r="AM323" s="214">
        <v>5700</v>
      </c>
      <c r="AN323" s="1286" t="s">
        <v>222</v>
      </c>
      <c r="AO323" s="1293">
        <v>3360</v>
      </c>
      <c r="AP323" s="1286" t="s">
        <v>222</v>
      </c>
      <c r="AQ323" s="1296">
        <v>30</v>
      </c>
      <c r="AR323" s="1279" t="s">
        <v>222</v>
      </c>
      <c r="AS323" s="1280">
        <v>4700</v>
      </c>
      <c r="AT323" s="1282"/>
      <c r="AU323" s="62"/>
      <c r="AV323" s="1282" t="s">
        <v>492</v>
      </c>
      <c r="AW323" s="1283">
        <v>3860</v>
      </c>
      <c r="AX323" s="1286" t="s">
        <v>222</v>
      </c>
      <c r="AY323" s="1287">
        <v>30</v>
      </c>
      <c r="AZ323" s="1271" t="s">
        <v>492</v>
      </c>
      <c r="BA323" s="1272" t="s">
        <v>226</v>
      </c>
      <c r="BB323" s="1274" t="s">
        <v>226</v>
      </c>
      <c r="BC323" s="1274" t="s">
        <v>226</v>
      </c>
      <c r="BD323" s="1276" t="s">
        <v>226</v>
      </c>
      <c r="BE323" s="210"/>
      <c r="BF323" s="1278"/>
      <c r="BG323" s="15"/>
      <c r="BH323" s="15"/>
      <c r="BI323" s="133"/>
      <c r="BJ323" s="130">
        <v>159</v>
      </c>
      <c r="BK323" s="130">
        <v>160</v>
      </c>
      <c r="BL323" s="1260">
        <v>12</v>
      </c>
      <c r="BM323" s="8"/>
      <c r="BN323" s="8"/>
      <c r="BO323" s="8"/>
      <c r="BP323" s="8"/>
      <c r="BQ323" s="8"/>
      <c r="BR323" s="8"/>
      <c r="BS323" s="8"/>
      <c r="BT323" s="8"/>
      <c r="BU323" s="8"/>
      <c r="BV323" s="8"/>
      <c r="BW323" s="8"/>
      <c r="BX323" s="8"/>
      <c r="BY323" s="8"/>
    </row>
    <row r="324" spans="1:77" s="56" customFormat="1" ht="13.5" customHeight="1">
      <c r="A324" s="1318"/>
      <c r="B324" s="1300"/>
      <c r="C324" s="1302"/>
      <c r="D324" s="215" t="s">
        <v>227</v>
      </c>
      <c r="E324" s="200"/>
      <c r="F324" s="216">
        <v>40170</v>
      </c>
      <c r="G324" s="217">
        <v>99520</v>
      </c>
      <c r="H324" s="216">
        <v>36370</v>
      </c>
      <c r="I324" s="217">
        <v>95720</v>
      </c>
      <c r="J324" s="170" t="s">
        <v>222</v>
      </c>
      <c r="K324" s="218">
        <v>380</v>
      </c>
      <c r="L324" s="219">
        <v>880</v>
      </c>
      <c r="M324" s="220" t="s">
        <v>221</v>
      </c>
      <c r="N324" s="218">
        <v>340</v>
      </c>
      <c r="O324" s="219">
        <v>840</v>
      </c>
      <c r="P324" s="220" t="s">
        <v>221</v>
      </c>
      <c r="Q324" s="170" t="s">
        <v>222</v>
      </c>
      <c r="R324" s="221">
        <v>7290</v>
      </c>
      <c r="S324" s="222">
        <v>70</v>
      </c>
      <c r="T324" s="1303"/>
      <c r="U324" s="157"/>
      <c r="V324" s="223" t="s">
        <v>258</v>
      </c>
      <c r="W324" s="1286"/>
      <c r="X324" s="224" t="s">
        <v>258</v>
      </c>
      <c r="Y324" s="172"/>
      <c r="Z324" s="1320"/>
      <c r="AA324" s="223"/>
      <c r="AB324" s="1303"/>
      <c r="AC324" s="229"/>
      <c r="AD324" s="229"/>
      <c r="AE324" s="1304"/>
      <c r="AF324" s="247"/>
      <c r="AG324" s="1282"/>
      <c r="AH324" s="1306" t="e">
        <v>#REF!</v>
      </c>
      <c r="AI324" s="1291" t="e">
        <v>#REF!</v>
      </c>
      <c r="AJ324" s="1279"/>
      <c r="AK324" s="165" t="s">
        <v>228</v>
      </c>
      <c r="AL324" s="226">
        <v>2800</v>
      </c>
      <c r="AM324" s="227">
        <v>3100</v>
      </c>
      <c r="AN324" s="1286"/>
      <c r="AO324" s="1294"/>
      <c r="AP324" s="1286"/>
      <c r="AQ324" s="1297"/>
      <c r="AR324" s="1279"/>
      <c r="AS324" s="1281"/>
      <c r="AT324" s="1282"/>
      <c r="AU324" s="62"/>
      <c r="AV324" s="1282"/>
      <c r="AW324" s="1284"/>
      <c r="AX324" s="1286"/>
      <c r="AY324" s="1288"/>
      <c r="AZ324" s="1271"/>
      <c r="BA324" s="1273"/>
      <c r="BB324" s="1275"/>
      <c r="BC324" s="1275"/>
      <c r="BD324" s="1277"/>
      <c r="BE324" s="210"/>
      <c r="BF324" s="1278"/>
      <c r="BG324" s="15"/>
      <c r="BH324" s="15"/>
      <c r="BI324" s="133"/>
      <c r="BJ324" s="130">
        <v>159</v>
      </c>
      <c r="BK324" s="130">
        <v>160</v>
      </c>
      <c r="BL324" s="1260"/>
      <c r="BM324" s="8"/>
      <c r="BN324" s="8"/>
      <c r="BO324" s="8"/>
      <c r="BP324" s="8"/>
      <c r="BQ324" s="8"/>
      <c r="BR324" s="8"/>
      <c r="BS324" s="8"/>
      <c r="BT324" s="8"/>
      <c r="BU324" s="8"/>
      <c r="BV324" s="8"/>
      <c r="BW324" s="8"/>
      <c r="BX324" s="8"/>
      <c r="BY324" s="8"/>
    </row>
    <row r="325" spans="1:77" s="56" customFormat="1" ht="13.5" customHeight="1">
      <c r="A325" s="1318"/>
      <c r="B325" s="1300"/>
      <c r="C325" s="1261" t="s">
        <v>229</v>
      </c>
      <c r="D325" s="215" t="s">
        <v>230</v>
      </c>
      <c r="E325" s="200"/>
      <c r="F325" s="216">
        <v>99520</v>
      </c>
      <c r="G325" s="217">
        <v>172500</v>
      </c>
      <c r="H325" s="216">
        <v>95720</v>
      </c>
      <c r="I325" s="217">
        <v>168700</v>
      </c>
      <c r="J325" s="170" t="s">
        <v>222</v>
      </c>
      <c r="K325" s="218">
        <v>880</v>
      </c>
      <c r="L325" s="219">
        <v>1610</v>
      </c>
      <c r="M325" s="220" t="s">
        <v>221</v>
      </c>
      <c r="N325" s="218">
        <v>840</v>
      </c>
      <c r="O325" s="219">
        <v>1570</v>
      </c>
      <c r="P325" s="220" t="s">
        <v>221</v>
      </c>
      <c r="Q325" s="228"/>
      <c r="R325" s="229"/>
      <c r="S325" s="230"/>
      <c r="T325" s="1304"/>
      <c r="U325" s="157"/>
      <c r="V325" s="223">
        <v>590500</v>
      </c>
      <c r="W325" s="1286"/>
      <c r="X325" s="224">
        <v>5900</v>
      </c>
      <c r="Y325" s="210"/>
      <c r="Z325" s="1320"/>
      <c r="AA325" s="224"/>
      <c r="AB325" s="1303"/>
      <c r="AC325" s="229"/>
      <c r="AD325" s="229"/>
      <c r="AE325" s="1304"/>
      <c r="AF325" s="247"/>
      <c r="AG325" s="1282"/>
      <c r="AH325" s="1306" t="e">
        <v>#REF!</v>
      </c>
      <c r="AI325" s="1291" t="e">
        <v>#REF!</v>
      </c>
      <c r="AJ325" s="1279"/>
      <c r="AK325" s="165" t="s">
        <v>231</v>
      </c>
      <c r="AL325" s="226">
        <v>2400</v>
      </c>
      <c r="AM325" s="227">
        <v>2700</v>
      </c>
      <c r="AN325" s="1286"/>
      <c r="AO325" s="1294"/>
      <c r="AP325" s="1286"/>
      <c r="AQ325" s="1297"/>
      <c r="AR325" s="210"/>
      <c r="AS325" s="193"/>
      <c r="AT325" s="1282"/>
      <c r="AU325" s="62"/>
      <c r="AV325" s="1282"/>
      <c r="AW325" s="1284"/>
      <c r="AX325" s="1286"/>
      <c r="AY325" s="1288"/>
      <c r="AZ325" s="1271"/>
      <c r="BA325" s="1263">
        <v>0.02</v>
      </c>
      <c r="BB325" s="1265">
        <v>0.03</v>
      </c>
      <c r="BC325" s="1265">
        <v>0.05</v>
      </c>
      <c r="BD325" s="1267">
        <v>0.06</v>
      </c>
      <c r="BE325" s="210"/>
      <c r="BF325" s="1269"/>
      <c r="BG325" s="15"/>
      <c r="BH325" s="15"/>
      <c r="BI325" s="133"/>
      <c r="BJ325" s="130">
        <v>159</v>
      </c>
      <c r="BK325" s="130">
        <v>160</v>
      </c>
      <c r="BL325" s="1260"/>
      <c r="BM325" s="8"/>
      <c r="BN325" s="8"/>
      <c r="BO325" s="8"/>
      <c r="BP325" s="8"/>
      <c r="BQ325" s="8"/>
      <c r="BR325" s="8"/>
      <c r="BS325" s="8"/>
      <c r="BT325" s="8"/>
      <c r="BU325" s="8"/>
      <c r="BV325" s="8"/>
      <c r="BW325" s="8"/>
      <c r="BX325" s="8"/>
      <c r="BY325" s="8"/>
    </row>
    <row r="326" spans="1:77" s="56" customFormat="1" ht="13.5" customHeight="1">
      <c r="A326" s="1318"/>
      <c r="B326" s="1300"/>
      <c r="C326" s="1262"/>
      <c r="D326" s="232" t="s">
        <v>53</v>
      </c>
      <c r="E326" s="200"/>
      <c r="F326" s="233">
        <v>172500</v>
      </c>
      <c r="G326" s="234"/>
      <c r="H326" s="233">
        <v>168700</v>
      </c>
      <c r="I326" s="234"/>
      <c r="J326" s="170" t="s">
        <v>222</v>
      </c>
      <c r="K326" s="221">
        <v>1610</v>
      </c>
      <c r="L326" s="235"/>
      <c r="M326" s="236" t="s">
        <v>221</v>
      </c>
      <c r="N326" s="221">
        <v>1570</v>
      </c>
      <c r="O326" s="235"/>
      <c r="P326" s="236" t="s">
        <v>221</v>
      </c>
      <c r="Q326" s="228"/>
      <c r="R326" s="229"/>
      <c r="S326" s="237"/>
      <c r="T326" s="1304"/>
      <c r="U326" s="157"/>
      <c r="V326" s="243"/>
      <c r="W326" s="1286"/>
      <c r="X326" s="244"/>
      <c r="Y326" s="245"/>
      <c r="Z326" s="1320"/>
      <c r="AA326" s="243"/>
      <c r="AB326" s="1303"/>
      <c r="AC326" s="229"/>
      <c r="AD326" s="229"/>
      <c r="AE326" s="1304"/>
      <c r="AF326" s="247"/>
      <c r="AG326" s="1282"/>
      <c r="AH326" s="1307" t="e">
        <v>#REF!</v>
      </c>
      <c r="AI326" s="1292" t="e">
        <v>#REF!</v>
      </c>
      <c r="AJ326" s="1279"/>
      <c r="AK326" s="239" t="s">
        <v>232</v>
      </c>
      <c r="AL326" s="240">
        <v>2200</v>
      </c>
      <c r="AM326" s="241">
        <v>2400</v>
      </c>
      <c r="AN326" s="1286"/>
      <c r="AO326" s="1295"/>
      <c r="AP326" s="1286"/>
      <c r="AQ326" s="1298"/>
      <c r="AR326" s="210"/>
      <c r="AS326" s="193"/>
      <c r="AT326" s="1282"/>
      <c r="AU326" s="62"/>
      <c r="AV326" s="1282"/>
      <c r="AW326" s="1285"/>
      <c r="AX326" s="1286"/>
      <c r="AY326" s="1289"/>
      <c r="AZ326" s="1271"/>
      <c r="BA326" s="1264"/>
      <c r="BB326" s="1266"/>
      <c r="BC326" s="1266"/>
      <c r="BD326" s="1268"/>
      <c r="BE326" s="210"/>
      <c r="BF326" s="1269"/>
      <c r="BG326" s="15"/>
      <c r="BH326" s="15"/>
      <c r="BI326" s="133"/>
      <c r="BJ326" s="130">
        <v>159</v>
      </c>
      <c r="BK326" s="130">
        <v>160</v>
      </c>
      <c r="BL326" s="1260"/>
      <c r="BM326" s="8"/>
      <c r="BN326" s="8"/>
      <c r="BO326" s="8"/>
      <c r="BP326" s="8"/>
      <c r="BQ326" s="8"/>
      <c r="BR326" s="8"/>
      <c r="BS326" s="8"/>
      <c r="BT326" s="8"/>
      <c r="BU326" s="8"/>
      <c r="BV326" s="8"/>
      <c r="BW326" s="8"/>
      <c r="BX326" s="8"/>
      <c r="BY326" s="8"/>
    </row>
    <row r="327" spans="1:77" s="56" customFormat="1" ht="13.5" customHeight="1">
      <c r="A327" s="1318"/>
      <c r="B327" s="1308" t="s">
        <v>259</v>
      </c>
      <c r="C327" s="1301" t="s">
        <v>218</v>
      </c>
      <c r="D327" s="199" t="s">
        <v>219</v>
      </c>
      <c r="E327" s="200"/>
      <c r="F327" s="201">
        <v>31780</v>
      </c>
      <c r="G327" s="202">
        <v>39070</v>
      </c>
      <c r="H327" s="201">
        <v>28260</v>
      </c>
      <c r="I327" s="202">
        <v>35550</v>
      </c>
      <c r="J327" s="170" t="s">
        <v>222</v>
      </c>
      <c r="K327" s="203">
        <v>290</v>
      </c>
      <c r="L327" s="204">
        <v>360</v>
      </c>
      <c r="M327" s="205" t="s">
        <v>221</v>
      </c>
      <c r="N327" s="203">
        <v>260</v>
      </c>
      <c r="O327" s="204">
        <v>330</v>
      </c>
      <c r="P327" s="205" t="s">
        <v>221</v>
      </c>
      <c r="Q327" s="170" t="s">
        <v>222</v>
      </c>
      <c r="R327" s="206">
        <v>7290</v>
      </c>
      <c r="S327" s="207">
        <v>70</v>
      </c>
      <c r="T327" s="1303"/>
      <c r="U327" s="157"/>
      <c r="V327" s="223" t="s">
        <v>260</v>
      </c>
      <c r="W327" s="1286"/>
      <c r="X327" s="224" t="s">
        <v>260</v>
      </c>
      <c r="Y327" s="172"/>
      <c r="Z327" s="1320"/>
      <c r="AA327" s="223"/>
      <c r="AB327" s="1303"/>
      <c r="AC327" s="229"/>
      <c r="AD327" s="229"/>
      <c r="AE327" s="1304"/>
      <c r="AF327" s="247"/>
      <c r="AG327" s="1282" t="s">
        <v>222</v>
      </c>
      <c r="AH327" s="1305">
        <v>2800</v>
      </c>
      <c r="AI327" s="1290">
        <v>3100</v>
      </c>
      <c r="AJ327" s="1279" t="s">
        <v>222</v>
      </c>
      <c r="AK327" s="212" t="s">
        <v>224</v>
      </c>
      <c r="AL327" s="213">
        <v>5500</v>
      </c>
      <c r="AM327" s="214">
        <v>6200</v>
      </c>
      <c r="AN327" s="1286" t="s">
        <v>222</v>
      </c>
      <c r="AO327" s="1293">
        <v>3120</v>
      </c>
      <c r="AP327" s="1286" t="s">
        <v>222</v>
      </c>
      <c r="AQ327" s="1296">
        <v>30</v>
      </c>
      <c r="AR327" s="1279" t="s">
        <v>222</v>
      </c>
      <c r="AS327" s="1280">
        <v>4700</v>
      </c>
      <c r="AT327" s="1282"/>
      <c r="AU327" s="62"/>
      <c r="AV327" s="1282" t="s">
        <v>492</v>
      </c>
      <c r="AW327" s="1283">
        <v>3590</v>
      </c>
      <c r="AX327" s="1286" t="s">
        <v>222</v>
      </c>
      <c r="AY327" s="1287">
        <v>30</v>
      </c>
      <c r="AZ327" s="1271" t="s">
        <v>492</v>
      </c>
      <c r="BA327" s="1272" t="s">
        <v>226</v>
      </c>
      <c r="BB327" s="1274" t="s">
        <v>226</v>
      </c>
      <c r="BC327" s="1274" t="s">
        <v>226</v>
      </c>
      <c r="BD327" s="1276" t="s">
        <v>226</v>
      </c>
      <c r="BE327" s="210"/>
      <c r="BF327" s="1278"/>
      <c r="BG327" s="15"/>
      <c r="BH327" s="15"/>
      <c r="BI327" s="133"/>
      <c r="BJ327" s="130">
        <v>161</v>
      </c>
      <c r="BK327" s="130">
        <v>162</v>
      </c>
      <c r="BL327" s="1260">
        <v>13</v>
      </c>
      <c r="BM327" s="8"/>
      <c r="BN327" s="8"/>
      <c r="BO327" s="8"/>
      <c r="BP327" s="8"/>
      <c r="BQ327" s="8"/>
      <c r="BR327" s="8"/>
      <c r="BS327" s="8"/>
      <c r="BT327" s="8"/>
      <c r="BU327" s="8"/>
      <c r="BV327" s="8"/>
      <c r="BW327" s="8"/>
      <c r="BX327" s="8"/>
      <c r="BY327" s="8"/>
    </row>
    <row r="328" spans="1:77" s="56" customFormat="1" ht="13.5" customHeight="1">
      <c r="A328" s="1318"/>
      <c r="B328" s="1300"/>
      <c r="C328" s="1302"/>
      <c r="D328" s="215" t="s">
        <v>227</v>
      </c>
      <c r="E328" s="200"/>
      <c r="F328" s="216">
        <v>39070</v>
      </c>
      <c r="G328" s="217">
        <v>98420</v>
      </c>
      <c r="H328" s="216">
        <v>35550</v>
      </c>
      <c r="I328" s="217">
        <v>94900</v>
      </c>
      <c r="J328" s="170" t="s">
        <v>222</v>
      </c>
      <c r="K328" s="218">
        <v>360</v>
      </c>
      <c r="L328" s="219">
        <v>870</v>
      </c>
      <c r="M328" s="220" t="s">
        <v>221</v>
      </c>
      <c r="N328" s="218">
        <v>330</v>
      </c>
      <c r="O328" s="219">
        <v>830</v>
      </c>
      <c r="P328" s="220" t="s">
        <v>221</v>
      </c>
      <c r="Q328" s="170" t="s">
        <v>222</v>
      </c>
      <c r="R328" s="221">
        <v>7290</v>
      </c>
      <c r="S328" s="222">
        <v>70</v>
      </c>
      <c r="T328" s="1304"/>
      <c r="U328" s="157"/>
      <c r="V328" s="223">
        <v>626100</v>
      </c>
      <c r="W328" s="1286"/>
      <c r="X328" s="224">
        <v>6260</v>
      </c>
      <c r="Y328" s="210"/>
      <c r="Z328" s="1320"/>
      <c r="AA328" s="224"/>
      <c r="AB328" s="1303"/>
      <c r="AC328" s="229"/>
      <c r="AD328" s="229"/>
      <c r="AE328" s="1304"/>
      <c r="AF328" s="247"/>
      <c r="AG328" s="1282"/>
      <c r="AH328" s="1306" t="e">
        <v>#REF!</v>
      </c>
      <c r="AI328" s="1291" t="e">
        <v>#REF!</v>
      </c>
      <c r="AJ328" s="1279"/>
      <c r="AK328" s="165" t="s">
        <v>228</v>
      </c>
      <c r="AL328" s="226">
        <v>3000</v>
      </c>
      <c r="AM328" s="227">
        <v>3400</v>
      </c>
      <c r="AN328" s="1286"/>
      <c r="AO328" s="1294"/>
      <c r="AP328" s="1286"/>
      <c r="AQ328" s="1297"/>
      <c r="AR328" s="1279"/>
      <c r="AS328" s="1281"/>
      <c r="AT328" s="1282"/>
      <c r="AU328" s="62"/>
      <c r="AV328" s="1282"/>
      <c r="AW328" s="1284"/>
      <c r="AX328" s="1286"/>
      <c r="AY328" s="1288"/>
      <c r="AZ328" s="1271"/>
      <c r="BA328" s="1273"/>
      <c r="BB328" s="1275"/>
      <c r="BC328" s="1275"/>
      <c r="BD328" s="1277"/>
      <c r="BE328" s="210"/>
      <c r="BF328" s="1278"/>
      <c r="BG328" s="15"/>
      <c r="BH328" s="15"/>
      <c r="BI328" s="133"/>
      <c r="BJ328" s="130">
        <v>161</v>
      </c>
      <c r="BK328" s="130">
        <v>162</v>
      </c>
      <c r="BL328" s="1260"/>
      <c r="BM328" s="8"/>
      <c r="BN328" s="8"/>
      <c r="BO328" s="8"/>
      <c r="BP328" s="8"/>
      <c r="BQ328" s="8"/>
      <c r="BR328" s="8"/>
      <c r="BS328" s="8"/>
      <c r="BT328" s="8"/>
      <c r="BU328" s="8"/>
      <c r="BV328" s="8"/>
      <c r="BW328" s="8"/>
      <c r="BX328" s="8"/>
      <c r="BY328" s="8"/>
    </row>
    <row r="329" spans="1:77" s="56" customFormat="1" ht="13.5" customHeight="1">
      <c r="A329" s="1318"/>
      <c r="B329" s="1300"/>
      <c r="C329" s="1261" t="s">
        <v>229</v>
      </c>
      <c r="D329" s="215" t="s">
        <v>230</v>
      </c>
      <c r="E329" s="200"/>
      <c r="F329" s="216">
        <v>98420</v>
      </c>
      <c r="G329" s="217">
        <v>171400</v>
      </c>
      <c r="H329" s="216">
        <v>94900</v>
      </c>
      <c r="I329" s="217">
        <v>167880</v>
      </c>
      <c r="J329" s="170" t="s">
        <v>222</v>
      </c>
      <c r="K329" s="218">
        <v>870</v>
      </c>
      <c r="L329" s="219">
        <v>1600</v>
      </c>
      <c r="M329" s="220" t="s">
        <v>221</v>
      </c>
      <c r="N329" s="218">
        <v>830</v>
      </c>
      <c r="O329" s="219">
        <v>1560</v>
      </c>
      <c r="P329" s="220" t="s">
        <v>221</v>
      </c>
      <c r="Q329" s="228"/>
      <c r="R329" s="229"/>
      <c r="S329" s="230"/>
      <c r="T329" s="1304"/>
      <c r="U329" s="157"/>
      <c r="V329" s="243"/>
      <c r="W329" s="1286"/>
      <c r="X329" s="244"/>
      <c r="Y329" s="245"/>
      <c r="Z329" s="1320"/>
      <c r="AA329" s="243"/>
      <c r="AB329" s="1303"/>
      <c r="AC329" s="229"/>
      <c r="AD329" s="229"/>
      <c r="AE329" s="1304"/>
      <c r="AF329" s="247"/>
      <c r="AG329" s="1282"/>
      <c r="AH329" s="1306" t="e">
        <v>#REF!</v>
      </c>
      <c r="AI329" s="1291" t="e">
        <v>#REF!</v>
      </c>
      <c r="AJ329" s="1279"/>
      <c r="AK329" s="165" t="s">
        <v>231</v>
      </c>
      <c r="AL329" s="226">
        <v>2600</v>
      </c>
      <c r="AM329" s="227">
        <v>2900</v>
      </c>
      <c r="AN329" s="1286"/>
      <c r="AO329" s="1294"/>
      <c r="AP329" s="1286"/>
      <c r="AQ329" s="1297"/>
      <c r="AR329" s="210"/>
      <c r="AS329" s="193"/>
      <c r="AT329" s="1282"/>
      <c r="AU329" s="62"/>
      <c r="AV329" s="1282"/>
      <c r="AW329" s="1284"/>
      <c r="AX329" s="1286"/>
      <c r="AY329" s="1288"/>
      <c r="AZ329" s="1271"/>
      <c r="BA329" s="1263">
        <v>0.02</v>
      </c>
      <c r="BB329" s="1265">
        <v>0.03</v>
      </c>
      <c r="BC329" s="1265">
        <v>0.05</v>
      </c>
      <c r="BD329" s="1267">
        <v>0.06</v>
      </c>
      <c r="BE329" s="210"/>
      <c r="BF329" s="1269"/>
      <c r="BG329" s="15"/>
      <c r="BH329" s="15"/>
      <c r="BI329" s="133"/>
      <c r="BJ329" s="130">
        <v>161</v>
      </c>
      <c r="BK329" s="130">
        <v>162</v>
      </c>
      <c r="BL329" s="1260"/>
      <c r="BM329" s="8"/>
      <c r="BN329" s="8"/>
      <c r="BO329" s="8"/>
      <c r="BP329" s="8"/>
      <c r="BQ329" s="8"/>
      <c r="BR329" s="8"/>
      <c r="BS329" s="8"/>
      <c r="BT329" s="8"/>
      <c r="BU329" s="8"/>
      <c r="BV329" s="8"/>
      <c r="BW329" s="8"/>
      <c r="BX329" s="8"/>
      <c r="BY329" s="8"/>
    </row>
    <row r="330" spans="1:77" s="56" customFormat="1" ht="13.5" customHeight="1">
      <c r="A330" s="1318"/>
      <c r="B330" s="1300"/>
      <c r="C330" s="1262"/>
      <c r="D330" s="232" t="s">
        <v>53</v>
      </c>
      <c r="E330" s="200"/>
      <c r="F330" s="233">
        <v>171400</v>
      </c>
      <c r="G330" s="234"/>
      <c r="H330" s="233">
        <v>167880</v>
      </c>
      <c r="I330" s="234"/>
      <c r="J330" s="170" t="s">
        <v>222</v>
      </c>
      <c r="K330" s="221">
        <v>1600</v>
      </c>
      <c r="L330" s="235"/>
      <c r="M330" s="236" t="s">
        <v>221</v>
      </c>
      <c r="N330" s="221">
        <v>1560</v>
      </c>
      <c r="O330" s="235"/>
      <c r="P330" s="236" t="s">
        <v>221</v>
      </c>
      <c r="Q330" s="228"/>
      <c r="R330" s="229"/>
      <c r="S330" s="237"/>
      <c r="T330" s="1304"/>
      <c r="U330" s="157"/>
      <c r="V330" s="223" t="s">
        <v>261</v>
      </c>
      <c r="W330" s="1286"/>
      <c r="X330" s="224" t="s">
        <v>261</v>
      </c>
      <c r="Y330" s="172"/>
      <c r="Z330" s="1320"/>
      <c r="AA330" s="223"/>
      <c r="AB330" s="1303"/>
      <c r="AC330" s="229"/>
      <c r="AD330" s="229"/>
      <c r="AE330" s="1304"/>
      <c r="AF330" s="247"/>
      <c r="AG330" s="1282"/>
      <c r="AH330" s="1307" t="e">
        <v>#REF!</v>
      </c>
      <c r="AI330" s="1292" t="e">
        <v>#REF!</v>
      </c>
      <c r="AJ330" s="1279"/>
      <c r="AK330" s="239" t="s">
        <v>232</v>
      </c>
      <c r="AL330" s="240">
        <v>2400</v>
      </c>
      <c r="AM330" s="241">
        <v>2600</v>
      </c>
      <c r="AN330" s="1286"/>
      <c r="AO330" s="1295"/>
      <c r="AP330" s="1286"/>
      <c r="AQ330" s="1298"/>
      <c r="AR330" s="210"/>
      <c r="AS330" s="193"/>
      <c r="AT330" s="1282"/>
      <c r="AU330" s="62"/>
      <c r="AV330" s="1282"/>
      <c r="AW330" s="1285"/>
      <c r="AX330" s="1286"/>
      <c r="AY330" s="1289"/>
      <c r="AZ330" s="1271"/>
      <c r="BA330" s="1264"/>
      <c r="BB330" s="1266"/>
      <c r="BC330" s="1266"/>
      <c r="BD330" s="1268"/>
      <c r="BE330" s="210"/>
      <c r="BF330" s="1269"/>
      <c r="BG330" s="15"/>
      <c r="BH330" s="15"/>
      <c r="BI330" s="133"/>
      <c r="BJ330" s="130">
        <v>161</v>
      </c>
      <c r="BK330" s="130">
        <v>162</v>
      </c>
      <c r="BL330" s="1260"/>
      <c r="BM330" s="8"/>
      <c r="BN330" s="8"/>
      <c r="BO330" s="8"/>
      <c r="BP330" s="8"/>
      <c r="BQ330" s="8"/>
      <c r="BR330" s="8"/>
      <c r="BS330" s="8"/>
      <c r="BT330" s="8"/>
      <c r="BU330" s="8"/>
      <c r="BV330" s="8"/>
      <c r="BW330" s="8"/>
      <c r="BX330" s="8"/>
      <c r="BY330" s="8"/>
    </row>
    <row r="331" spans="1:77" s="56" customFormat="1" ht="13.5" customHeight="1">
      <c r="A331" s="1318"/>
      <c r="B331" s="1299" t="s">
        <v>262</v>
      </c>
      <c r="C331" s="1301" t="s">
        <v>218</v>
      </c>
      <c r="D331" s="199" t="s">
        <v>219</v>
      </c>
      <c r="E331" s="200"/>
      <c r="F331" s="201">
        <v>30820</v>
      </c>
      <c r="G331" s="202">
        <v>38110</v>
      </c>
      <c r="H331" s="201">
        <v>27530</v>
      </c>
      <c r="I331" s="202">
        <v>34820</v>
      </c>
      <c r="J331" s="170" t="s">
        <v>222</v>
      </c>
      <c r="K331" s="203">
        <v>280</v>
      </c>
      <c r="L331" s="204">
        <v>350</v>
      </c>
      <c r="M331" s="205" t="s">
        <v>221</v>
      </c>
      <c r="N331" s="203">
        <v>250</v>
      </c>
      <c r="O331" s="204">
        <v>320</v>
      </c>
      <c r="P331" s="205" t="s">
        <v>221</v>
      </c>
      <c r="Q331" s="170" t="s">
        <v>222</v>
      </c>
      <c r="R331" s="206">
        <v>7290</v>
      </c>
      <c r="S331" s="207">
        <v>70</v>
      </c>
      <c r="T331" s="1303"/>
      <c r="U331" s="157"/>
      <c r="V331" s="223">
        <v>661700</v>
      </c>
      <c r="W331" s="1286"/>
      <c r="X331" s="224">
        <v>6610</v>
      </c>
      <c r="Y331" s="210"/>
      <c r="Z331" s="1320"/>
      <c r="AA331" s="224"/>
      <c r="AB331" s="1303"/>
      <c r="AC331" s="229"/>
      <c r="AD331" s="229"/>
      <c r="AE331" s="1304"/>
      <c r="AF331" s="247"/>
      <c r="AG331" s="1282" t="s">
        <v>222</v>
      </c>
      <c r="AH331" s="1305">
        <v>2600</v>
      </c>
      <c r="AI331" s="1290">
        <v>2900</v>
      </c>
      <c r="AJ331" s="1279" t="s">
        <v>222</v>
      </c>
      <c r="AK331" s="212" t="s">
        <v>224</v>
      </c>
      <c r="AL331" s="213">
        <v>5400</v>
      </c>
      <c r="AM331" s="214">
        <v>6000</v>
      </c>
      <c r="AN331" s="1286" t="s">
        <v>222</v>
      </c>
      <c r="AO331" s="1293">
        <v>2910</v>
      </c>
      <c r="AP331" s="1286" t="s">
        <v>222</v>
      </c>
      <c r="AQ331" s="1296">
        <v>20</v>
      </c>
      <c r="AR331" s="1279" t="s">
        <v>222</v>
      </c>
      <c r="AS331" s="1280">
        <v>4700</v>
      </c>
      <c r="AT331" s="1282"/>
      <c r="AU331" s="62"/>
      <c r="AV331" s="1282" t="s">
        <v>492</v>
      </c>
      <c r="AW331" s="1283">
        <v>3350</v>
      </c>
      <c r="AX331" s="1286" t="s">
        <v>222</v>
      </c>
      <c r="AY331" s="1287">
        <v>30</v>
      </c>
      <c r="AZ331" s="1271" t="s">
        <v>492</v>
      </c>
      <c r="BA331" s="1272" t="s">
        <v>226</v>
      </c>
      <c r="BB331" s="1274" t="s">
        <v>226</v>
      </c>
      <c r="BC331" s="1274" t="s">
        <v>226</v>
      </c>
      <c r="BD331" s="1276" t="s">
        <v>226</v>
      </c>
      <c r="BE331" s="210"/>
      <c r="BF331" s="1278"/>
      <c r="BG331" s="15"/>
      <c r="BH331" s="15"/>
      <c r="BI331" s="133"/>
      <c r="BJ331" s="130">
        <v>163</v>
      </c>
      <c r="BK331" s="130">
        <v>164</v>
      </c>
      <c r="BL331" s="1260">
        <v>14</v>
      </c>
      <c r="BM331" s="8"/>
      <c r="BN331" s="8"/>
      <c r="BO331" s="8"/>
      <c r="BP331" s="8"/>
      <c r="BQ331" s="8"/>
      <c r="BR331" s="8"/>
      <c r="BS331" s="8"/>
      <c r="BT331" s="8"/>
      <c r="BU331" s="8"/>
      <c r="BV331" s="8"/>
      <c r="BW331" s="8"/>
      <c r="BX331" s="8"/>
      <c r="BY331" s="8"/>
    </row>
    <row r="332" spans="1:77" s="56" customFormat="1" ht="13.5" customHeight="1">
      <c r="A332" s="1318"/>
      <c r="B332" s="1300"/>
      <c r="C332" s="1302"/>
      <c r="D332" s="215" t="s">
        <v>227</v>
      </c>
      <c r="E332" s="200"/>
      <c r="F332" s="216">
        <v>38110</v>
      </c>
      <c r="G332" s="217">
        <v>97460</v>
      </c>
      <c r="H332" s="216">
        <v>34820</v>
      </c>
      <c r="I332" s="217">
        <v>94170</v>
      </c>
      <c r="J332" s="170" t="s">
        <v>222</v>
      </c>
      <c r="K332" s="218">
        <v>350</v>
      </c>
      <c r="L332" s="219">
        <v>860</v>
      </c>
      <c r="M332" s="220" t="s">
        <v>221</v>
      </c>
      <c r="N332" s="218">
        <v>320</v>
      </c>
      <c r="O332" s="219">
        <v>820</v>
      </c>
      <c r="P332" s="220" t="s">
        <v>221</v>
      </c>
      <c r="Q332" s="170" t="s">
        <v>222</v>
      </c>
      <c r="R332" s="221">
        <v>7290</v>
      </c>
      <c r="S332" s="222">
        <v>70</v>
      </c>
      <c r="T332" s="1303"/>
      <c r="U332" s="157"/>
      <c r="V332" s="243"/>
      <c r="W332" s="1286"/>
      <c r="X332" s="244"/>
      <c r="Y332" s="245"/>
      <c r="Z332" s="1320"/>
      <c r="AA332" s="243"/>
      <c r="AB332" s="1303"/>
      <c r="AC332" s="229"/>
      <c r="AD332" s="229"/>
      <c r="AE332" s="1304"/>
      <c r="AF332" s="247"/>
      <c r="AG332" s="1282"/>
      <c r="AH332" s="1306" t="e">
        <v>#REF!</v>
      </c>
      <c r="AI332" s="1291" t="e">
        <v>#REF!</v>
      </c>
      <c r="AJ332" s="1279"/>
      <c r="AK332" s="165" t="s">
        <v>228</v>
      </c>
      <c r="AL332" s="226">
        <v>2900</v>
      </c>
      <c r="AM332" s="227">
        <v>3300</v>
      </c>
      <c r="AN332" s="1286"/>
      <c r="AO332" s="1294"/>
      <c r="AP332" s="1286"/>
      <c r="AQ332" s="1297"/>
      <c r="AR332" s="1279"/>
      <c r="AS332" s="1281"/>
      <c r="AT332" s="1282"/>
      <c r="AU332" s="62"/>
      <c r="AV332" s="1282"/>
      <c r="AW332" s="1284"/>
      <c r="AX332" s="1286"/>
      <c r="AY332" s="1288"/>
      <c r="AZ332" s="1271"/>
      <c r="BA332" s="1273"/>
      <c r="BB332" s="1275"/>
      <c r="BC332" s="1275"/>
      <c r="BD332" s="1277"/>
      <c r="BE332" s="210"/>
      <c r="BF332" s="1278"/>
      <c r="BG332" s="15"/>
      <c r="BH332" s="15"/>
      <c r="BI332" s="133"/>
      <c r="BJ332" s="130">
        <v>163</v>
      </c>
      <c r="BK332" s="130">
        <v>164</v>
      </c>
      <c r="BL332" s="1260"/>
      <c r="BM332" s="8"/>
      <c r="BN332" s="8"/>
      <c r="BO332" s="8"/>
      <c r="BP332" s="8"/>
      <c r="BQ332" s="8"/>
      <c r="BR332" s="8"/>
      <c r="BS332" s="8"/>
      <c r="BT332" s="8"/>
      <c r="BU332" s="8"/>
      <c r="BV332" s="8"/>
      <c r="BW332" s="8"/>
      <c r="BX332" s="8"/>
      <c r="BY332" s="8"/>
    </row>
    <row r="333" spans="1:77" s="56" customFormat="1" ht="13.5" customHeight="1">
      <c r="A333" s="1318"/>
      <c r="B333" s="1300"/>
      <c r="C333" s="1261" t="s">
        <v>229</v>
      </c>
      <c r="D333" s="215" t="s">
        <v>230</v>
      </c>
      <c r="E333" s="200"/>
      <c r="F333" s="216">
        <v>97460</v>
      </c>
      <c r="G333" s="217">
        <v>170440</v>
      </c>
      <c r="H333" s="216">
        <v>94170</v>
      </c>
      <c r="I333" s="217">
        <v>167150</v>
      </c>
      <c r="J333" s="170" t="s">
        <v>222</v>
      </c>
      <c r="K333" s="218">
        <v>860</v>
      </c>
      <c r="L333" s="219">
        <v>1590</v>
      </c>
      <c r="M333" s="220" t="s">
        <v>221</v>
      </c>
      <c r="N333" s="218">
        <v>820</v>
      </c>
      <c r="O333" s="219">
        <v>1550</v>
      </c>
      <c r="P333" s="220" t="s">
        <v>221</v>
      </c>
      <c r="Q333" s="228"/>
      <c r="R333" s="229"/>
      <c r="S333" s="230"/>
      <c r="T333" s="1304"/>
      <c r="U333" s="157"/>
      <c r="V333" s="223" t="s">
        <v>263</v>
      </c>
      <c r="W333" s="1286"/>
      <c r="X333" s="224" t="s">
        <v>263</v>
      </c>
      <c r="Y333" s="172"/>
      <c r="Z333" s="1320"/>
      <c r="AA333" s="223"/>
      <c r="AB333" s="1303"/>
      <c r="AC333" s="229"/>
      <c r="AD333" s="229"/>
      <c r="AE333" s="1304"/>
      <c r="AF333" s="247"/>
      <c r="AG333" s="1282"/>
      <c r="AH333" s="1306" t="e">
        <v>#REF!</v>
      </c>
      <c r="AI333" s="1291" t="e">
        <v>#REF!</v>
      </c>
      <c r="AJ333" s="1279"/>
      <c r="AK333" s="165" t="s">
        <v>231</v>
      </c>
      <c r="AL333" s="226">
        <v>2500</v>
      </c>
      <c r="AM333" s="227">
        <v>2800</v>
      </c>
      <c r="AN333" s="1286"/>
      <c r="AO333" s="1294"/>
      <c r="AP333" s="1286"/>
      <c r="AQ333" s="1297"/>
      <c r="AR333" s="210"/>
      <c r="AS333" s="193"/>
      <c r="AT333" s="1282"/>
      <c r="AU333" s="62"/>
      <c r="AV333" s="1282"/>
      <c r="AW333" s="1284"/>
      <c r="AX333" s="1286"/>
      <c r="AY333" s="1288"/>
      <c r="AZ333" s="1271"/>
      <c r="BA333" s="1263">
        <v>0.02</v>
      </c>
      <c r="BB333" s="1265">
        <v>0.03</v>
      </c>
      <c r="BC333" s="1265">
        <v>0.05</v>
      </c>
      <c r="BD333" s="1267">
        <v>0.06</v>
      </c>
      <c r="BE333" s="210"/>
      <c r="BF333" s="1269"/>
      <c r="BG333" s="15"/>
      <c r="BH333" s="15"/>
      <c r="BI333" s="133"/>
      <c r="BJ333" s="130">
        <v>163</v>
      </c>
      <c r="BK333" s="130">
        <v>164</v>
      </c>
      <c r="BL333" s="1260"/>
      <c r="BM333" s="8"/>
      <c r="BN333" s="8"/>
      <c r="BO333" s="8"/>
      <c r="BP333" s="8"/>
      <c r="BQ333" s="8"/>
      <c r="BR333" s="8"/>
      <c r="BS333" s="8"/>
      <c r="BT333" s="8"/>
      <c r="BU333" s="8"/>
      <c r="BV333" s="8"/>
      <c r="BW333" s="8"/>
      <c r="BX333" s="8"/>
      <c r="BY333" s="8"/>
    </row>
    <row r="334" spans="1:77" s="56" customFormat="1" ht="13.5" customHeight="1">
      <c r="A334" s="1318"/>
      <c r="B334" s="1300"/>
      <c r="C334" s="1262"/>
      <c r="D334" s="232" t="s">
        <v>53</v>
      </c>
      <c r="E334" s="200"/>
      <c r="F334" s="233">
        <v>170440</v>
      </c>
      <c r="G334" s="234"/>
      <c r="H334" s="233">
        <v>167150</v>
      </c>
      <c r="I334" s="234"/>
      <c r="J334" s="170" t="s">
        <v>222</v>
      </c>
      <c r="K334" s="221">
        <v>1590</v>
      </c>
      <c r="L334" s="235"/>
      <c r="M334" s="236" t="s">
        <v>221</v>
      </c>
      <c r="N334" s="221">
        <v>1550</v>
      </c>
      <c r="O334" s="235"/>
      <c r="P334" s="236" t="s">
        <v>221</v>
      </c>
      <c r="Q334" s="228"/>
      <c r="R334" s="229"/>
      <c r="S334" s="237"/>
      <c r="T334" s="1304"/>
      <c r="U334" s="157"/>
      <c r="V334" s="223">
        <v>697200</v>
      </c>
      <c r="W334" s="1286"/>
      <c r="X334" s="224">
        <v>6970</v>
      </c>
      <c r="Y334" s="210"/>
      <c r="Z334" s="1320"/>
      <c r="AA334" s="224"/>
      <c r="AB334" s="1303"/>
      <c r="AC334" s="229"/>
      <c r="AD334" s="229"/>
      <c r="AE334" s="1304"/>
      <c r="AF334" s="247"/>
      <c r="AG334" s="1282"/>
      <c r="AH334" s="1307" t="e">
        <v>#REF!</v>
      </c>
      <c r="AI334" s="1292" t="e">
        <v>#REF!</v>
      </c>
      <c r="AJ334" s="1279"/>
      <c r="AK334" s="239" t="s">
        <v>232</v>
      </c>
      <c r="AL334" s="240">
        <v>2300</v>
      </c>
      <c r="AM334" s="241">
        <v>2500</v>
      </c>
      <c r="AN334" s="1286"/>
      <c r="AO334" s="1295"/>
      <c r="AP334" s="1286"/>
      <c r="AQ334" s="1298"/>
      <c r="AR334" s="210"/>
      <c r="AS334" s="193"/>
      <c r="AT334" s="1282"/>
      <c r="AU334" s="62"/>
      <c r="AV334" s="1282"/>
      <c r="AW334" s="1285"/>
      <c r="AX334" s="1286"/>
      <c r="AY334" s="1289"/>
      <c r="AZ334" s="1271"/>
      <c r="BA334" s="1264"/>
      <c r="BB334" s="1266"/>
      <c r="BC334" s="1266"/>
      <c r="BD334" s="1268"/>
      <c r="BE334" s="210"/>
      <c r="BF334" s="1269"/>
      <c r="BG334" s="15"/>
      <c r="BH334" s="15"/>
      <c r="BI334" s="133"/>
      <c r="BJ334" s="130">
        <v>163</v>
      </c>
      <c r="BK334" s="130">
        <v>164</v>
      </c>
      <c r="BL334" s="1260"/>
      <c r="BM334" s="8"/>
      <c r="BN334" s="8"/>
      <c r="BO334" s="8"/>
      <c r="BP334" s="8"/>
      <c r="BQ334" s="8"/>
      <c r="BR334" s="8"/>
      <c r="BS334" s="8"/>
      <c r="BT334" s="8"/>
      <c r="BU334" s="8"/>
      <c r="BV334" s="8"/>
      <c r="BW334" s="8"/>
      <c r="BX334" s="8"/>
      <c r="BY334" s="8"/>
    </row>
    <row r="335" spans="1:77" s="56" customFormat="1" ht="13.5" customHeight="1">
      <c r="A335" s="1318"/>
      <c r="B335" s="1308" t="s">
        <v>264</v>
      </c>
      <c r="C335" s="1301" t="s">
        <v>218</v>
      </c>
      <c r="D335" s="199" t="s">
        <v>219</v>
      </c>
      <c r="E335" s="200"/>
      <c r="F335" s="201">
        <v>30830</v>
      </c>
      <c r="G335" s="202">
        <v>38120</v>
      </c>
      <c r="H335" s="201">
        <v>27750</v>
      </c>
      <c r="I335" s="202">
        <v>35040</v>
      </c>
      <c r="J335" s="170" t="s">
        <v>222</v>
      </c>
      <c r="K335" s="203">
        <v>280</v>
      </c>
      <c r="L335" s="204">
        <v>350</v>
      </c>
      <c r="M335" s="205" t="s">
        <v>221</v>
      </c>
      <c r="N335" s="203">
        <v>250</v>
      </c>
      <c r="O335" s="204">
        <v>320</v>
      </c>
      <c r="P335" s="205" t="s">
        <v>221</v>
      </c>
      <c r="Q335" s="170" t="s">
        <v>222</v>
      </c>
      <c r="R335" s="206">
        <v>7290</v>
      </c>
      <c r="S335" s="207">
        <v>70</v>
      </c>
      <c r="T335" s="1303"/>
      <c r="U335" s="157"/>
      <c r="V335" s="243"/>
      <c r="W335" s="1286"/>
      <c r="X335" s="224"/>
      <c r="Y335" s="210"/>
      <c r="Z335" s="1320"/>
      <c r="AA335" s="224"/>
      <c r="AB335" s="1303"/>
      <c r="AC335" s="229"/>
      <c r="AD335" s="229"/>
      <c r="AE335" s="1304"/>
      <c r="AF335" s="247"/>
      <c r="AG335" s="1282" t="s">
        <v>222</v>
      </c>
      <c r="AH335" s="1305">
        <v>2400</v>
      </c>
      <c r="AI335" s="1290">
        <v>2700</v>
      </c>
      <c r="AJ335" s="1279" t="s">
        <v>222</v>
      </c>
      <c r="AK335" s="212" t="s">
        <v>224</v>
      </c>
      <c r="AL335" s="213">
        <v>4800</v>
      </c>
      <c r="AM335" s="214">
        <v>5400</v>
      </c>
      <c r="AN335" s="1286" t="s">
        <v>222</v>
      </c>
      <c r="AO335" s="1293">
        <v>2730</v>
      </c>
      <c r="AP335" s="1286" t="s">
        <v>222</v>
      </c>
      <c r="AQ335" s="1296">
        <v>20</v>
      </c>
      <c r="AR335" s="1279" t="s">
        <v>222</v>
      </c>
      <c r="AS335" s="1280">
        <v>4700</v>
      </c>
      <c r="AT335" s="1282"/>
      <c r="AU335" s="62"/>
      <c r="AV335" s="1282" t="s">
        <v>492</v>
      </c>
      <c r="AW335" s="1283">
        <v>3140</v>
      </c>
      <c r="AX335" s="1286" t="s">
        <v>222</v>
      </c>
      <c r="AY335" s="1287">
        <v>30</v>
      </c>
      <c r="AZ335" s="1271" t="s">
        <v>492</v>
      </c>
      <c r="BA335" s="1272" t="s">
        <v>226</v>
      </c>
      <c r="BB335" s="1274" t="s">
        <v>226</v>
      </c>
      <c r="BC335" s="1274" t="s">
        <v>226</v>
      </c>
      <c r="BD335" s="1276" t="s">
        <v>226</v>
      </c>
      <c r="BE335" s="210"/>
      <c r="BF335" s="1278"/>
      <c r="BG335" s="15"/>
      <c r="BH335" s="15"/>
      <c r="BI335" s="133"/>
      <c r="BJ335" s="130">
        <v>165</v>
      </c>
      <c r="BK335" s="130">
        <v>166</v>
      </c>
      <c r="BL335" s="1260">
        <v>15</v>
      </c>
      <c r="BM335" s="8"/>
      <c r="BN335" s="8"/>
      <c r="BO335" s="8"/>
      <c r="BP335" s="8"/>
      <c r="BQ335" s="8"/>
      <c r="BR335" s="8"/>
      <c r="BS335" s="8"/>
      <c r="BT335" s="8"/>
      <c r="BU335" s="8"/>
      <c r="BV335" s="8"/>
      <c r="BW335" s="8"/>
      <c r="BX335" s="8"/>
      <c r="BY335" s="8"/>
    </row>
    <row r="336" spans="1:77" s="56" customFormat="1" ht="13.5" customHeight="1">
      <c r="A336" s="1318"/>
      <c r="B336" s="1300"/>
      <c r="C336" s="1302"/>
      <c r="D336" s="215" t="s">
        <v>227</v>
      </c>
      <c r="E336" s="200"/>
      <c r="F336" s="216">
        <v>38120</v>
      </c>
      <c r="G336" s="217">
        <v>97470</v>
      </c>
      <c r="H336" s="216">
        <v>35040</v>
      </c>
      <c r="I336" s="217">
        <v>94390</v>
      </c>
      <c r="J336" s="170" t="s">
        <v>222</v>
      </c>
      <c r="K336" s="218">
        <v>350</v>
      </c>
      <c r="L336" s="219">
        <v>860</v>
      </c>
      <c r="M336" s="220" t="s">
        <v>221</v>
      </c>
      <c r="N336" s="218">
        <v>320</v>
      </c>
      <c r="O336" s="219">
        <v>830</v>
      </c>
      <c r="P336" s="220" t="s">
        <v>221</v>
      </c>
      <c r="Q336" s="170" t="s">
        <v>222</v>
      </c>
      <c r="R336" s="221">
        <v>7290</v>
      </c>
      <c r="S336" s="222">
        <v>70</v>
      </c>
      <c r="T336" s="1303"/>
      <c r="U336" s="157"/>
      <c r="V336" s="243"/>
      <c r="W336" s="1286"/>
      <c r="X336" s="224"/>
      <c r="Y336" s="210"/>
      <c r="Z336" s="1320"/>
      <c r="AA336" s="224"/>
      <c r="AB336" s="1303"/>
      <c r="AC336" s="229"/>
      <c r="AD336" s="229"/>
      <c r="AE336" s="1304"/>
      <c r="AF336" s="247"/>
      <c r="AG336" s="1282"/>
      <c r="AH336" s="1306" t="e">
        <v>#REF!</v>
      </c>
      <c r="AI336" s="1291" t="e">
        <v>#REF!</v>
      </c>
      <c r="AJ336" s="1279"/>
      <c r="AK336" s="165" t="s">
        <v>228</v>
      </c>
      <c r="AL336" s="226">
        <v>2600</v>
      </c>
      <c r="AM336" s="227">
        <v>2900</v>
      </c>
      <c r="AN336" s="1286"/>
      <c r="AO336" s="1294"/>
      <c r="AP336" s="1286"/>
      <c r="AQ336" s="1297"/>
      <c r="AR336" s="1279"/>
      <c r="AS336" s="1281"/>
      <c r="AT336" s="1282"/>
      <c r="AU336" s="62"/>
      <c r="AV336" s="1282"/>
      <c r="AW336" s="1284"/>
      <c r="AX336" s="1286"/>
      <c r="AY336" s="1288"/>
      <c r="AZ336" s="1271"/>
      <c r="BA336" s="1273"/>
      <c r="BB336" s="1275"/>
      <c r="BC336" s="1275"/>
      <c r="BD336" s="1277"/>
      <c r="BE336" s="210"/>
      <c r="BF336" s="1278"/>
      <c r="BG336" s="15"/>
      <c r="BH336" s="15"/>
      <c r="BI336" s="133"/>
      <c r="BJ336" s="130">
        <v>165</v>
      </c>
      <c r="BK336" s="130">
        <v>166</v>
      </c>
      <c r="BL336" s="1260"/>
      <c r="BM336" s="8"/>
      <c r="BN336" s="8"/>
      <c r="BO336" s="8"/>
      <c r="BP336" s="8"/>
      <c r="BQ336" s="8"/>
      <c r="BR336" s="8"/>
      <c r="BS336" s="8"/>
      <c r="BT336" s="8"/>
      <c r="BU336" s="8"/>
      <c r="BV336" s="8"/>
      <c r="BW336" s="8"/>
      <c r="BX336" s="8"/>
      <c r="BY336" s="8"/>
    </row>
    <row r="337" spans="1:77" s="56" customFormat="1" ht="13.5" customHeight="1">
      <c r="A337" s="1318"/>
      <c r="B337" s="1300"/>
      <c r="C337" s="1261" t="s">
        <v>229</v>
      </c>
      <c r="D337" s="215" t="s">
        <v>230</v>
      </c>
      <c r="E337" s="200"/>
      <c r="F337" s="216">
        <v>97470</v>
      </c>
      <c r="G337" s="217">
        <v>170450</v>
      </c>
      <c r="H337" s="216">
        <v>94390</v>
      </c>
      <c r="I337" s="217">
        <v>167370</v>
      </c>
      <c r="J337" s="170" t="s">
        <v>222</v>
      </c>
      <c r="K337" s="218">
        <v>860</v>
      </c>
      <c r="L337" s="219">
        <v>1590</v>
      </c>
      <c r="M337" s="220" t="s">
        <v>221</v>
      </c>
      <c r="N337" s="218">
        <v>830</v>
      </c>
      <c r="O337" s="219">
        <v>1560</v>
      </c>
      <c r="P337" s="220" t="s">
        <v>221</v>
      </c>
      <c r="Q337" s="228"/>
      <c r="R337" s="229"/>
      <c r="S337" s="230"/>
      <c r="T337" s="1304"/>
      <c r="U337" s="157"/>
      <c r="V337" s="243"/>
      <c r="W337" s="1286"/>
      <c r="X337" s="224"/>
      <c r="Y337" s="210"/>
      <c r="Z337" s="1320"/>
      <c r="AA337" s="224"/>
      <c r="AB337" s="1303"/>
      <c r="AC337" s="229"/>
      <c r="AD337" s="229"/>
      <c r="AE337" s="1304"/>
      <c r="AF337" s="247"/>
      <c r="AG337" s="1282"/>
      <c r="AH337" s="1306" t="e">
        <v>#REF!</v>
      </c>
      <c r="AI337" s="1291" t="e">
        <v>#REF!</v>
      </c>
      <c r="AJ337" s="1279"/>
      <c r="AK337" s="165" t="s">
        <v>231</v>
      </c>
      <c r="AL337" s="226">
        <v>2300</v>
      </c>
      <c r="AM337" s="227">
        <v>2500</v>
      </c>
      <c r="AN337" s="1286"/>
      <c r="AO337" s="1294"/>
      <c r="AP337" s="1286"/>
      <c r="AQ337" s="1297"/>
      <c r="AR337" s="210"/>
      <c r="AS337" s="193"/>
      <c r="AT337" s="1282"/>
      <c r="AU337" s="62"/>
      <c r="AV337" s="1282"/>
      <c r="AW337" s="1284"/>
      <c r="AX337" s="1286"/>
      <c r="AY337" s="1288"/>
      <c r="AZ337" s="1271"/>
      <c r="BA337" s="1263">
        <v>0.02</v>
      </c>
      <c r="BB337" s="1265">
        <v>0.03</v>
      </c>
      <c r="BC337" s="1265">
        <v>0.05</v>
      </c>
      <c r="BD337" s="1267">
        <v>0.06</v>
      </c>
      <c r="BE337" s="210"/>
      <c r="BF337" s="1269"/>
      <c r="BG337" s="15"/>
      <c r="BH337" s="15"/>
      <c r="BI337" s="133"/>
      <c r="BJ337" s="130">
        <v>165</v>
      </c>
      <c r="BK337" s="130">
        <v>166</v>
      </c>
      <c r="BL337" s="1260"/>
      <c r="BM337" s="8"/>
      <c r="BN337" s="8"/>
      <c r="BO337" s="8"/>
      <c r="BP337" s="8"/>
      <c r="BQ337" s="8"/>
      <c r="BR337" s="8"/>
      <c r="BS337" s="8"/>
      <c r="BT337" s="8"/>
      <c r="BU337" s="8"/>
      <c r="BV337" s="8"/>
      <c r="BW337" s="8"/>
      <c r="BX337" s="8"/>
      <c r="BY337" s="8"/>
    </row>
    <row r="338" spans="1:77" s="56" customFormat="1" ht="13.5" customHeight="1">
      <c r="A338" s="1318"/>
      <c r="B338" s="1300"/>
      <c r="C338" s="1262"/>
      <c r="D338" s="232" t="s">
        <v>53</v>
      </c>
      <c r="E338" s="200"/>
      <c r="F338" s="233">
        <v>170450</v>
      </c>
      <c r="G338" s="234"/>
      <c r="H338" s="233">
        <v>167370</v>
      </c>
      <c r="I338" s="234"/>
      <c r="J338" s="170" t="s">
        <v>222</v>
      </c>
      <c r="K338" s="221">
        <v>1590</v>
      </c>
      <c r="L338" s="235"/>
      <c r="M338" s="236" t="s">
        <v>221</v>
      </c>
      <c r="N338" s="221">
        <v>1560</v>
      </c>
      <c r="O338" s="235"/>
      <c r="P338" s="236" t="s">
        <v>221</v>
      </c>
      <c r="Q338" s="228"/>
      <c r="R338" s="229"/>
      <c r="S338" s="237"/>
      <c r="T338" s="1304"/>
      <c r="U338" s="157"/>
      <c r="V338" s="243"/>
      <c r="W338" s="1286"/>
      <c r="X338" s="224"/>
      <c r="Y338" s="210"/>
      <c r="Z338" s="1320"/>
      <c r="AA338" s="224"/>
      <c r="AB338" s="1303"/>
      <c r="AC338" s="229"/>
      <c r="AD338" s="229"/>
      <c r="AE338" s="1304"/>
      <c r="AF338" s="247"/>
      <c r="AG338" s="1282"/>
      <c r="AH338" s="1307" t="e">
        <v>#REF!</v>
      </c>
      <c r="AI338" s="1292" t="e">
        <v>#REF!</v>
      </c>
      <c r="AJ338" s="1279"/>
      <c r="AK338" s="239" t="s">
        <v>232</v>
      </c>
      <c r="AL338" s="240">
        <v>2000</v>
      </c>
      <c r="AM338" s="241">
        <v>2300</v>
      </c>
      <c r="AN338" s="1286"/>
      <c r="AO338" s="1295"/>
      <c r="AP338" s="1286"/>
      <c r="AQ338" s="1298"/>
      <c r="AR338" s="210"/>
      <c r="AS338" s="193"/>
      <c r="AT338" s="1282"/>
      <c r="AU338" s="62"/>
      <c r="AV338" s="1282"/>
      <c r="AW338" s="1285"/>
      <c r="AX338" s="1286"/>
      <c r="AY338" s="1289"/>
      <c r="AZ338" s="1271"/>
      <c r="BA338" s="1264"/>
      <c r="BB338" s="1266"/>
      <c r="BC338" s="1266"/>
      <c r="BD338" s="1268"/>
      <c r="BE338" s="210"/>
      <c r="BF338" s="1269"/>
      <c r="BG338" s="15"/>
      <c r="BH338" s="15"/>
      <c r="BI338" s="133"/>
      <c r="BJ338" s="130">
        <v>165</v>
      </c>
      <c r="BK338" s="130">
        <v>166</v>
      </c>
      <c r="BL338" s="1260"/>
      <c r="BM338" s="8"/>
      <c r="BN338" s="8"/>
      <c r="BO338" s="8"/>
      <c r="BP338" s="8"/>
      <c r="BQ338" s="8"/>
      <c r="BR338" s="8"/>
      <c r="BS338" s="8"/>
      <c r="BT338" s="8"/>
      <c r="BU338" s="8"/>
      <c r="BV338" s="8"/>
      <c r="BW338" s="8"/>
      <c r="BX338" s="8"/>
      <c r="BY338" s="8"/>
    </row>
    <row r="339" spans="1:77" s="56" customFormat="1" ht="13.5" customHeight="1">
      <c r="A339" s="1318"/>
      <c r="B339" s="1308" t="s">
        <v>265</v>
      </c>
      <c r="C339" s="1301" t="s">
        <v>218</v>
      </c>
      <c r="D339" s="199" t="s">
        <v>219</v>
      </c>
      <c r="E339" s="200"/>
      <c r="F339" s="201">
        <v>30050</v>
      </c>
      <c r="G339" s="202">
        <v>37340</v>
      </c>
      <c r="H339" s="201">
        <v>27150</v>
      </c>
      <c r="I339" s="202">
        <v>34440</v>
      </c>
      <c r="J339" s="170" t="s">
        <v>222</v>
      </c>
      <c r="K339" s="203">
        <v>280</v>
      </c>
      <c r="L339" s="204">
        <v>350</v>
      </c>
      <c r="M339" s="205" t="s">
        <v>221</v>
      </c>
      <c r="N339" s="203">
        <v>250</v>
      </c>
      <c r="O339" s="204">
        <v>320</v>
      </c>
      <c r="P339" s="205" t="s">
        <v>221</v>
      </c>
      <c r="Q339" s="170" t="s">
        <v>222</v>
      </c>
      <c r="R339" s="206">
        <v>7290</v>
      </c>
      <c r="S339" s="207">
        <v>70</v>
      </c>
      <c r="T339" s="1303"/>
      <c r="U339" s="157"/>
      <c r="V339" s="243"/>
      <c r="W339" s="1286"/>
      <c r="X339" s="224"/>
      <c r="Y339" s="210"/>
      <c r="Z339" s="1320"/>
      <c r="AA339" s="224"/>
      <c r="AB339" s="1303"/>
      <c r="AC339" s="229"/>
      <c r="AD339" s="229"/>
      <c r="AE339" s="1304"/>
      <c r="AF339" s="247"/>
      <c r="AG339" s="1282" t="s">
        <v>222</v>
      </c>
      <c r="AH339" s="1305">
        <v>2600</v>
      </c>
      <c r="AI339" s="1290">
        <v>2900</v>
      </c>
      <c r="AJ339" s="1279" t="s">
        <v>222</v>
      </c>
      <c r="AK339" s="212" t="s">
        <v>224</v>
      </c>
      <c r="AL339" s="213">
        <v>5400</v>
      </c>
      <c r="AM339" s="214">
        <v>6000</v>
      </c>
      <c r="AN339" s="1286" t="s">
        <v>222</v>
      </c>
      <c r="AO339" s="1293">
        <v>2570</v>
      </c>
      <c r="AP339" s="1286" t="s">
        <v>222</v>
      </c>
      <c r="AQ339" s="1296">
        <v>20</v>
      </c>
      <c r="AR339" s="1279" t="s">
        <v>222</v>
      </c>
      <c r="AS339" s="1280">
        <v>4700</v>
      </c>
      <c r="AT339" s="1282"/>
      <c r="AU339" s="62"/>
      <c r="AV339" s="1282" t="s">
        <v>492</v>
      </c>
      <c r="AW339" s="1283">
        <v>2950</v>
      </c>
      <c r="AX339" s="1286" t="s">
        <v>222</v>
      </c>
      <c r="AY339" s="1287">
        <v>20</v>
      </c>
      <c r="AZ339" s="1271" t="s">
        <v>492</v>
      </c>
      <c r="BA339" s="1272" t="s">
        <v>226</v>
      </c>
      <c r="BB339" s="1274" t="s">
        <v>226</v>
      </c>
      <c r="BC339" s="1274" t="s">
        <v>226</v>
      </c>
      <c r="BD339" s="1276" t="s">
        <v>226</v>
      </c>
      <c r="BE339" s="210"/>
      <c r="BF339" s="1278"/>
      <c r="BG339" s="15"/>
      <c r="BH339" s="15"/>
      <c r="BI339" s="133"/>
      <c r="BJ339" s="130">
        <v>167</v>
      </c>
      <c r="BK339" s="130">
        <v>168</v>
      </c>
      <c r="BL339" s="1260">
        <v>16</v>
      </c>
      <c r="BM339" s="8"/>
      <c r="BN339" s="8"/>
      <c r="BO339" s="8"/>
      <c r="BP339" s="8"/>
      <c r="BQ339" s="8"/>
      <c r="BR339" s="8"/>
      <c r="BS339" s="8"/>
      <c r="BT339" s="8"/>
      <c r="BU339" s="8"/>
      <c r="BV339" s="8"/>
      <c r="BW339" s="8"/>
      <c r="BX339" s="8"/>
      <c r="BY339" s="8"/>
    </row>
    <row r="340" spans="1:77" s="56" customFormat="1" ht="13.5" customHeight="1">
      <c r="A340" s="1318"/>
      <c r="B340" s="1300"/>
      <c r="C340" s="1302"/>
      <c r="D340" s="215" t="s">
        <v>227</v>
      </c>
      <c r="E340" s="200"/>
      <c r="F340" s="216">
        <v>37340</v>
      </c>
      <c r="G340" s="217">
        <v>96690</v>
      </c>
      <c r="H340" s="216">
        <v>34440</v>
      </c>
      <c r="I340" s="217">
        <v>93790</v>
      </c>
      <c r="J340" s="170" t="s">
        <v>222</v>
      </c>
      <c r="K340" s="218">
        <v>350</v>
      </c>
      <c r="L340" s="219">
        <v>850</v>
      </c>
      <c r="M340" s="220" t="s">
        <v>221</v>
      </c>
      <c r="N340" s="218">
        <v>320</v>
      </c>
      <c r="O340" s="219">
        <v>820</v>
      </c>
      <c r="P340" s="220" t="s">
        <v>221</v>
      </c>
      <c r="Q340" s="170" t="s">
        <v>222</v>
      </c>
      <c r="R340" s="221">
        <v>7290</v>
      </c>
      <c r="S340" s="222">
        <v>70</v>
      </c>
      <c r="T340" s="1303"/>
      <c r="U340" s="157"/>
      <c r="V340" s="243"/>
      <c r="W340" s="1286"/>
      <c r="X340" s="224"/>
      <c r="Y340" s="210"/>
      <c r="Z340" s="1320"/>
      <c r="AA340" s="224"/>
      <c r="AB340" s="1303"/>
      <c r="AC340" s="229"/>
      <c r="AD340" s="229"/>
      <c r="AE340" s="1304"/>
      <c r="AF340" s="247"/>
      <c r="AG340" s="1282"/>
      <c r="AH340" s="1306" t="e">
        <v>#REF!</v>
      </c>
      <c r="AI340" s="1291" t="e">
        <v>#REF!</v>
      </c>
      <c r="AJ340" s="1279"/>
      <c r="AK340" s="165" t="s">
        <v>228</v>
      </c>
      <c r="AL340" s="226">
        <v>2900</v>
      </c>
      <c r="AM340" s="227">
        <v>3300</v>
      </c>
      <c r="AN340" s="1286"/>
      <c r="AO340" s="1294"/>
      <c r="AP340" s="1286"/>
      <c r="AQ340" s="1297"/>
      <c r="AR340" s="1279"/>
      <c r="AS340" s="1281"/>
      <c r="AT340" s="1282"/>
      <c r="AU340" s="62"/>
      <c r="AV340" s="1282"/>
      <c r="AW340" s="1284"/>
      <c r="AX340" s="1286"/>
      <c r="AY340" s="1288"/>
      <c r="AZ340" s="1271"/>
      <c r="BA340" s="1273"/>
      <c r="BB340" s="1275"/>
      <c r="BC340" s="1275"/>
      <c r="BD340" s="1277"/>
      <c r="BE340" s="210"/>
      <c r="BF340" s="1278"/>
      <c r="BG340" s="15"/>
      <c r="BH340" s="15"/>
      <c r="BI340" s="133"/>
      <c r="BJ340" s="130">
        <v>167</v>
      </c>
      <c r="BK340" s="130">
        <v>168</v>
      </c>
      <c r="BL340" s="1260"/>
      <c r="BM340" s="8"/>
      <c r="BN340" s="8"/>
      <c r="BO340" s="8"/>
      <c r="BP340" s="8"/>
      <c r="BQ340" s="8"/>
      <c r="BR340" s="8"/>
      <c r="BS340" s="8"/>
      <c r="BT340" s="8"/>
      <c r="BU340" s="8"/>
      <c r="BV340" s="8"/>
      <c r="BW340" s="8"/>
      <c r="BX340" s="8"/>
      <c r="BY340" s="8"/>
    </row>
    <row r="341" spans="1:77" s="56" customFormat="1" ht="13.5" customHeight="1">
      <c r="A341" s="1318"/>
      <c r="B341" s="1300"/>
      <c r="C341" s="1261" t="s">
        <v>229</v>
      </c>
      <c r="D341" s="215" t="s">
        <v>230</v>
      </c>
      <c r="E341" s="200"/>
      <c r="F341" s="216">
        <v>96690</v>
      </c>
      <c r="G341" s="217">
        <v>169670</v>
      </c>
      <c r="H341" s="216">
        <v>93790</v>
      </c>
      <c r="I341" s="217">
        <v>166770</v>
      </c>
      <c r="J341" s="170" t="s">
        <v>222</v>
      </c>
      <c r="K341" s="218">
        <v>850</v>
      </c>
      <c r="L341" s="219">
        <v>1580</v>
      </c>
      <c r="M341" s="220" t="s">
        <v>221</v>
      </c>
      <c r="N341" s="218">
        <v>820</v>
      </c>
      <c r="O341" s="219">
        <v>1550</v>
      </c>
      <c r="P341" s="220" t="s">
        <v>221</v>
      </c>
      <c r="Q341" s="228"/>
      <c r="R341" s="229"/>
      <c r="S341" s="230"/>
      <c r="T341" s="1304"/>
      <c r="U341" s="157"/>
      <c r="V341" s="223"/>
      <c r="W341" s="1286"/>
      <c r="X341" s="224"/>
      <c r="Y341" s="210"/>
      <c r="Z341" s="1320"/>
      <c r="AA341" s="224"/>
      <c r="AB341" s="1303"/>
      <c r="AC341" s="229"/>
      <c r="AD341" s="229"/>
      <c r="AE341" s="1304"/>
      <c r="AF341" s="247"/>
      <c r="AG341" s="1282"/>
      <c r="AH341" s="1306" t="e">
        <v>#REF!</v>
      </c>
      <c r="AI341" s="1291" t="e">
        <v>#REF!</v>
      </c>
      <c r="AJ341" s="1279"/>
      <c r="AK341" s="165" t="s">
        <v>231</v>
      </c>
      <c r="AL341" s="226">
        <v>2500</v>
      </c>
      <c r="AM341" s="227">
        <v>2800</v>
      </c>
      <c r="AN341" s="1286"/>
      <c r="AO341" s="1294"/>
      <c r="AP341" s="1286"/>
      <c r="AQ341" s="1297"/>
      <c r="AR341" s="210"/>
      <c r="AS341" s="193"/>
      <c r="AT341" s="1282"/>
      <c r="AU341" s="62"/>
      <c r="AV341" s="1282"/>
      <c r="AW341" s="1284"/>
      <c r="AX341" s="1286"/>
      <c r="AY341" s="1288"/>
      <c r="AZ341" s="1271"/>
      <c r="BA341" s="1263">
        <v>0.02</v>
      </c>
      <c r="BB341" s="1265">
        <v>0.03</v>
      </c>
      <c r="BC341" s="1265">
        <v>0.05</v>
      </c>
      <c r="BD341" s="1267">
        <v>7.0000000000000007E-2</v>
      </c>
      <c r="BE341" s="210"/>
      <c r="BF341" s="1269"/>
      <c r="BG341" s="15"/>
      <c r="BH341" s="15"/>
      <c r="BI341" s="133"/>
      <c r="BJ341" s="130">
        <v>167</v>
      </c>
      <c r="BK341" s="130">
        <v>168</v>
      </c>
      <c r="BL341" s="1260"/>
      <c r="BM341" s="8"/>
      <c r="BN341" s="8"/>
      <c r="BO341" s="8"/>
      <c r="BP341" s="8"/>
      <c r="BQ341" s="8"/>
      <c r="BR341" s="8"/>
      <c r="BS341" s="8"/>
      <c r="BT341" s="8"/>
      <c r="BU341" s="8"/>
      <c r="BV341" s="8"/>
      <c r="BW341" s="8"/>
      <c r="BX341" s="8"/>
      <c r="BY341" s="8"/>
    </row>
    <row r="342" spans="1:77" s="56" customFormat="1" ht="13.5" customHeight="1">
      <c r="A342" s="1318"/>
      <c r="B342" s="1300"/>
      <c r="C342" s="1262"/>
      <c r="D342" s="232" t="s">
        <v>53</v>
      </c>
      <c r="E342" s="200"/>
      <c r="F342" s="233">
        <v>169670</v>
      </c>
      <c r="G342" s="234"/>
      <c r="H342" s="233">
        <v>166770</v>
      </c>
      <c r="I342" s="234"/>
      <c r="J342" s="170" t="s">
        <v>222</v>
      </c>
      <c r="K342" s="221">
        <v>1580</v>
      </c>
      <c r="L342" s="235"/>
      <c r="M342" s="236" t="s">
        <v>221</v>
      </c>
      <c r="N342" s="221">
        <v>1550</v>
      </c>
      <c r="O342" s="235"/>
      <c r="P342" s="236" t="s">
        <v>221</v>
      </c>
      <c r="Q342" s="228"/>
      <c r="R342" s="229"/>
      <c r="S342" s="237"/>
      <c r="T342" s="1304"/>
      <c r="U342" s="157"/>
      <c r="V342" s="223"/>
      <c r="W342" s="1286"/>
      <c r="X342" s="224"/>
      <c r="Y342" s="210"/>
      <c r="Z342" s="1320"/>
      <c r="AA342" s="224"/>
      <c r="AB342" s="1303"/>
      <c r="AC342" s="229"/>
      <c r="AD342" s="229"/>
      <c r="AE342" s="1304"/>
      <c r="AF342" s="247"/>
      <c r="AG342" s="1282"/>
      <c r="AH342" s="1307" t="e">
        <v>#REF!</v>
      </c>
      <c r="AI342" s="1292" t="e">
        <v>#REF!</v>
      </c>
      <c r="AJ342" s="1279"/>
      <c r="AK342" s="239" t="s">
        <v>232</v>
      </c>
      <c r="AL342" s="240">
        <v>2300</v>
      </c>
      <c r="AM342" s="241">
        <v>2500</v>
      </c>
      <c r="AN342" s="1286"/>
      <c r="AO342" s="1295"/>
      <c r="AP342" s="1286"/>
      <c r="AQ342" s="1298"/>
      <c r="AR342" s="210"/>
      <c r="AS342" s="193"/>
      <c r="AT342" s="1282"/>
      <c r="AU342" s="62"/>
      <c r="AV342" s="1282"/>
      <c r="AW342" s="1285"/>
      <c r="AX342" s="1286"/>
      <c r="AY342" s="1289"/>
      <c r="AZ342" s="1271"/>
      <c r="BA342" s="1264"/>
      <c r="BB342" s="1266"/>
      <c r="BC342" s="1266"/>
      <c r="BD342" s="1268"/>
      <c r="BE342" s="210"/>
      <c r="BF342" s="1269"/>
      <c r="BG342" s="15"/>
      <c r="BH342" s="15"/>
      <c r="BI342" s="133"/>
      <c r="BJ342" s="130">
        <v>167</v>
      </c>
      <c r="BK342" s="130">
        <v>168</v>
      </c>
      <c r="BL342" s="1260"/>
      <c r="BM342" s="8"/>
      <c r="BN342" s="8"/>
      <c r="BO342" s="8"/>
      <c r="BP342" s="8"/>
      <c r="BQ342" s="8"/>
      <c r="BR342" s="8"/>
      <c r="BS342" s="8"/>
      <c r="BT342" s="8"/>
      <c r="BU342" s="8"/>
      <c r="BV342" s="8"/>
      <c r="BW342" s="8"/>
      <c r="BX342" s="8"/>
      <c r="BY342" s="8"/>
    </row>
    <row r="343" spans="1:77" s="56" customFormat="1" ht="13.5" customHeight="1">
      <c r="A343" s="1318"/>
      <c r="B343" s="1308" t="s">
        <v>266</v>
      </c>
      <c r="C343" s="1301" t="s">
        <v>218</v>
      </c>
      <c r="D343" s="199" t="s">
        <v>219</v>
      </c>
      <c r="E343" s="200"/>
      <c r="F343" s="201">
        <v>29340</v>
      </c>
      <c r="G343" s="202">
        <v>36630</v>
      </c>
      <c r="H343" s="201">
        <v>26600</v>
      </c>
      <c r="I343" s="202">
        <v>33890</v>
      </c>
      <c r="J343" s="170" t="s">
        <v>222</v>
      </c>
      <c r="K343" s="203">
        <v>270</v>
      </c>
      <c r="L343" s="204">
        <v>340</v>
      </c>
      <c r="M343" s="205" t="s">
        <v>221</v>
      </c>
      <c r="N343" s="203">
        <v>240</v>
      </c>
      <c r="O343" s="204">
        <v>310</v>
      </c>
      <c r="P343" s="205" t="s">
        <v>221</v>
      </c>
      <c r="Q343" s="170" t="s">
        <v>222</v>
      </c>
      <c r="R343" s="206">
        <v>7290</v>
      </c>
      <c r="S343" s="207">
        <v>70</v>
      </c>
      <c r="T343" s="1303"/>
      <c r="U343" s="157"/>
      <c r="V343" s="223"/>
      <c r="W343" s="1286"/>
      <c r="X343" s="224"/>
      <c r="Y343" s="210"/>
      <c r="Z343" s="1320"/>
      <c r="AA343" s="224"/>
      <c r="AB343" s="1303"/>
      <c r="AC343" s="229"/>
      <c r="AD343" s="229"/>
      <c r="AE343" s="1304"/>
      <c r="AF343" s="247"/>
      <c r="AG343" s="1282" t="s">
        <v>222</v>
      </c>
      <c r="AH343" s="1305">
        <v>2500</v>
      </c>
      <c r="AI343" s="1290">
        <v>2700</v>
      </c>
      <c r="AJ343" s="1279" t="s">
        <v>222</v>
      </c>
      <c r="AK343" s="212" t="s">
        <v>224</v>
      </c>
      <c r="AL343" s="213">
        <v>4800</v>
      </c>
      <c r="AM343" s="214">
        <v>5400</v>
      </c>
      <c r="AN343" s="1286" t="s">
        <v>222</v>
      </c>
      <c r="AO343" s="1293">
        <v>2430</v>
      </c>
      <c r="AP343" s="1286" t="s">
        <v>222</v>
      </c>
      <c r="AQ343" s="1296">
        <v>20</v>
      </c>
      <c r="AR343" s="1279" t="s">
        <v>222</v>
      </c>
      <c r="AS343" s="1280">
        <v>4700</v>
      </c>
      <c r="AT343" s="1282"/>
      <c r="AU343" s="62"/>
      <c r="AV343" s="1282" t="s">
        <v>492</v>
      </c>
      <c r="AW343" s="1283">
        <v>2790</v>
      </c>
      <c r="AX343" s="1286" t="s">
        <v>222</v>
      </c>
      <c r="AY343" s="1287">
        <v>20</v>
      </c>
      <c r="AZ343" s="1271" t="s">
        <v>492</v>
      </c>
      <c r="BA343" s="1272" t="s">
        <v>226</v>
      </c>
      <c r="BB343" s="1274" t="s">
        <v>226</v>
      </c>
      <c r="BC343" s="1274" t="s">
        <v>226</v>
      </c>
      <c r="BD343" s="1276" t="s">
        <v>226</v>
      </c>
      <c r="BE343" s="210"/>
      <c r="BF343" s="1278"/>
      <c r="BG343" s="15"/>
      <c r="BH343" s="15"/>
      <c r="BI343" s="133"/>
      <c r="BJ343" s="130">
        <v>169</v>
      </c>
      <c r="BK343" s="130">
        <v>170</v>
      </c>
      <c r="BL343" s="1260">
        <v>17</v>
      </c>
      <c r="BM343" s="8"/>
      <c r="BN343" s="8"/>
      <c r="BO343" s="8"/>
      <c r="BP343" s="8"/>
      <c r="BQ343" s="8"/>
      <c r="BR343" s="8"/>
      <c r="BS343" s="8"/>
      <c r="BT343" s="8"/>
      <c r="BU343" s="8"/>
      <c r="BV343" s="8"/>
      <c r="BW343" s="8"/>
      <c r="BX343" s="8"/>
      <c r="BY343" s="8"/>
    </row>
    <row r="344" spans="1:77" s="56" customFormat="1" ht="13.5" customHeight="1">
      <c r="A344" s="1318"/>
      <c r="B344" s="1300"/>
      <c r="C344" s="1302"/>
      <c r="D344" s="215" t="s">
        <v>227</v>
      </c>
      <c r="E344" s="200"/>
      <c r="F344" s="216">
        <v>36630</v>
      </c>
      <c r="G344" s="217">
        <v>95980</v>
      </c>
      <c r="H344" s="216">
        <v>33890</v>
      </c>
      <c r="I344" s="217">
        <v>93240</v>
      </c>
      <c r="J344" s="170" t="s">
        <v>222</v>
      </c>
      <c r="K344" s="218">
        <v>340</v>
      </c>
      <c r="L344" s="219">
        <v>840</v>
      </c>
      <c r="M344" s="220" t="s">
        <v>221</v>
      </c>
      <c r="N344" s="218">
        <v>310</v>
      </c>
      <c r="O344" s="219">
        <v>820</v>
      </c>
      <c r="P344" s="220" t="s">
        <v>221</v>
      </c>
      <c r="Q344" s="170" t="s">
        <v>222</v>
      </c>
      <c r="R344" s="221">
        <v>7290</v>
      </c>
      <c r="S344" s="222">
        <v>70</v>
      </c>
      <c r="T344" s="1303"/>
      <c r="U344" s="157"/>
      <c r="V344" s="223"/>
      <c r="W344" s="1286"/>
      <c r="X344" s="224"/>
      <c r="Y344" s="210"/>
      <c r="Z344" s="1320"/>
      <c r="AA344" s="224"/>
      <c r="AB344" s="1303"/>
      <c r="AC344" s="229"/>
      <c r="AD344" s="229"/>
      <c r="AE344" s="1304"/>
      <c r="AF344" s="247"/>
      <c r="AG344" s="1282"/>
      <c r="AH344" s="1306" t="e">
        <v>#REF!</v>
      </c>
      <c r="AI344" s="1291" t="e">
        <v>#REF!</v>
      </c>
      <c r="AJ344" s="1279"/>
      <c r="AK344" s="165" t="s">
        <v>228</v>
      </c>
      <c r="AL344" s="226">
        <v>2600</v>
      </c>
      <c r="AM344" s="227">
        <v>2900</v>
      </c>
      <c r="AN344" s="1286"/>
      <c r="AO344" s="1294"/>
      <c r="AP344" s="1286"/>
      <c r="AQ344" s="1297"/>
      <c r="AR344" s="1279"/>
      <c r="AS344" s="1281"/>
      <c r="AT344" s="1282"/>
      <c r="AU344" s="62"/>
      <c r="AV344" s="1282"/>
      <c r="AW344" s="1284"/>
      <c r="AX344" s="1286"/>
      <c r="AY344" s="1288"/>
      <c r="AZ344" s="1271"/>
      <c r="BA344" s="1273"/>
      <c r="BB344" s="1275"/>
      <c r="BC344" s="1275"/>
      <c r="BD344" s="1277"/>
      <c r="BE344" s="210"/>
      <c r="BF344" s="1278"/>
      <c r="BG344" s="15"/>
      <c r="BH344" s="15"/>
      <c r="BI344" s="133"/>
      <c r="BJ344" s="130">
        <v>169</v>
      </c>
      <c r="BK344" s="130">
        <v>170</v>
      </c>
      <c r="BL344" s="1260"/>
      <c r="BM344" s="8"/>
      <c r="BN344" s="8"/>
      <c r="BO344" s="8"/>
      <c r="BP344" s="8"/>
      <c r="BQ344" s="8"/>
      <c r="BR344" s="8"/>
      <c r="BS344" s="8"/>
      <c r="BT344" s="8"/>
      <c r="BU344" s="8"/>
      <c r="BV344" s="8"/>
      <c r="BW344" s="8"/>
      <c r="BX344" s="8"/>
      <c r="BY344" s="8"/>
    </row>
    <row r="345" spans="1:77" s="56" customFormat="1" ht="13.5" customHeight="1">
      <c r="A345" s="1318"/>
      <c r="B345" s="1300"/>
      <c r="C345" s="1261" t="s">
        <v>229</v>
      </c>
      <c r="D345" s="215" t="s">
        <v>230</v>
      </c>
      <c r="E345" s="200"/>
      <c r="F345" s="216">
        <v>95980</v>
      </c>
      <c r="G345" s="217">
        <v>168960</v>
      </c>
      <c r="H345" s="216">
        <v>93240</v>
      </c>
      <c r="I345" s="217">
        <v>166220</v>
      </c>
      <c r="J345" s="170" t="s">
        <v>222</v>
      </c>
      <c r="K345" s="218">
        <v>840</v>
      </c>
      <c r="L345" s="219">
        <v>1570</v>
      </c>
      <c r="M345" s="220" t="s">
        <v>221</v>
      </c>
      <c r="N345" s="218">
        <v>820</v>
      </c>
      <c r="O345" s="219">
        <v>1550</v>
      </c>
      <c r="P345" s="220" t="s">
        <v>221</v>
      </c>
      <c r="Q345" s="228"/>
      <c r="R345" s="229"/>
      <c r="S345" s="230"/>
      <c r="T345" s="1304"/>
      <c r="U345" s="157"/>
      <c r="V345" s="223"/>
      <c r="W345" s="1286"/>
      <c r="X345" s="224"/>
      <c r="Y345" s="210"/>
      <c r="Z345" s="1320"/>
      <c r="AA345" s="224"/>
      <c r="AB345" s="1303"/>
      <c r="AC345" s="229"/>
      <c r="AD345" s="229"/>
      <c r="AE345" s="1304"/>
      <c r="AF345" s="247"/>
      <c r="AG345" s="1282"/>
      <c r="AH345" s="1306" t="e">
        <v>#REF!</v>
      </c>
      <c r="AI345" s="1291" t="e">
        <v>#REF!</v>
      </c>
      <c r="AJ345" s="1279"/>
      <c r="AK345" s="165" t="s">
        <v>231</v>
      </c>
      <c r="AL345" s="226">
        <v>2300</v>
      </c>
      <c r="AM345" s="227">
        <v>2500</v>
      </c>
      <c r="AN345" s="1286"/>
      <c r="AO345" s="1294"/>
      <c r="AP345" s="1286"/>
      <c r="AQ345" s="1297"/>
      <c r="AR345" s="210"/>
      <c r="AS345" s="193"/>
      <c r="AT345" s="1282"/>
      <c r="AU345" s="62"/>
      <c r="AV345" s="1282"/>
      <c r="AW345" s="1284"/>
      <c r="AX345" s="1286"/>
      <c r="AY345" s="1288"/>
      <c r="AZ345" s="1271"/>
      <c r="BA345" s="1263">
        <v>0.02</v>
      </c>
      <c r="BB345" s="1265">
        <v>0.03</v>
      </c>
      <c r="BC345" s="1265">
        <v>0.05</v>
      </c>
      <c r="BD345" s="1267">
        <v>0.06</v>
      </c>
      <c r="BE345" s="210"/>
      <c r="BF345" s="1269"/>
      <c r="BG345" s="15"/>
      <c r="BH345" s="15"/>
      <c r="BI345" s="133"/>
      <c r="BJ345" s="130">
        <v>169</v>
      </c>
      <c r="BK345" s="130">
        <v>170</v>
      </c>
      <c r="BL345" s="1260"/>
      <c r="BM345" s="8"/>
      <c r="BN345" s="8"/>
      <c r="BO345" s="8"/>
      <c r="BP345" s="8"/>
      <c r="BQ345" s="8"/>
      <c r="BR345" s="8"/>
      <c r="BS345" s="8"/>
      <c r="BT345" s="8"/>
      <c r="BU345" s="8"/>
      <c r="BV345" s="8"/>
      <c r="BW345" s="8"/>
      <c r="BX345" s="8"/>
      <c r="BY345" s="8"/>
    </row>
    <row r="346" spans="1:77" s="56" customFormat="1" ht="13.5" customHeight="1">
      <c r="A346" s="1319"/>
      <c r="B346" s="1300"/>
      <c r="C346" s="1262"/>
      <c r="D346" s="232" t="s">
        <v>53</v>
      </c>
      <c r="E346" s="200"/>
      <c r="F346" s="233">
        <v>168960</v>
      </c>
      <c r="G346" s="234"/>
      <c r="H346" s="233">
        <v>166220</v>
      </c>
      <c r="I346" s="234"/>
      <c r="J346" s="170" t="s">
        <v>222</v>
      </c>
      <c r="K346" s="221">
        <v>1570</v>
      </c>
      <c r="L346" s="235"/>
      <c r="M346" s="236" t="s">
        <v>221</v>
      </c>
      <c r="N346" s="221">
        <v>1550</v>
      </c>
      <c r="O346" s="235"/>
      <c r="P346" s="236" t="s">
        <v>221</v>
      </c>
      <c r="Q346" s="228"/>
      <c r="R346" s="229"/>
      <c r="S346" s="249"/>
      <c r="T346" s="1304"/>
      <c r="U346" s="157"/>
      <c r="V346" s="250"/>
      <c r="W346" s="1286"/>
      <c r="X346" s="251"/>
      <c r="Y346" s="210"/>
      <c r="Z346" s="1320"/>
      <c r="AA346" s="251"/>
      <c r="AB346" s="1303"/>
      <c r="AC346" s="229"/>
      <c r="AD346" s="229"/>
      <c r="AE346" s="1304"/>
      <c r="AF346" s="247"/>
      <c r="AG346" s="1282"/>
      <c r="AH346" s="1307" t="e">
        <v>#REF!</v>
      </c>
      <c r="AI346" s="1292" t="e">
        <v>#REF!</v>
      </c>
      <c r="AJ346" s="1279"/>
      <c r="AK346" s="239" t="s">
        <v>232</v>
      </c>
      <c r="AL346" s="240">
        <v>2000</v>
      </c>
      <c r="AM346" s="241">
        <v>2300</v>
      </c>
      <c r="AN346" s="1286"/>
      <c r="AO346" s="1295"/>
      <c r="AP346" s="1286"/>
      <c r="AQ346" s="1298"/>
      <c r="AR346" s="210"/>
      <c r="AS346" s="193"/>
      <c r="AT346" s="1282"/>
      <c r="AU346" s="12"/>
      <c r="AV346" s="1282"/>
      <c r="AW346" s="1285"/>
      <c r="AX346" s="1286"/>
      <c r="AY346" s="1289"/>
      <c r="AZ346" s="1271"/>
      <c r="BA346" s="1264"/>
      <c r="BB346" s="1266"/>
      <c r="BC346" s="1266"/>
      <c r="BD346" s="1268"/>
      <c r="BE346" s="210"/>
      <c r="BF346" s="1270"/>
      <c r="BG346" s="15"/>
      <c r="BH346" s="15"/>
      <c r="BI346" s="133"/>
      <c r="BJ346" s="130">
        <v>169</v>
      </c>
      <c r="BK346" s="130">
        <v>170</v>
      </c>
      <c r="BL346" s="1260"/>
      <c r="BM346" s="8"/>
      <c r="BN346" s="8"/>
      <c r="BO346" s="8"/>
      <c r="BP346" s="8"/>
      <c r="BQ346" s="8"/>
      <c r="BR346" s="8"/>
      <c r="BS346" s="8"/>
      <c r="BT346" s="8"/>
      <c r="BU346" s="8"/>
      <c r="BV346" s="8"/>
      <c r="BW346" s="8"/>
      <c r="BX346" s="8"/>
      <c r="BY346" s="8"/>
    </row>
    <row r="347" spans="1:77" s="9" customFormat="1" ht="13.5" customHeight="1">
      <c r="A347" s="1317" t="s">
        <v>498</v>
      </c>
      <c r="B347" s="1308" t="s">
        <v>217</v>
      </c>
      <c r="C347" s="1301" t="s">
        <v>218</v>
      </c>
      <c r="D347" s="199" t="s">
        <v>219</v>
      </c>
      <c r="E347" s="200"/>
      <c r="F347" s="201">
        <v>114250</v>
      </c>
      <c r="G347" s="202">
        <v>121310</v>
      </c>
      <c r="H347" s="201">
        <v>90290</v>
      </c>
      <c r="I347" s="202">
        <v>97350</v>
      </c>
      <c r="J347" s="170" t="s">
        <v>222</v>
      </c>
      <c r="K347" s="203">
        <v>1120</v>
      </c>
      <c r="L347" s="204">
        <v>1190</v>
      </c>
      <c r="M347" s="205" t="s">
        <v>221</v>
      </c>
      <c r="N347" s="203">
        <v>880</v>
      </c>
      <c r="O347" s="204">
        <v>950</v>
      </c>
      <c r="P347" s="205" t="s">
        <v>221</v>
      </c>
      <c r="Q347" s="170" t="s">
        <v>222</v>
      </c>
      <c r="R347" s="206">
        <v>7060</v>
      </c>
      <c r="S347" s="207">
        <v>70</v>
      </c>
      <c r="T347" s="1303" t="s">
        <v>222</v>
      </c>
      <c r="U347" s="157"/>
      <c r="V347" s="208"/>
      <c r="W347" s="1286" t="s">
        <v>222</v>
      </c>
      <c r="X347" s="209"/>
      <c r="Y347" s="210"/>
      <c r="Z347" s="1320" t="s">
        <v>491</v>
      </c>
      <c r="AA347" s="209"/>
      <c r="AB347" s="1286" t="s">
        <v>222</v>
      </c>
      <c r="AC347" s="1312">
        <v>30750</v>
      </c>
      <c r="AD347" s="211"/>
      <c r="AE347" s="1286" t="s">
        <v>222</v>
      </c>
      <c r="AF347" s="1287">
        <v>230</v>
      </c>
      <c r="AG347" s="1279" t="s">
        <v>222</v>
      </c>
      <c r="AH347" s="1305">
        <v>7900</v>
      </c>
      <c r="AI347" s="1290">
        <v>8700</v>
      </c>
      <c r="AJ347" s="1279" t="s">
        <v>222</v>
      </c>
      <c r="AK347" s="212" t="s">
        <v>224</v>
      </c>
      <c r="AL347" s="213">
        <v>15800</v>
      </c>
      <c r="AM347" s="214">
        <v>17600</v>
      </c>
      <c r="AN347" s="1286" t="s">
        <v>222</v>
      </c>
      <c r="AO347" s="1293">
        <v>21180</v>
      </c>
      <c r="AP347" s="1286" t="s">
        <v>222</v>
      </c>
      <c r="AQ347" s="1296">
        <v>210</v>
      </c>
      <c r="AR347" s="1279" t="s">
        <v>222</v>
      </c>
      <c r="AS347" s="1280">
        <v>4700</v>
      </c>
      <c r="AT347" s="1282" t="s">
        <v>492</v>
      </c>
      <c r="AU347" s="29"/>
      <c r="AV347" s="1282" t="s">
        <v>492</v>
      </c>
      <c r="AW347" s="1283">
        <v>24220</v>
      </c>
      <c r="AX347" s="1286" t="s">
        <v>222</v>
      </c>
      <c r="AY347" s="1287">
        <v>240</v>
      </c>
      <c r="AZ347" s="1271" t="s">
        <v>492</v>
      </c>
      <c r="BA347" s="1272" t="s">
        <v>226</v>
      </c>
      <c r="BB347" s="1274" t="s">
        <v>226</v>
      </c>
      <c r="BC347" s="1274" t="s">
        <v>226</v>
      </c>
      <c r="BD347" s="1276" t="s">
        <v>226</v>
      </c>
      <c r="BE347" s="210"/>
      <c r="BF347" s="1316"/>
      <c r="BG347" s="15"/>
      <c r="BH347" s="15"/>
      <c r="BI347" s="5"/>
      <c r="BJ347" s="130">
        <v>171</v>
      </c>
      <c r="BK347" s="130">
        <v>172</v>
      </c>
      <c r="BL347" s="1260">
        <v>1</v>
      </c>
      <c r="BM347" s="8"/>
      <c r="BN347" s="8"/>
      <c r="BO347" s="8"/>
      <c r="BP347" s="8"/>
      <c r="BQ347" s="8"/>
      <c r="BR347" s="8"/>
      <c r="BS347" s="8"/>
      <c r="BT347" s="8"/>
      <c r="BU347" s="8"/>
      <c r="BV347" s="8"/>
      <c r="BW347" s="8"/>
      <c r="BX347" s="8"/>
      <c r="BY347" s="8"/>
    </row>
    <row r="348" spans="1:77" s="9" customFormat="1" ht="13.5" customHeight="1">
      <c r="A348" s="1318"/>
      <c r="B348" s="1300"/>
      <c r="C348" s="1302"/>
      <c r="D348" s="215" t="s">
        <v>227</v>
      </c>
      <c r="E348" s="200"/>
      <c r="F348" s="216">
        <v>121310</v>
      </c>
      <c r="G348" s="217">
        <v>179000</v>
      </c>
      <c r="H348" s="216">
        <v>97350</v>
      </c>
      <c r="I348" s="217">
        <v>155040</v>
      </c>
      <c r="J348" s="170" t="s">
        <v>222</v>
      </c>
      <c r="K348" s="218">
        <v>1190</v>
      </c>
      <c r="L348" s="219">
        <v>1670</v>
      </c>
      <c r="M348" s="220" t="s">
        <v>221</v>
      </c>
      <c r="N348" s="218">
        <v>950</v>
      </c>
      <c r="O348" s="219">
        <v>1430</v>
      </c>
      <c r="P348" s="220" t="s">
        <v>221</v>
      </c>
      <c r="Q348" s="170" t="s">
        <v>222</v>
      </c>
      <c r="R348" s="221">
        <v>7060</v>
      </c>
      <c r="S348" s="222">
        <v>70</v>
      </c>
      <c r="T348" s="1303"/>
      <c r="U348" s="157"/>
      <c r="V348" s="223"/>
      <c r="W348" s="1286"/>
      <c r="X348" s="224"/>
      <c r="Y348" s="210"/>
      <c r="Z348" s="1320"/>
      <c r="AA348" s="224"/>
      <c r="AB348" s="1286"/>
      <c r="AC348" s="1313"/>
      <c r="AD348" s="225">
        <v>28990</v>
      </c>
      <c r="AE348" s="1286"/>
      <c r="AF348" s="1288"/>
      <c r="AG348" s="1279"/>
      <c r="AH348" s="1306" t="e">
        <v>#REF!</v>
      </c>
      <c r="AI348" s="1291" t="e">
        <v>#REF!</v>
      </c>
      <c r="AJ348" s="1279"/>
      <c r="AK348" s="165" t="s">
        <v>228</v>
      </c>
      <c r="AL348" s="226">
        <v>8700</v>
      </c>
      <c r="AM348" s="227">
        <v>9700</v>
      </c>
      <c r="AN348" s="1286"/>
      <c r="AO348" s="1294"/>
      <c r="AP348" s="1286"/>
      <c r="AQ348" s="1297"/>
      <c r="AR348" s="1279"/>
      <c r="AS348" s="1281"/>
      <c r="AT348" s="1282"/>
      <c r="AU348" s="41"/>
      <c r="AV348" s="1282"/>
      <c r="AW348" s="1284"/>
      <c r="AX348" s="1286"/>
      <c r="AY348" s="1288"/>
      <c r="AZ348" s="1271"/>
      <c r="BA348" s="1273"/>
      <c r="BB348" s="1275"/>
      <c r="BC348" s="1275"/>
      <c r="BD348" s="1277"/>
      <c r="BE348" s="210"/>
      <c r="BF348" s="1278"/>
      <c r="BG348" s="15"/>
      <c r="BH348" s="15"/>
      <c r="BI348" s="5"/>
      <c r="BJ348" s="130">
        <v>171</v>
      </c>
      <c r="BK348" s="130">
        <v>172</v>
      </c>
      <c r="BL348" s="1260"/>
      <c r="BM348" s="8"/>
      <c r="BN348" s="8"/>
      <c r="BO348" s="8"/>
      <c r="BP348" s="8"/>
      <c r="BQ348" s="8"/>
      <c r="BR348" s="8"/>
      <c r="BS348" s="8"/>
      <c r="BT348" s="8"/>
      <c r="BU348" s="8"/>
      <c r="BV348" s="8"/>
      <c r="BW348" s="8"/>
      <c r="BX348" s="8"/>
      <c r="BY348" s="8"/>
    </row>
    <row r="349" spans="1:77" s="9" customFormat="1" ht="13.5" customHeight="1">
      <c r="A349" s="1318"/>
      <c r="B349" s="1300"/>
      <c r="C349" s="1261" t="s">
        <v>229</v>
      </c>
      <c r="D349" s="215" t="s">
        <v>230</v>
      </c>
      <c r="E349" s="200"/>
      <c r="F349" s="216">
        <v>179000</v>
      </c>
      <c r="G349" s="217">
        <v>249610</v>
      </c>
      <c r="H349" s="216">
        <v>155040</v>
      </c>
      <c r="I349" s="217">
        <v>225650</v>
      </c>
      <c r="J349" s="170" t="s">
        <v>222</v>
      </c>
      <c r="K349" s="218">
        <v>1670</v>
      </c>
      <c r="L349" s="219">
        <v>2380</v>
      </c>
      <c r="M349" s="220" t="s">
        <v>221</v>
      </c>
      <c r="N349" s="218">
        <v>1430</v>
      </c>
      <c r="O349" s="219">
        <v>2140</v>
      </c>
      <c r="P349" s="220" t="s">
        <v>221</v>
      </c>
      <c r="Q349" s="228"/>
      <c r="R349" s="229"/>
      <c r="S349" s="230"/>
      <c r="T349" s="1304"/>
      <c r="U349" s="157"/>
      <c r="V349" s="223"/>
      <c r="W349" s="1286"/>
      <c r="X349" s="224"/>
      <c r="Y349" s="210"/>
      <c r="Z349" s="1320"/>
      <c r="AA349" s="224"/>
      <c r="AB349" s="1286" t="s">
        <v>222</v>
      </c>
      <c r="AC349" s="1310">
        <v>28990</v>
      </c>
      <c r="AD349" s="231"/>
      <c r="AE349" s="1286"/>
      <c r="AF349" s="1288"/>
      <c r="AG349" s="1279"/>
      <c r="AH349" s="1306" t="e">
        <v>#REF!</v>
      </c>
      <c r="AI349" s="1291" t="e">
        <v>#REF!</v>
      </c>
      <c r="AJ349" s="1279"/>
      <c r="AK349" s="165" t="s">
        <v>231</v>
      </c>
      <c r="AL349" s="226">
        <v>7600</v>
      </c>
      <c r="AM349" s="227">
        <v>8400</v>
      </c>
      <c r="AN349" s="1286"/>
      <c r="AO349" s="1294"/>
      <c r="AP349" s="1286"/>
      <c r="AQ349" s="1297"/>
      <c r="AR349" s="210"/>
      <c r="AS349" s="193"/>
      <c r="AT349" s="1282"/>
      <c r="AU349" s="41"/>
      <c r="AV349" s="1282"/>
      <c r="AW349" s="1284"/>
      <c r="AX349" s="1286"/>
      <c r="AY349" s="1288"/>
      <c r="AZ349" s="1271"/>
      <c r="BA349" s="1263">
        <v>0.01</v>
      </c>
      <c r="BB349" s="1265">
        <v>0.03</v>
      </c>
      <c r="BC349" s="1265">
        <v>0.04</v>
      </c>
      <c r="BD349" s="1267">
        <v>0.06</v>
      </c>
      <c r="BE349" s="210"/>
      <c r="BF349" s="1269"/>
      <c r="BG349" s="15"/>
      <c r="BH349" s="15"/>
      <c r="BI349" s="5"/>
      <c r="BJ349" s="130">
        <v>171</v>
      </c>
      <c r="BK349" s="130">
        <v>172</v>
      </c>
      <c r="BL349" s="1260"/>
      <c r="BM349" s="8"/>
      <c r="BN349" s="8"/>
      <c r="BO349" s="8"/>
      <c r="BP349" s="8"/>
      <c r="BQ349" s="8"/>
      <c r="BR349" s="8"/>
      <c r="BS349" s="8"/>
      <c r="BT349" s="8"/>
      <c r="BU349" s="8"/>
      <c r="BV349" s="8"/>
      <c r="BW349" s="8"/>
      <c r="BX349" s="8"/>
      <c r="BY349" s="8"/>
    </row>
    <row r="350" spans="1:77" s="9" customFormat="1" ht="13.5" customHeight="1">
      <c r="A350" s="1318"/>
      <c r="B350" s="1300"/>
      <c r="C350" s="1262"/>
      <c r="D350" s="232" t="s">
        <v>53</v>
      </c>
      <c r="E350" s="200"/>
      <c r="F350" s="233">
        <v>249610</v>
      </c>
      <c r="G350" s="234"/>
      <c r="H350" s="233">
        <v>225650</v>
      </c>
      <c r="I350" s="234"/>
      <c r="J350" s="170" t="s">
        <v>222</v>
      </c>
      <c r="K350" s="221">
        <v>2380</v>
      </c>
      <c r="L350" s="235"/>
      <c r="M350" s="236" t="s">
        <v>221</v>
      </c>
      <c r="N350" s="221">
        <v>2140</v>
      </c>
      <c r="O350" s="235"/>
      <c r="P350" s="236" t="s">
        <v>221</v>
      </c>
      <c r="Q350" s="228"/>
      <c r="R350" s="229"/>
      <c r="S350" s="237"/>
      <c r="T350" s="1304"/>
      <c r="U350" s="157"/>
      <c r="V350" s="223"/>
      <c r="W350" s="1286"/>
      <c r="X350" s="224"/>
      <c r="Y350" s="210"/>
      <c r="Z350" s="1320"/>
      <c r="AA350" s="224"/>
      <c r="AB350" s="1286"/>
      <c r="AC350" s="1311"/>
      <c r="AD350" s="238"/>
      <c r="AE350" s="1286"/>
      <c r="AF350" s="1289"/>
      <c r="AG350" s="1279"/>
      <c r="AH350" s="1307" t="e">
        <v>#REF!</v>
      </c>
      <c r="AI350" s="1292" t="e">
        <v>#REF!</v>
      </c>
      <c r="AJ350" s="1279"/>
      <c r="AK350" s="239" t="s">
        <v>232</v>
      </c>
      <c r="AL350" s="240">
        <v>6800</v>
      </c>
      <c r="AM350" s="241">
        <v>7500</v>
      </c>
      <c r="AN350" s="1286"/>
      <c r="AO350" s="1295"/>
      <c r="AP350" s="1286"/>
      <c r="AQ350" s="1298"/>
      <c r="AR350" s="210"/>
      <c r="AS350" s="193"/>
      <c r="AT350" s="1282"/>
      <c r="AU350" s="41"/>
      <c r="AV350" s="1282"/>
      <c r="AW350" s="1285"/>
      <c r="AX350" s="1286"/>
      <c r="AY350" s="1289"/>
      <c r="AZ350" s="1271"/>
      <c r="BA350" s="1264"/>
      <c r="BB350" s="1266"/>
      <c r="BC350" s="1266"/>
      <c r="BD350" s="1268"/>
      <c r="BE350" s="210"/>
      <c r="BF350" s="1269"/>
      <c r="BG350" s="15"/>
      <c r="BH350" s="15"/>
      <c r="BI350" s="5"/>
      <c r="BJ350" s="130">
        <v>171</v>
      </c>
      <c r="BK350" s="130">
        <v>172</v>
      </c>
      <c r="BL350" s="1260"/>
      <c r="BM350" s="8"/>
      <c r="BN350" s="8"/>
      <c r="BO350" s="8"/>
      <c r="BP350" s="8"/>
      <c r="BQ350" s="8"/>
      <c r="BR350" s="8"/>
      <c r="BS350" s="8"/>
      <c r="BT350" s="8"/>
      <c r="BU350" s="8"/>
      <c r="BV350" s="8"/>
      <c r="BW350" s="8"/>
      <c r="BX350" s="8"/>
      <c r="BY350" s="8"/>
    </row>
    <row r="351" spans="1:77" s="9" customFormat="1" ht="13.5" customHeight="1">
      <c r="A351" s="1318"/>
      <c r="B351" s="1299" t="s">
        <v>233</v>
      </c>
      <c r="C351" s="1301" t="s">
        <v>218</v>
      </c>
      <c r="D351" s="199" t="s">
        <v>219</v>
      </c>
      <c r="E351" s="200"/>
      <c r="F351" s="201">
        <v>82420</v>
      </c>
      <c r="G351" s="202">
        <v>89480</v>
      </c>
      <c r="H351" s="201">
        <v>66440</v>
      </c>
      <c r="I351" s="202">
        <v>73500</v>
      </c>
      <c r="J351" s="170" t="s">
        <v>222</v>
      </c>
      <c r="K351" s="203">
        <v>800</v>
      </c>
      <c r="L351" s="204">
        <v>870</v>
      </c>
      <c r="M351" s="205" t="s">
        <v>221</v>
      </c>
      <c r="N351" s="203">
        <v>640</v>
      </c>
      <c r="O351" s="204">
        <v>710</v>
      </c>
      <c r="P351" s="205" t="s">
        <v>221</v>
      </c>
      <c r="Q351" s="170" t="s">
        <v>222</v>
      </c>
      <c r="R351" s="206">
        <v>7060</v>
      </c>
      <c r="S351" s="207">
        <v>70</v>
      </c>
      <c r="T351" s="1303"/>
      <c r="U351" s="157"/>
      <c r="V351" s="223"/>
      <c r="W351" s="1286"/>
      <c r="X351" s="224"/>
      <c r="Y351" s="210"/>
      <c r="Z351" s="1320"/>
      <c r="AA351" s="224"/>
      <c r="AB351" s="1286" t="s">
        <v>222</v>
      </c>
      <c r="AC351" s="1312">
        <v>22860</v>
      </c>
      <c r="AD351" s="211"/>
      <c r="AE351" s="1286" t="s">
        <v>222</v>
      </c>
      <c r="AF351" s="1287">
        <v>150</v>
      </c>
      <c r="AG351" s="1279" t="s">
        <v>222</v>
      </c>
      <c r="AH351" s="1305">
        <v>5500</v>
      </c>
      <c r="AI351" s="1290">
        <v>6000</v>
      </c>
      <c r="AJ351" s="1279" t="s">
        <v>222</v>
      </c>
      <c r="AK351" s="212" t="s">
        <v>224</v>
      </c>
      <c r="AL351" s="213">
        <v>10900</v>
      </c>
      <c r="AM351" s="214">
        <v>12200</v>
      </c>
      <c r="AN351" s="1286" t="s">
        <v>222</v>
      </c>
      <c r="AO351" s="1293">
        <v>14120</v>
      </c>
      <c r="AP351" s="1286" t="s">
        <v>222</v>
      </c>
      <c r="AQ351" s="1296">
        <v>140</v>
      </c>
      <c r="AR351" s="1279" t="s">
        <v>222</v>
      </c>
      <c r="AS351" s="1280">
        <v>4700</v>
      </c>
      <c r="AT351" s="1282"/>
      <c r="AU351" s="41"/>
      <c r="AV351" s="1282" t="s">
        <v>492</v>
      </c>
      <c r="AW351" s="1283">
        <v>16140</v>
      </c>
      <c r="AX351" s="1286" t="s">
        <v>222</v>
      </c>
      <c r="AY351" s="1287">
        <v>160</v>
      </c>
      <c r="AZ351" s="1271" t="s">
        <v>492</v>
      </c>
      <c r="BA351" s="1272" t="s">
        <v>226</v>
      </c>
      <c r="BB351" s="1274" t="s">
        <v>226</v>
      </c>
      <c r="BC351" s="1274" t="s">
        <v>226</v>
      </c>
      <c r="BD351" s="1276" t="s">
        <v>226</v>
      </c>
      <c r="BE351" s="210"/>
      <c r="BF351" s="1278"/>
      <c r="BG351" s="15"/>
      <c r="BH351" s="15"/>
      <c r="BI351" s="5"/>
      <c r="BJ351" s="130">
        <v>173</v>
      </c>
      <c r="BK351" s="130">
        <v>174</v>
      </c>
      <c r="BL351" s="1260">
        <v>2</v>
      </c>
      <c r="BM351" s="8"/>
      <c r="BN351" s="8"/>
      <c r="BO351" s="8"/>
      <c r="BP351" s="8"/>
      <c r="BQ351" s="8"/>
      <c r="BR351" s="8"/>
      <c r="BS351" s="8"/>
      <c r="BT351" s="8"/>
      <c r="BU351" s="8"/>
      <c r="BV351" s="8"/>
      <c r="BW351" s="8"/>
      <c r="BX351" s="8"/>
      <c r="BY351" s="8"/>
    </row>
    <row r="352" spans="1:77" s="9" customFormat="1" ht="13.5" customHeight="1">
      <c r="A352" s="1318"/>
      <c r="B352" s="1300"/>
      <c r="C352" s="1302"/>
      <c r="D352" s="215" t="s">
        <v>227</v>
      </c>
      <c r="E352" s="200"/>
      <c r="F352" s="216">
        <v>89480</v>
      </c>
      <c r="G352" s="217">
        <v>147170</v>
      </c>
      <c r="H352" s="216">
        <v>73500</v>
      </c>
      <c r="I352" s="217">
        <v>131190</v>
      </c>
      <c r="J352" s="170" t="s">
        <v>222</v>
      </c>
      <c r="K352" s="218">
        <v>870</v>
      </c>
      <c r="L352" s="219">
        <v>1350</v>
      </c>
      <c r="M352" s="220" t="s">
        <v>221</v>
      </c>
      <c r="N352" s="218">
        <v>710</v>
      </c>
      <c r="O352" s="219">
        <v>1190</v>
      </c>
      <c r="P352" s="220" t="s">
        <v>221</v>
      </c>
      <c r="Q352" s="170" t="s">
        <v>222</v>
      </c>
      <c r="R352" s="221">
        <v>7060</v>
      </c>
      <c r="S352" s="222">
        <v>70</v>
      </c>
      <c r="T352" s="1303"/>
      <c r="U352" s="157"/>
      <c r="V352" s="223"/>
      <c r="W352" s="1286"/>
      <c r="X352" s="224"/>
      <c r="Y352" s="210"/>
      <c r="Z352" s="1320"/>
      <c r="AA352" s="224"/>
      <c r="AB352" s="1286"/>
      <c r="AC352" s="1313"/>
      <c r="AD352" s="225">
        <v>21090</v>
      </c>
      <c r="AE352" s="1286"/>
      <c r="AF352" s="1288"/>
      <c r="AG352" s="1279"/>
      <c r="AH352" s="1306" t="e">
        <v>#REF!</v>
      </c>
      <c r="AI352" s="1291" t="e">
        <v>#REF!</v>
      </c>
      <c r="AJ352" s="1279"/>
      <c r="AK352" s="165" t="s">
        <v>228</v>
      </c>
      <c r="AL352" s="226">
        <v>6000</v>
      </c>
      <c r="AM352" s="227">
        <v>6700</v>
      </c>
      <c r="AN352" s="1286"/>
      <c r="AO352" s="1294"/>
      <c r="AP352" s="1286"/>
      <c r="AQ352" s="1297"/>
      <c r="AR352" s="1279"/>
      <c r="AS352" s="1281"/>
      <c r="AT352" s="1282"/>
      <c r="AU352" s="41"/>
      <c r="AV352" s="1282"/>
      <c r="AW352" s="1284"/>
      <c r="AX352" s="1286"/>
      <c r="AY352" s="1288"/>
      <c r="AZ352" s="1271"/>
      <c r="BA352" s="1273"/>
      <c r="BB352" s="1275"/>
      <c r="BC352" s="1275"/>
      <c r="BD352" s="1277"/>
      <c r="BE352" s="210"/>
      <c r="BF352" s="1278"/>
      <c r="BG352" s="15"/>
      <c r="BH352" s="15"/>
      <c r="BI352" s="5"/>
      <c r="BJ352" s="130">
        <v>173</v>
      </c>
      <c r="BK352" s="130">
        <v>174</v>
      </c>
      <c r="BL352" s="1260"/>
      <c r="BM352" s="8"/>
      <c r="BN352" s="8"/>
      <c r="BO352" s="8"/>
      <c r="BP352" s="8"/>
      <c r="BQ352" s="8"/>
      <c r="BR352" s="8"/>
      <c r="BS352" s="8"/>
      <c r="BT352" s="8"/>
      <c r="BU352" s="8"/>
      <c r="BV352" s="8"/>
      <c r="BW352" s="8"/>
      <c r="BX352" s="8"/>
      <c r="BY352" s="8"/>
    </row>
    <row r="353" spans="1:77" s="9" customFormat="1" ht="13.5" customHeight="1">
      <c r="A353" s="1318"/>
      <c r="B353" s="1300"/>
      <c r="C353" s="1261" t="s">
        <v>229</v>
      </c>
      <c r="D353" s="215" t="s">
        <v>230</v>
      </c>
      <c r="E353" s="200"/>
      <c r="F353" s="216">
        <v>147170</v>
      </c>
      <c r="G353" s="217">
        <v>217780</v>
      </c>
      <c r="H353" s="216">
        <v>131190</v>
      </c>
      <c r="I353" s="217">
        <v>201800</v>
      </c>
      <c r="J353" s="170" t="s">
        <v>222</v>
      </c>
      <c r="K353" s="218">
        <v>1350</v>
      </c>
      <c r="L353" s="219">
        <v>2060</v>
      </c>
      <c r="M353" s="220" t="s">
        <v>221</v>
      </c>
      <c r="N353" s="218">
        <v>1190</v>
      </c>
      <c r="O353" s="219">
        <v>1900</v>
      </c>
      <c r="P353" s="220" t="s">
        <v>221</v>
      </c>
      <c r="Q353" s="228"/>
      <c r="R353" s="229"/>
      <c r="S353" s="230"/>
      <c r="T353" s="1304"/>
      <c r="U353" s="157"/>
      <c r="V353" s="242"/>
      <c r="W353" s="1286"/>
      <c r="X353" s="224"/>
      <c r="Y353" s="210"/>
      <c r="Z353" s="1320"/>
      <c r="AA353" s="224"/>
      <c r="AB353" s="1286" t="s">
        <v>222</v>
      </c>
      <c r="AC353" s="1310">
        <v>21090</v>
      </c>
      <c r="AD353" s="231"/>
      <c r="AE353" s="1286"/>
      <c r="AF353" s="1288">
        <v>0</v>
      </c>
      <c r="AG353" s="1279"/>
      <c r="AH353" s="1306" t="e">
        <v>#REF!</v>
      </c>
      <c r="AI353" s="1291" t="e">
        <v>#REF!</v>
      </c>
      <c r="AJ353" s="1279"/>
      <c r="AK353" s="165" t="s">
        <v>231</v>
      </c>
      <c r="AL353" s="226">
        <v>5200</v>
      </c>
      <c r="AM353" s="227">
        <v>5800</v>
      </c>
      <c r="AN353" s="1286"/>
      <c r="AO353" s="1294"/>
      <c r="AP353" s="1286"/>
      <c r="AQ353" s="1297"/>
      <c r="AR353" s="210"/>
      <c r="AS353" s="193"/>
      <c r="AT353" s="1282"/>
      <c r="AU353" s="41"/>
      <c r="AV353" s="1282"/>
      <c r="AW353" s="1284"/>
      <c r="AX353" s="1286"/>
      <c r="AY353" s="1288"/>
      <c r="AZ353" s="1271"/>
      <c r="BA353" s="1263">
        <v>0.01</v>
      </c>
      <c r="BB353" s="1265">
        <v>0.03</v>
      </c>
      <c r="BC353" s="1265">
        <v>0.04</v>
      </c>
      <c r="BD353" s="1267">
        <v>0.06</v>
      </c>
      <c r="BE353" s="210"/>
      <c r="BF353" s="1269"/>
      <c r="BG353" s="15"/>
      <c r="BH353" s="15"/>
      <c r="BI353" s="5"/>
      <c r="BJ353" s="130">
        <v>173</v>
      </c>
      <c r="BK353" s="130">
        <v>174</v>
      </c>
      <c r="BL353" s="1260"/>
      <c r="BM353" s="8"/>
      <c r="BN353" s="8"/>
      <c r="BO353" s="8"/>
      <c r="BP353" s="8"/>
      <c r="BQ353" s="8"/>
      <c r="BR353" s="8"/>
      <c r="BS353" s="8"/>
      <c r="BT353" s="8"/>
      <c r="BU353" s="8"/>
      <c r="BV353" s="8"/>
      <c r="BW353" s="8"/>
      <c r="BX353" s="8"/>
      <c r="BY353" s="8"/>
    </row>
    <row r="354" spans="1:77" s="9" customFormat="1" ht="13.5" customHeight="1">
      <c r="A354" s="1318"/>
      <c r="B354" s="1300"/>
      <c r="C354" s="1262"/>
      <c r="D354" s="232" t="s">
        <v>53</v>
      </c>
      <c r="E354" s="200"/>
      <c r="F354" s="233">
        <v>217780</v>
      </c>
      <c r="G354" s="234"/>
      <c r="H354" s="233">
        <v>201800</v>
      </c>
      <c r="I354" s="234"/>
      <c r="J354" s="170" t="s">
        <v>222</v>
      </c>
      <c r="K354" s="221">
        <v>2060</v>
      </c>
      <c r="L354" s="235"/>
      <c r="M354" s="236" t="s">
        <v>221</v>
      </c>
      <c r="N354" s="221">
        <v>1900</v>
      </c>
      <c r="O354" s="235"/>
      <c r="P354" s="236" t="s">
        <v>221</v>
      </c>
      <c r="Q354" s="228"/>
      <c r="R354" s="229"/>
      <c r="S354" s="237"/>
      <c r="T354" s="1304"/>
      <c r="U354" s="157"/>
      <c r="V354" s="242"/>
      <c r="W354" s="1286"/>
      <c r="X354" s="224"/>
      <c r="Y354" s="210"/>
      <c r="Z354" s="1320"/>
      <c r="AA354" s="224"/>
      <c r="AB354" s="1286"/>
      <c r="AC354" s="1311"/>
      <c r="AD354" s="238"/>
      <c r="AE354" s="1286"/>
      <c r="AF354" s="1289"/>
      <c r="AG354" s="1279"/>
      <c r="AH354" s="1307" t="e">
        <v>#REF!</v>
      </c>
      <c r="AI354" s="1292" t="e">
        <v>#REF!</v>
      </c>
      <c r="AJ354" s="1279"/>
      <c r="AK354" s="239" t="s">
        <v>232</v>
      </c>
      <c r="AL354" s="240">
        <v>4700</v>
      </c>
      <c r="AM354" s="241">
        <v>5200</v>
      </c>
      <c r="AN354" s="1286"/>
      <c r="AO354" s="1295"/>
      <c r="AP354" s="1286"/>
      <c r="AQ354" s="1298"/>
      <c r="AR354" s="210"/>
      <c r="AS354" s="193"/>
      <c r="AT354" s="1282"/>
      <c r="AU354" s="41"/>
      <c r="AV354" s="1282"/>
      <c r="AW354" s="1285"/>
      <c r="AX354" s="1286"/>
      <c r="AY354" s="1289"/>
      <c r="AZ354" s="1271"/>
      <c r="BA354" s="1264"/>
      <c r="BB354" s="1266"/>
      <c r="BC354" s="1266"/>
      <c r="BD354" s="1268"/>
      <c r="BE354" s="210"/>
      <c r="BF354" s="1269"/>
      <c r="BG354" s="15"/>
      <c r="BH354" s="15"/>
      <c r="BI354" s="5"/>
      <c r="BJ354" s="130">
        <v>173</v>
      </c>
      <c r="BK354" s="130">
        <v>174</v>
      </c>
      <c r="BL354" s="1260"/>
      <c r="BM354" s="8"/>
      <c r="BN354" s="8"/>
      <c r="BO354" s="8"/>
      <c r="BP354" s="8"/>
      <c r="BQ354" s="8"/>
      <c r="BR354" s="8"/>
      <c r="BS354" s="8"/>
      <c r="BT354" s="8"/>
      <c r="BU354" s="8"/>
      <c r="BV354" s="8"/>
      <c r="BW354" s="8"/>
      <c r="BX354" s="8"/>
      <c r="BY354" s="8"/>
    </row>
    <row r="355" spans="1:77" s="56" customFormat="1" ht="13.5" customHeight="1">
      <c r="A355" s="1318"/>
      <c r="B355" s="1308" t="s">
        <v>235</v>
      </c>
      <c r="C355" s="1301" t="s">
        <v>218</v>
      </c>
      <c r="D355" s="199" t="s">
        <v>219</v>
      </c>
      <c r="E355" s="200"/>
      <c r="F355" s="201">
        <v>66670</v>
      </c>
      <c r="G355" s="202">
        <v>73730</v>
      </c>
      <c r="H355" s="201">
        <v>54690</v>
      </c>
      <c r="I355" s="202">
        <v>61750</v>
      </c>
      <c r="J355" s="170" t="s">
        <v>222</v>
      </c>
      <c r="K355" s="203">
        <v>640</v>
      </c>
      <c r="L355" s="204">
        <v>710</v>
      </c>
      <c r="M355" s="205" t="s">
        <v>221</v>
      </c>
      <c r="N355" s="203">
        <v>520</v>
      </c>
      <c r="O355" s="204">
        <v>590</v>
      </c>
      <c r="P355" s="205" t="s">
        <v>221</v>
      </c>
      <c r="Q355" s="170" t="s">
        <v>222</v>
      </c>
      <c r="R355" s="206">
        <v>7060</v>
      </c>
      <c r="S355" s="207">
        <v>70</v>
      </c>
      <c r="T355" s="1303"/>
      <c r="U355" s="157"/>
      <c r="V355" s="242"/>
      <c r="W355" s="1286"/>
      <c r="X355" s="224"/>
      <c r="Y355" s="210"/>
      <c r="Z355" s="1320"/>
      <c r="AA355" s="224"/>
      <c r="AB355" s="1286" t="s">
        <v>222</v>
      </c>
      <c r="AC355" s="1312">
        <v>18910</v>
      </c>
      <c r="AD355" s="211"/>
      <c r="AE355" s="1286" t="s">
        <v>222</v>
      </c>
      <c r="AF355" s="1287">
        <v>110</v>
      </c>
      <c r="AG355" s="1279" t="s">
        <v>222</v>
      </c>
      <c r="AH355" s="1305">
        <v>4800</v>
      </c>
      <c r="AI355" s="1290">
        <v>5300</v>
      </c>
      <c r="AJ355" s="1279" t="s">
        <v>222</v>
      </c>
      <c r="AK355" s="212" t="s">
        <v>224</v>
      </c>
      <c r="AL355" s="213">
        <v>9800</v>
      </c>
      <c r="AM355" s="214">
        <v>10900</v>
      </c>
      <c r="AN355" s="1286" t="s">
        <v>222</v>
      </c>
      <c r="AO355" s="1293">
        <v>10590</v>
      </c>
      <c r="AP355" s="1286" t="s">
        <v>222</v>
      </c>
      <c r="AQ355" s="1296">
        <v>100</v>
      </c>
      <c r="AR355" s="1279" t="s">
        <v>222</v>
      </c>
      <c r="AS355" s="1280">
        <v>4700</v>
      </c>
      <c r="AT355" s="1282"/>
      <c r="AU355" s="41"/>
      <c r="AV355" s="1282" t="s">
        <v>492</v>
      </c>
      <c r="AW355" s="1283">
        <v>12110</v>
      </c>
      <c r="AX355" s="1286" t="s">
        <v>222</v>
      </c>
      <c r="AY355" s="1287">
        <v>120</v>
      </c>
      <c r="AZ355" s="1271" t="s">
        <v>492</v>
      </c>
      <c r="BA355" s="1272" t="s">
        <v>226</v>
      </c>
      <c r="BB355" s="1274" t="s">
        <v>226</v>
      </c>
      <c r="BC355" s="1274" t="s">
        <v>226</v>
      </c>
      <c r="BD355" s="1276" t="s">
        <v>226</v>
      </c>
      <c r="BE355" s="210"/>
      <c r="BF355" s="1278"/>
      <c r="BG355" s="15"/>
      <c r="BH355" s="15"/>
      <c r="BI355" s="133"/>
      <c r="BJ355" s="130">
        <v>175</v>
      </c>
      <c r="BK355" s="130">
        <v>176</v>
      </c>
      <c r="BL355" s="1260">
        <v>3</v>
      </c>
      <c r="BM355" s="8"/>
      <c r="BN355" s="8"/>
      <c r="BO355" s="8"/>
      <c r="BP355" s="8"/>
      <c r="BQ355" s="8"/>
      <c r="BR355" s="8"/>
      <c r="BS355" s="8"/>
      <c r="BT355" s="8"/>
      <c r="BU355" s="8"/>
      <c r="BV355" s="8"/>
      <c r="BW355" s="8"/>
      <c r="BX355" s="8"/>
      <c r="BY355" s="8"/>
    </row>
    <row r="356" spans="1:77" s="56" customFormat="1" ht="13.5" customHeight="1">
      <c r="A356" s="1318"/>
      <c r="B356" s="1300"/>
      <c r="C356" s="1302"/>
      <c r="D356" s="215" t="s">
        <v>227</v>
      </c>
      <c r="E356" s="200"/>
      <c r="F356" s="216">
        <v>73730</v>
      </c>
      <c r="G356" s="217">
        <v>131420</v>
      </c>
      <c r="H356" s="216">
        <v>61750</v>
      </c>
      <c r="I356" s="217">
        <v>119440</v>
      </c>
      <c r="J356" s="170" t="s">
        <v>222</v>
      </c>
      <c r="K356" s="218">
        <v>710</v>
      </c>
      <c r="L356" s="219">
        <v>1200</v>
      </c>
      <c r="M356" s="220" t="s">
        <v>221</v>
      </c>
      <c r="N356" s="218">
        <v>590</v>
      </c>
      <c r="O356" s="219">
        <v>1080</v>
      </c>
      <c r="P356" s="220" t="s">
        <v>221</v>
      </c>
      <c r="Q356" s="170" t="s">
        <v>222</v>
      </c>
      <c r="R356" s="221">
        <v>7060</v>
      </c>
      <c r="S356" s="222">
        <v>70</v>
      </c>
      <c r="T356" s="1303"/>
      <c r="U356" s="157"/>
      <c r="V356" s="242"/>
      <c r="W356" s="1286"/>
      <c r="X356" s="224"/>
      <c r="Y356" s="210"/>
      <c r="Z356" s="1320"/>
      <c r="AA356" s="224"/>
      <c r="AB356" s="1286"/>
      <c r="AC356" s="1313"/>
      <c r="AD356" s="225">
        <v>17140</v>
      </c>
      <c r="AE356" s="1286"/>
      <c r="AF356" s="1288"/>
      <c r="AG356" s="1279"/>
      <c r="AH356" s="1306" t="e">
        <v>#REF!</v>
      </c>
      <c r="AI356" s="1291" t="e">
        <v>#REF!</v>
      </c>
      <c r="AJ356" s="1279"/>
      <c r="AK356" s="165" t="s">
        <v>228</v>
      </c>
      <c r="AL356" s="226">
        <v>5400</v>
      </c>
      <c r="AM356" s="227">
        <v>6000</v>
      </c>
      <c r="AN356" s="1286"/>
      <c r="AO356" s="1294"/>
      <c r="AP356" s="1286"/>
      <c r="AQ356" s="1297"/>
      <c r="AR356" s="1279"/>
      <c r="AS356" s="1281"/>
      <c r="AT356" s="1282"/>
      <c r="AU356" s="41"/>
      <c r="AV356" s="1282"/>
      <c r="AW356" s="1284"/>
      <c r="AX356" s="1286"/>
      <c r="AY356" s="1288"/>
      <c r="AZ356" s="1271"/>
      <c r="BA356" s="1273"/>
      <c r="BB356" s="1275"/>
      <c r="BC356" s="1275"/>
      <c r="BD356" s="1277"/>
      <c r="BE356" s="210"/>
      <c r="BF356" s="1278"/>
      <c r="BG356" s="15"/>
      <c r="BH356" s="15"/>
      <c r="BI356" s="133"/>
      <c r="BJ356" s="130">
        <v>175</v>
      </c>
      <c r="BK356" s="130">
        <v>176</v>
      </c>
      <c r="BL356" s="1260"/>
      <c r="BM356" s="8"/>
      <c r="BN356" s="8"/>
      <c r="BO356" s="8"/>
      <c r="BP356" s="8"/>
      <c r="BQ356" s="8"/>
      <c r="BR356" s="8"/>
      <c r="BS356" s="8"/>
      <c r="BT356" s="8"/>
      <c r="BU356" s="8"/>
      <c r="BV356" s="8"/>
      <c r="BW356" s="8"/>
      <c r="BX356" s="8"/>
      <c r="BY356" s="8"/>
    </row>
    <row r="357" spans="1:77" s="56" customFormat="1" ht="13.5" customHeight="1">
      <c r="A357" s="1318"/>
      <c r="B357" s="1300"/>
      <c r="C357" s="1261" t="s">
        <v>229</v>
      </c>
      <c r="D357" s="215" t="s">
        <v>230</v>
      </c>
      <c r="E357" s="200"/>
      <c r="F357" s="216">
        <v>131420</v>
      </c>
      <c r="G357" s="217">
        <v>202030</v>
      </c>
      <c r="H357" s="216">
        <v>119440</v>
      </c>
      <c r="I357" s="217">
        <v>190050</v>
      </c>
      <c r="J357" s="170" t="s">
        <v>222</v>
      </c>
      <c r="K357" s="218">
        <v>1200</v>
      </c>
      <c r="L357" s="219">
        <v>1910</v>
      </c>
      <c r="M357" s="220" t="s">
        <v>221</v>
      </c>
      <c r="N357" s="218">
        <v>1080</v>
      </c>
      <c r="O357" s="219">
        <v>1790</v>
      </c>
      <c r="P357" s="220" t="s">
        <v>221</v>
      </c>
      <c r="Q357" s="228"/>
      <c r="R357" s="229"/>
      <c r="S357" s="230"/>
      <c r="T357" s="1304"/>
      <c r="U357" s="157"/>
      <c r="V357" s="242"/>
      <c r="W357" s="1286"/>
      <c r="X357" s="224"/>
      <c r="Y357" s="210"/>
      <c r="Z357" s="1320"/>
      <c r="AA357" s="224"/>
      <c r="AB357" s="1286" t="s">
        <v>222</v>
      </c>
      <c r="AC357" s="1310">
        <v>17140</v>
      </c>
      <c r="AD357" s="231"/>
      <c r="AE357" s="1286"/>
      <c r="AF357" s="1288">
        <v>0</v>
      </c>
      <c r="AG357" s="1279"/>
      <c r="AH357" s="1306" t="e">
        <v>#REF!</v>
      </c>
      <c r="AI357" s="1291" t="e">
        <v>#REF!</v>
      </c>
      <c r="AJ357" s="1279"/>
      <c r="AK357" s="165" t="s">
        <v>231</v>
      </c>
      <c r="AL357" s="226">
        <v>4700</v>
      </c>
      <c r="AM357" s="227">
        <v>5200</v>
      </c>
      <c r="AN357" s="1286"/>
      <c r="AO357" s="1294"/>
      <c r="AP357" s="1286"/>
      <c r="AQ357" s="1297"/>
      <c r="AR357" s="210"/>
      <c r="AS357" s="193"/>
      <c r="AT357" s="1282"/>
      <c r="AU357" s="41"/>
      <c r="AV357" s="1282"/>
      <c r="AW357" s="1284"/>
      <c r="AX357" s="1286"/>
      <c r="AY357" s="1288"/>
      <c r="AZ357" s="1271"/>
      <c r="BA357" s="1263">
        <v>0.02</v>
      </c>
      <c r="BB357" s="1265">
        <v>0.03</v>
      </c>
      <c r="BC357" s="1265">
        <v>0.04</v>
      </c>
      <c r="BD357" s="1267">
        <v>0.06</v>
      </c>
      <c r="BE357" s="210"/>
      <c r="BF357" s="1269"/>
      <c r="BG357" s="15"/>
      <c r="BH357" s="15"/>
      <c r="BI357" s="133"/>
      <c r="BJ357" s="130">
        <v>175</v>
      </c>
      <c r="BK357" s="130">
        <v>176</v>
      </c>
      <c r="BL357" s="1260"/>
      <c r="BM357" s="8"/>
      <c r="BN357" s="8"/>
      <c r="BO357" s="8"/>
      <c r="BP357" s="8"/>
      <c r="BQ357" s="8"/>
      <c r="BR357" s="8"/>
      <c r="BS357" s="8"/>
      <c r="BT357" s="8"/>
      <c r="BU357" s="8"/>
      <c r="BV357" s="8"/>
      <c r="BW357" s="8"/>
      <c r="BX357" s="8"/>
      <c r="BY357" s="8"/>
    </row>
    <row r="358" spans="1:77" s="56" customFormat="1" ht="13.5" customHeight="1">
      <c r="A358" s="1318"/>
      <c r="B358" s="1300"/>
      <c r="C358" s="1262"/>
      <c r="D358" s="232" t="s">
        <v>53</v>
      </c>
      <c r="E358" s="200"/>
      <c r="F358" s="233">
        <v>202030</v>
      </c>
      <c r="G358" s="234"/>
      <c r="H358" s="233">
        <v>190050</v>
      </c>
      <c r="I358" s="234"/>
      <c r="J358" s="170" t="s">
        <v>222</v>
      </c>
      <c r="K358" s="221">
        <v>1910</v>
      </c>
      <c r="L358" s="235"/>
      <c r="M358" s="236" t="s">
        <v>221</v>
      </c>
      <c r="N358" s="221">
        <v>1790</v>
      </c>
      <c r="O358" s="235"/>
      <c r="P358" s="236" t="s">
        <v>221</v>
      </c>
      <c r="Q358" s="228"/>
      <c r="R358" s="229"/>
      <c r="S358" s="237"/>
      <c r="T358" s="1304"/>
      <c r="U358" s="157"/>
      <c r="V358" s="242"/>
      <c r="W358" s="1286"/>
      <c r="X358" s="224"/>
      <c r="Y358" s="210"/>
      <c r="Z358" s="1320"/>
      <c r="AA358" s="224"/>
      <c r="AB358" s="1286"/>
      <c r="AC358" s="1311"/>
      <c r="AD358" s="238"/>
      <c r="AE358" s="1286"/>
      <c r="AF358" s="1289"/>
      <c r="AG358" s="1279"/>
      <c r="AH358" s="1307" t="e">
        <v>#REF!</v>
      </c>
      <c r="AI358" s="1292" t="e">
        <v>#REF!</v>
      </c>
      <c r="AJ358" s="1279"/>
      <c r="AK358" s="239" t="s">
        <v>232</v>
      </c>
      <c r="AL358" s="240">
        <v>4200</v>
      </c>
      <c r="AM358" s="241">
        <v>4600</v>
      </c>
      <c r="AN358" s="1286"/>
      <c r="AO358" s="1295"/>
      <c r="AP358" s="1286"/>
      <c r="AQ358" s="1298"/>
      <c r="AR358" s="210"/>
      <c r="AS358" s="193"/>
      <c r="AT358" s="1282"/>
      <c r="AU358" s="41"/>
      <c r="AV358" s="1282"/>
      <c r="AW358" s="1285"/>
      <c r="AX358" s="1286"/>
      <c r="AY358" s="1289"/>
      <c r="AZ358" s="1271"/>
      <c r="BA358" s="1264"/>
      <c r="BB358" s="1266"/>
      <c r="BC358" s="1266"/>
      <c r="BD358" s="1268"/>
      <c r="BE358" s="210"/>
      <c r="BF358" s="1269"/>
      <c r="BG358" s="15"/>
      <c r="BH358" s="15"/>
      <c r="BI358" s="133"/>
      <c r="BJ358" s="130">
        <v>175</v>
      </c>
      <c r="BK358" s="130">
        <v>176</v>
      </c>
      <c r="BL358" s="1260"/>
      <c r="BM358" s="8"/>
      <c r="BN358" s="8"/>
      <c r="BO358" s="8"/>
      <c r="BP358" s="8"/>
      <c r="BQ358" s="8"/>
      <c r="BR358" s="8"/>
      <c r="BS358" s="8"/>
      <c r="BT358" s="8"/>
      <c r="BU358" s="8"/>
      <c r="BV358" s="8"/>
      <c r="BW358" s="8"/>
      <c r="BX358" s="8"/>
      <c r="BY358" s="8"/>
    </row>
    <row r="359" spans="1:77" s="56" customFormat="1" ht="13.5" customHeight="1">
      <c r="A359" s="1318"/>
      <c r="B359" s="1308" t="s">
        <v>268</v>
      </c>
      <c r="C359" s="1301" t="s">
        <v>218</v>
      </c>
      <c r="D359" s="199" t="s">
        <v>219</v>
      </c>
      <c r="E359" s="200"/>
      <c r="F359" s="201">
        <v>62410</v>
      </c>
      <c r="G359" s="202">
        <v>69470</v>
      </c>
      <c r="H359" s="201">
        <v>52830</v>
      </c>
      <c r="I359" s="202">
        <v>59890</v>
      </c>
      <c r="J359" s="170" t="s">
        <v>222</v>
      </c>
      <c r="K359" s="203">
        <v>600</v>
      </c>
      <c r="L359" s="204">
        <v>670</v>
      </c>
      <c r="M359" s="205" t="s">
        <v>221</v>
      </c>
      <c r="N359" s="203">
        <v>500</v>
      </c>
      <c r="O359" s="204">
        <v>570</v>
      </c>
      <c r="P359" s="205" t="s">
        <v>221</v>
      </c>
      <c r="Q359" s="170" t="s">
        <v>222</v>
      </c>
      <c r="R359" s="206">
        <v>7060</v>
      </c>
      <c r="S359" s="207">
        <v>70</v>
      </c>
      <c r="T359" s="1303"/>
      <c r="U359" s="157"/>
      <c r="V359" s="1314" t="s">
        <v>237</v>
      </c>
      <c r="W359" s="1286"/>
      <c r="X359" s="1315" t="s">
        <v>237</v>
      </c>
      <c r="Y359" s="160"/>
      <c r="Z359" s="1320"/>
      <c r="AA359" s="164"/>
      <c r="AB359" s="1286" t="s">
        <v>222</v>
      </c>
      <c r="AC359" s="1312">
        <v>16540</v>
      </c>
      <c r="AD359" s="211"/>
      <c r="AE359" s="1286" t="s">
        <v>222</v>
      </c>
      <c r="AF359" s="1287">
        <v>90</v>
      </c>
      <c r="AG359" s="1279" t="s">
        <v>222</v>
      </c>
      <c r="AH359" s="1305">
        <v>4300</v>
      </c>
      <c r="AI359" s="1290">
        <v>4800</v>
      </c>
      <c r="AJ359" s="1279" t="s">
        <v>222</v>
      </c>
      <c r="AK359" s="212" t="s">
        <v>224</v>
      </c>
      <c r="AL359" s="213">
        <v>8800</v>
      </c>
      <c r="AM359" s="214">
        <v>9800</v>
      </c>
      <c r="AN359" s="1286" t="s">
        <v>222</v>
      </c>
      <c r="AO359" s="1293">
        <v>8470</v>
      </c>
      <c r="AP359" s="1286" t="s">
        <v>222</v>
      </c>
      <c r="AQ359" s="1296">
        <v>80</v>
      </c>
      <c r="AR359" s="1279" t="s">
        <v>222</v>
      </c>
      <c r="AS359" s="1280">
        <v>4700</v>
      </c>
      <c r="AT359" s="1282"/>
      <c r="AU359" s="41"/>
      <c r="AV359" s="1282" t="s">
        <v>492</v>
      </c>
      <c r="AW359" s="1283">
        <v>9680</v>
      </c>
      <c r="AX359" s="1286" t="s">
        <v>222</v>
      </c>
      <c r="AY359" s="1287">
        <v>90</v>
      </c>
      <c r="AZ359" s="1271" t="s">
        <v>492</v>
      </c>
      <c r="BA359" s="1272" t="s">
        <v>226</v>
      </c>
      <c r="BB359" s="1274" t="s">
        <v>226</v>
      </c>
      <c r="BC359" s="1274" t="s">
        <v>226</v>
      </c>
      <c r="BD359" s="1276" t="s">
        <v>226</v>
      </c>
      <c r="BE359" s="210"/>
      <c r="BF359" s="1278"/>
      <c r="BG359" s="15"/>
      <c r="BH359" s="15"/>
      <c r="BI359" s="133"/>
      <c r="BJ359" s="130">
        <v>177</v>
      </c>
      <c r="BK359" s="130">
        <v>178</v>
      </c>
      <c r="BL359" s="1260">
        <v>4</v>
      </c>
      <c r="BM359" s="8"/>
      <c r="BN359" s="8"/>
      <c r="BO359" s="8"/>
      <c r="BP359" s="8"/>
      <c r="BQ359" s="8"/>
      <c r="BR359" s="8"/>
      <c r="BS359" s="8"/>
      <c r="BT359" s="8"/>
      <c r="BU359" s="8"/>
      <c r="BV359" s="8"/>
      <c r="BW359" s="8"/>
      <c r="BX359" s="8"/>
      <c r="BY359" s="8"/>
    </row>
    <row r="360" spans="1:77" s="56" customFormat="1" ht="13.5" customHeight="1">
      <c r="A360" s="1318"/>
      <c r="B360" s="1300"/>
      <c r="C360" s="1302"/>
      <c r="D360" s="215" t="s">
        <v>227</v>
      </c>
      <c r="E360" s="200"/>
      <c r="F360" s="216">
        <v>69470</v>
      </c>
      <c r="G360" s="217">
        <v>127160</v>
      </c>
      <c r="H360" s="216">
        <v>59890</v>
      </c>
      <c r="I360" s="217">
        <v>117580</v>
      </c>
      <c r="J360" s="170" t="s">
        <v>222</v>
      </c>
      <c r="K360" s="218">
        <v>670</v>
      </c>
      <c r="L360" s="219">
        <v>1150</v>
      </c>
      <c r="M360" s="220" t="s">
        <v>221</v>
      </c>
      <c r="N360" s="218">
        <v>570</v>
      </c>
      <c r="O360" s="219">
        <v>1060</v>
      </c>
      <c r="P360" s="220" t="s">
        <v>221</v>
      </c>
      <c r="Q360" s="170" t="s">
        <v>222</v>
      </c>
      <c r="R360" s="221">
        <v>7060</v>
      </c>
      <c r="S360" s="222">
        <v>70</v>
      </c>
      <c r="T360" s="1303"/>
      <c r="U360" s="157"/>
      <c r="V360" s="1314"/>
      <c r="W360" s="1286"/>
      <c r="X360" s="1315"/>
      <c r="Y360" s="160"/>
      <c r="Z360" s="1320"/>
      <c r="AA360" s="164"/>
      <c r="AB360" s="1286"/>
      <c r="AC360" s="1313"/>
      <c r="AD360" s="225">
        <v>14770</v>
      </c>
      <c r="AE360" s="1286"/>
      <c r="AF360" s="1288"/>
      <c r="AG360" s="1279"/>
      <c r="AH360" s="1306" t="e">
        <v>#REF!</v>
      </c>
      <c r="AI360" s="1291" t="e">
        <v>#REF!</v>
      </c>
      <c r="AJ360" s="1279"/>
      <c r="AK360" s="165" t="s">
        <v>228</v>
      </c>
      <c r="AL360" s="226">
        <v>4800</v>
      </c>
      <c r="AM360" s="227">
        <v>5400</v>
      </c>
      <c r="AN360" s="1286"/>
      <c r="AO360" s="1294"/>
      <c r="AP360" s="1286"/>
      <c r="AQ360" s="1297"/>
      <c r="AR360" s="1279"/>
      <c r="AS360" s="1281"/>
      <c r="AT360" s="1282"/>
      <c r="AU360" s="41"/>
      <c r="AV360" s="1282"/>
      <c r="AW360" s="1284"/>
      <c r="AX360" s="1286"/>
      <c r="AY360" s="1288"/>
      <c r="AZ360" s="1271"/>
      <c r="BA360" s="1273"/>
      <c r="BB360" s="1275"/>
      <c r="BC360" s="1275"/>
      <c r="BD360" s="1277"/>
      <c r="BE360" s="210"/>
      <c r="BF360" s="1278"/>
      <c r="BG360" s="15"/>
      <c r="BH360" s="15"/>
      <c r="BI360" s="133"/>
      <c r="BJ360" s="130">
        <v>177</v>
      </c>
      <c r="BK360" s="130">
        <v>178</v>
      </c>
      <c r="BL360" s="1260"/>
      <c r="BM360" s="8"/>
      <c r="BN360" s="8"/>
      <c r="BO360" s="8"/>
      <c r="BP360" s="8"/>
      <c r="BQ360" s="8"/>
      <c r="BR360" s="8"/>
      <c r="BS360" s="8"/>
      <c r="BT360" s="8"/>
      <c r="BU360" s="8"/>
      <c r="BV360" s="8"/>
      <c r="BW360" s="8"/>
      <c r="BX360" s="8"/>
      <c r="BY360" s="8"/>
    </row>
    <row r="361" spans="1:77" s="56" customFormat="1" ht="13.5" customHeight="1">
      <c r="A361" s="1318"/>
      <c r="B361" s="1300"/>
      <c r="C361" s="1261" t="s">
        <v>229</v>
      </c>
      <c r="D361" s="215" t="s">
        <v>230</v>
      </c>
      <c r="E361" s="200"/>
      <c r="F361" s="216">
        <v>127160</v>
      </c>
      <c r="G361" s="217">
        <v>197770</v>
      </c>
      <c r="H361" s="216">
        <v>117580</v>
      </c>
      <c r="I361" s="217">
        <v>188190</v>
      </c>
      <c r="J361" s="170" t="s">
        <v>222</v>
      </c>
      <c r="K361" s="218">
        <v>1150</v>
      </c>
      <c r="L361" s="219">
        <v>1860</v>
      </c>
      <c r="M361" s="220" t="s">
        <v>221</v>
      </c>
      <c r="N361" s="218">
        <v>1060</v>
      </c>
      <c r="O361" s="219">
        <v>1770</v>
      </c>
      <c r="P361" s="220" t="s">
        <v>221</v>
      </c>
      <c r="Q361" s="228"/>
      <c r="R361" s="229"/>
      <c r="S361" s="230"/>
      <c r="T361" s="1304"/>
      <c r="U361" s="157"/>
      <c r="V361" s="1314"/>
      <c r="W361" s="1286"/>
      <c r="X361" s="1315"/>
      <c r="Y361" s="160"/>
      <c r="Z361" s="1320"/>
      <c r="AA361" s="164"/>
      <c r="AB361" s="1286" t="s">
        <v>222</v>
      </c>
      <c r="AC361" s="1310">
        <v>14770</v>
      </c>
      <c r="AD361" s="231"/>
      <c r="AE361" s="1286"/>
      <c r="AF361" s="1288">
        <v>0</v>
      </c>
      <c r="AG361" s="1279"/>
      <c r="AH361" s="1306" t="e">
        <v>#REF!</v>
      </c>
      <c r="AI361" s="1291" t="e">
        <v>#REF!</v>
      </c>
      <c r="AJ361" s="1279"/>
      <c r="AK361" s="165" t="s">
        <v>231</v>
      </c>
      <c r="AL361" s="226">
        <v>4200</v>
      </c>
      <c r="AM361" s="227">
        <v>4700</v>
      </c>
      <c r="AN361" s="1286"/>
      <c r="AO361" s="1294"/>
      <c r="AP361" s="1286"/>
      <c r="AQ361" s="1297"/>
      <c r="AR361" s="210"/>
      <c r="AS361" s="193"/>
      <c r="AT361" s="1282"/>
      <c r="AU361" s="41"/>
      <c r="AV361" s="1282"/>
      <c r="AW361" s="1284"/>
      <c r="AX361" s="1286"/>
      <c r="AY361" s="1288"/>
      <c r="AZ361" s="1271"/>
      <c r="BA361" s="1263">
        <v>0.02</v>
      </c>
      <c r="BB361" s="1265">
        <v>0.03</v>
      </c>
      <c r="BC361" s="1265">
        <v>0.05</v>
      </c>
      <c r="BD361" s="1267">
        <v>0.06</v>
      </c>
      <c r="BE361" s="210"/>
      <c r="BF361" s="1269"/>
      <c r="BG361" s="15"/>
      <c r="BH361" s="15"/>
      <c r="BI361" s="133"/>
      <c r="BJ361" s="130">
        <v>177</v>
      </c>
      <c r="BK361" s="130">
        <v>178</v>
      </c>
      <c r="BL361" s="1260"/>
      <c r="BM361" s="8"/>
      <c r="BN361" s="8"/>
      <c r="BO361" s="8"/>
      <c r="BP361" s="8"/>
      <c r="BQ361" s="8"/>
      <c r="BR361" s="8"/>
      <c r="BS361" s="8"/>
      <c r="BT361" s="8"/>
      <c r="BU361" s="8"/>
      <c r="BV361" s="8"/>
      <c r="BW361" s="8"/>
      <c r="BX361" s="8"/>
      <c r="BY361" s="8"/>
    </row>
    <row r="362" spans="1:77" s="56" customFormat="1" ht="13.5" customHeight="1">
      <c r="A362" s="1318"/>
      <c r="B362" s="1300"/>
      <c r="C362" s="1262"/>
      <c r="D362" s="232" t="s">
        <v>53</v>
      </c>
      <c r="E362" s="200"/>
      <c r="F362" s="233">
        <v>197770</v>
      </c>
      <c r="G362" s="234"/>
      <c r="H362" s="233">
        <v>188190</v>
      </c>
      <c r="I362" s="234"/>
      <c r="J362" s="170" t="s">
        <v>222</v>
      </c>
      <c r="K362" s="221">
        <v>1860</v>
      </c>
      <c r="L362" s="235"/>
      <c r="M362" s="236" t="s">
        <v>221</v>
      </c>
      <c r="N362" s="221">
        <v>1770</v>
      </c>
      <c r="O362" s="235"/>
      <c r="P362" s="236" t="s">
        <v>221</v>
      </c>
      <c r="Q362" s="228"/>
      <c r="R362" s="229"/>
      <c r="S362" s="237"/>
      <c r="T362" s="1304"/>
      <c r="U362" s="157"/>
      <c r="V362" s="223" t="s">
        <v>238</v>
      </c>
      <c r="W362" s="1286"/>
      <c r="X362" s="224" t="s">
        <v>238</v>
      </c>
      <c r="Y362" s="172"/>
      <c r="Z362" s="1320"/>
      <c r="AA362" s="223"/>
      <c r="AB362" s="1286"/>
      <c r="AC362" s="1311"/>
      <c r="AD362" s="238"/>
      <c r="AE362" s="1286"/>
      <c r="AF362" s="1289"/>
      <c r="AG362" s="1279"/>
      <c r="AH362" s="1307" t="e">
        <v>#REF!</v>
      </c>
      <c r="AI362" s="1292" t="e">
        <v>#REF!</v>
      </c>
      <c r="AJ362" s="1279"/>
      <c r="AK362" s="239" t="s">
        <v>232</v>
      </c>
      <c r="AL362" s="240">
        <v>3800</v>
      </c>
      <c r="AM362" s="241">
        <v>4200</v>
      </c>
      <c r="AN362" s="1286"/>
      <c r="AO362" s="1295"/>
      <c r="AP362" s="1286"/>
      <c r="AQ362" s="1298"/>
      <c r="AR362" s="210"/>
      <c r="AS362" s="193"/>
      <c r="AT362" s="1282"/>
      <c r="AU362" s="41"/>
      <c r="AV362" s="1282"/>
      <c r="AW362" s="1285"/>
      <c r="AX362" s="1286"/>
      <c r="AY362" s="1289"/>
      <c r="AZ362" s="1271"/>
      <c r="BA362" s="1264"/>
      <c r="BB362" s="1266"/>
      <c r="BC362" s="1266"/>
      <c r="BD362" s="1268"/>
      <c r="BE362" s="210"/>
      <c r="BF362" s="1269"/>
      <c r="BG362" s="15"/>
      <c r="BH362" s="15"/>
      <c r="BI362" s="133"/>
      <c r="BJ362" s="130">
        <v>177</v>
      </c>
      <c r="BK362" s="130">
        <v>178</v>
      </c>
      <c r="BL362" s="1260"/>
      <c r="BM362" s="8"/>
      <c r="BN362" s="8"/>
      <c r="BO362" s="8"/>
      <c r="BP362" s="8"/>
      <c r="BQ362" s="8"/>
      <c r="BR362" s="8"/>
      <c r="BS362" s="8"/>
      <c r="BT362" s="8"/>
      <c r="BU362" s="8"/>
      <c r="BV362" s="8"/>
      <c r="BW362" s="8"/>
      <c r="BX362" s="8"/>
      <c r="BY362" s="8"/>
    </row>
    <row r="363" spans="1:77" s="56" customFormat="1" ht="13.5" customHeight="1">
      <c r="A363" s="1318"/>
      <c r="B363" s="1308" t="s">
        <v>239</v>
      </c>
      <c r="C363" s="1301" t="s">
        <v>218</v>
      </c>
      <c r="D363" s="199" t="s">
        <v>219</v>
      </c>
      <c r="E363" s="200"/>
      <c r="F363" s="201">
        <v>54710</v>
      </c>
      <c r="G363" s="202">
        <v>61770</v>
      </c>
      <c r="H363" s="201">
        <v>46720</v>
      </c>
      <c r="I363" s="202">
        <v>53780</v>
      </c>
      <c r="J363" s="170" t="s">
        <v>222</v>
      </c>
      <c r="K363" s="203">
        <v>520</v>
      </c>
      <c r="L363" s="204">
        <v>590</v>
      </c>
      <c r="M363" s="205" t="s">
        <v>221</v>
      </c>
      <c r="N363" s="203">
        <v>440</v>
      </c>
      <c r="O363" s="204">
        <v>510</v>
      </c>
      <c r="P363" s="205" t="s">
        <v>221</v>
      </c>
      <c r="Q363" s="170" t="s">
        <v>222</v>
      </c>
      <c r="R363" s="206">
        <v>7060</v>
      </c>
      <c r="S363" s="207">
        <v>70</v>
      </c>
      <c r="T363" s="1303"/>
      <c r="U363" s="157"/>
      <c r="V363" s="223">
        <v>245700</v>
      </c>
      <c r="W363" s="1286"/>
      <c r="X363" s="224">
        <v>2450</v>
      </c>
      <c r="Y363" s="210"/>
      <c r="Z363" s="1320"/>
      <c r="AA363" s="224"/>
      <c r="AB363" s="1286" t="s">
        <v>222</v>
      </c>
      <c r="AC363" s="1312">
        <v>14960</v>
      </c>
      <c r="AD363" s="211"/>
      <c r="AE363" s="1286" t="s">
        <v>222</v>
      </c>
      <c r="AF363" s="1287">
        <v>70</v>
      </c>
      <c r="AG363" s="1279" t="s">
        <v>222</v>
      </c>
      <c r="AH363" s="1305">
        <v>3600</v>
      </c>
      <c r="AI363" s="1290">
        <v>4000</v>
      </c>
      <c r="AJ363" s="1279" t="s">
        <v>222</v>
      </c>
      <c r="AK363" s="212" t="s">
        <v>224</v>
      </c>
      <c r="AL363" s="213">
        <v>7200</v>
      </c>
      <c r="AM363" s="214">
        <v>8100</v>
      </c>
      <c r="AN363" s="1286" t="s">
        <v>222</v>
      </c>
      <c r="AO363" s="1293">
        <v>7060</v>
      </c>
      <c r="AP363" s="1286" t="s">
        <v>222</v>
      </c>
      <c r="AQ363" s="1296">
        <v>70</v>
      </c>
      <c r="AR363" s="1279" t="s">
        <v>222</v>
      </c>
      <c r="AS363" s="1280">
        <v>4700</v>
      </c>
      <c r="AT363" s="1282"/>
      <c r="AU363" s="41"/>
      <c r="AV363" s="1282" t="s">
        <v>492</v>
      </c>
      <c r="AW363" s="1283">
        <v>8070</v>
      </c>
      <c r="AX363" s="1286" t="s">
        <v>222</v>
      </c>
      <c r="AY363" s="1287">
        <v>80</v>
      </c>
      <c r="AZ363" s="1271" t="s">
        <v>492</v>
      </c>
      <c r="BA363" s="1272" t="s">
        <v>226</v>
      </c>
      <c r="BB363" s="1274" t="s">
        <v>226</v>
      </c>
      <c r="BC363" s="1274" t="s">
        <v>226</v>
      </c>
      <c r="BD363" s="1276" t="s">
        <v>226</v>
      </c>
      <c r="BE363" s="210"/>
      <c r="BF363" s="1278"/>
      <c r="BG363" s="15"/>
      <c r="BH363" s="15"/>
      <c r="BI363" s="133"/>
      <c r="BJ363" s="130">
        <v>179</v>
      </c>
      <c r="BK363" s="130">
        <v>180</v>
      </c>
      <c r="BL363" s="1260">
        <v>5</v>
      </c>
      <c r="BM363" s="8"/>
      <c r="BN363" s="8"/>
      <c r="BO363" s="8"/>
      <c r="BP363" s="8"/>
      <c r="BQ363" s="8"/>
      <c r="BR363" s="8"/>
      <c r="BS363" s="8"/>
      <c r="BT363" s="8"/>
      <c r="BU363" s="8"/>
      <c r="BV363" s="8"/>
      <c r="BW363" s="8"/>
      <c r="BX363" s="8"/>
      <c r="BY363" s="8"/>
    </row>
    <row r="364" spans="1:77" s="56" customFormat="1" ht="13.5" customHeight="1">
      <c r="A364" s="1318"/>
      <c r="B364" s="1300"/>
      <c r="C364" s="1302"/>
      <c r="D364" s="215" t="s">
        <v>227</v>
      </c>
      <c r="E364" s="200"/>
      <c r="F364" s="216">
        <v>61770</v>
      </c>
      <c r="G364" s="217">
        <v>119460</v>
      </c>
      <c r="H364" s="216">
        <v>53780</v>
      </c>
      <c r="I364" s="217">
        <v>111470</v>
      </c>
      <c r="J364" s="170" t="s">
        <v>222</v>
      </c>
      <c r="K364" s="218">
        <v>590</v>
      </c>
      <c r="L364" s="219">
        <v>1080</v>
      </c>
      <c r="M364" s="220" t="s">
        <v>221</v>
      </c>
      <c r="N364" s="218">
        <v>510</v>
      </c>
      <c r="O364" s="219">
        <v>1000</v>
      </c>
      <c r="P364" s="220" t="s">
        <v>221</v>
      </c>
      <c r="Q364" s="170" t="s">
        <v>222</v>
      </c>
      <c r="R364" s="221">
        <v>7060</v>
      </c>
      <c r="S364" s="222">
        <v>70</v>
      </c>
      <c r="T364" s="1303"/>
      <c r="U364" s="157"/>
      <c r="V364" s="243"/>
      <c r="W364" s="1286"/>
      <c r="X364" s="244"/>
      <c r="Y364" s="245"/>
      <c r="Z364" s="1320"/>
      <c r="AA364" s="243"/>
      <c r="AB364" s="1286"/>
      <c r="AC364" s="1313"/>
      <c r="AD364" s="225">
        <v>13190</v>
      </c>
      <c r="AE364" s="1286"/>
      <c r="AF364" s="1288"/>
      <c r="AG364" s="1279"/>
      <c r="AH364" s="1306" t="e">
        <v>#REF!</v>
      </c>
      <c r="AI364" s="1291" t="e">
        <v>#REF!</v>
      </c>
      <c r="AJ364" s="1279"/>
      <c r="AK364" s="165" t="s">
        <v>228</v>
      </c>
      <c r="AL364" s="226">
        <v>4000</v>
      </c>
      <c r="AM364" s="227">
        <v>4400</v>
      </c>
      <c r="AN364" s="1286"/>
      <c r="AO364" s="1294"/>
      <c r="AP364" s="1286"/>
      <c r="AQ364" s="1297"/>
      <c r="AR364" s="1279"/>
      <c r="AS364" s="1281"/>
      <c r="AT364" s="1282"/>
      <c r="AU364" s="41"/>
      <c r="AV364" s="1282"/>
      <c r="AW364" s="1284"/>
      <c r="AX364" s="1286"/>
      <c r="AY364" s="1288"/>
      <c r="AZ364" s="1271"/>
      <c r="BA364" s="1273"/>
      <c r="BB364" s="1275"/>
      <c r="BC364" s="1275"/>
      <c r="BD364" s="1277"/>
      <c r="BE364" s="210"/>
      <c r="BF364" s="1278"/>
      <c r="BG364" s="15"/>
      <c r="BH364" s="15"/>
      <c r="BI364" s="133"/>
      <c r="BJ364" s="130">
        <v>179</v>
      </c>
      <c r="BK364" s="130">
        <v>180</v>
      </c>
      <c r="BL364" s="1260"/>
      <c r="BM364" s="8"/>
      <c r="BN364" s="8"/>
      <c r="BO364" s="8"/>
      <c r="BP364" s="8"/>
      <c r="BQ364" s="8"/>
      <c r="BR364" s="8"/>
      <c r="BS364" s="8"/>
      <c r="BT364" s="8"/>
      <c r="BU364" s="8"/>
      <c r="BV364" s="8"/>
      <c r="BW364" s="8"/>
      <c r="BX364" s="8"/>
      <c r="BY364" s="8"/>
    </row>
    <row r="365" spans="1:77" s="56" customFormat="1" ht="13.5" customHeight="1">
      <c r="A365" s="1318"/>
      <c r="B365" s="1300"/>
      <c r="C365" s="1261" t="s">
        <v>229</v>
      </c>
      <c r="D365" s="215" t="s">
        <v>230</v>
      </c>
      <c r="E365" s="200"/>
      <c r="F365" s="216">
        <v>119460</v>
      </c>
      <c r="G365" s="217">
        <v>190070</v>
      </c>
      <c r="H365" s="216">
        <v>111470</v>
      </c>
      <c r="I365" s="217">
        <v>182080</v>
      </c>
      <c r="J365" s="170" t="s">
        <v>222</v>
      </c>
      <c r="K365" s="218">
        <v>1080</v>
      </c>
      <c r="L365" s="219">
        <v>1790</v>
      </c>
      <c r="M365" s="220" t="s">
        <v>221</v>
      </c>
      <c r="N365" s="218">
        <v>1000</v>
      </c>
      <c r="O365" s="219">
        <v>1710</v>
      </c>
      <c r="P365" s="220" t="s">
        <v>221</v>
      </c>
      <c r="Q365" s="228"/>
      <c r="R365" s="229"/>
      <c r="S365" s="230"/>
      <c r="T365" s="1304"/>
      <c r="U365" s="157"/>
      <c r="V365" s="223" t="s">
        <v>240</v>
      </c>
      <c r="W365" s="1286"/>
      <c r="X365" s="224" t="s">
        <v>240</v>
      </c>
      <c r="Y365" s="172"/>
      <c r="Z365" s="1320"/>
      <c r="AA365" s="223"/>
      <c r="AB365" s="1286" t="s">
        <v>222</v>
      </c>
      <c r="AC365" s="1310">
        <v>13190</v>
      </c>
      <c r="AD365" s="231"/>
      <c r="AE365" s="1286"/>
      <c r="AF365" s="1288">
        <v>0</v>
      </c>
      <c r="AG365" s="1279"/>
      <c r="AH365" s="1306" t="e">
        <v>#REF!</v>
      </c>
      <c r="AI365" s="1291" t="e">
        <v>#REF!</v>
      </c>
      <c r="AJ365" s="1279"/>
      <c r="AK365" s="165" t="s">
        <v>231</v>
      </c>
      <c r="AL365" s="226">
        <v>3500</v>
      </c>
      <c r="AM365" s="227">
        <v>3800</v>
      </c>
      <c r="AN365" s="1286"/>
      <c r="AO365" s="1294"/>
      <c r="AP365" s="1286"/>
      <c r="AQ365" s="1297"/>
      <c r="AR365" s="210"/>
      <c r="AS365" s="193"/>
      <c r="AT365" s="1282"/>
      <c r="AU365" s="41"/>
      <c r="AV365" s="1282"/>
      <c r="AW365" s="1284"/>
      <c r="AX365" s="1286"/>
      <c r="AY365" s="1288"/>
      <c r="AZ365" s="1271"/>
      <c r="BA365" s="1263">
        <v>0.02</v>
      </c>
      <c r="BB365" s="1265">
        <v>0.03</v>
      </c>
      <c r="BC365" s="1265">
        <v>0.05</v>
      </c>
      <c r="BD365" s="1267">
        <v>0.06</v>
      </c>
      <c r="BE365" s="210"/>
      <c r="BF365" s="1269"/>
      <c r="BG365" s="15"/>
      <c r="BH365" s="15"/>
      <c r="BI365" s="133"/>
      <c r="BJ365" s="130">
        <v>179</v>
      </c>
      <c r="BK365" s="130">
        <v>180</v>
      </c>
      <c r="BL365" s="1260"/>
      <c r="BM365" s="8"/>
      <c r="BN365" s="8"/>
      <c r="BO365" s="8"/>
      <c r="BP365" s="8"/>
      <c r="BQ365" s="8"/>
      <c r="BR365" s="8"/>
      <c r="BS365" s="8"/>
      <c r="BT365" s="8"/>
      <c r="BU365" s="8"/>
      <c r="BV365" s="8"/>
      <c r="BW365" s="8"/>
      <c r="BX365" s="8"/>
      <c r="BY365" s="8"/>
    </row>
    <row r="366" spans="1:77" s="56" customFormat="1" ht="13.5" customHeight="1">
      <c r="A366" s="1318"/>
      <c r="B366" s="1300"/>
      <c r="C366" s="1262"/>
      <c r="D366" s="232" t="s">
        <v>53</v>
      </c>
      <c r="E366" s="200"/>
      <c r="F366" s="233">
        <v>190070</v>
      </c>
      <c r="G366" s="234"/>
      <c r="H366" s="233">
        <v>182080</v>
      </c>
      <c r="I366" s="234"/>
      <c r="J366" s="170" t="s">
        <v>222</v>
      </c>
      <c r="K366" s="221">
        <v>1790</v>
      </c>
      <c r="L366" s="235"/>
      <c r="M366" s="236" t="s">
        <v>221</v>
      </c>
      <c r="N366" s="221">
        <v>1710</v>
      </c>
      <c r="O366" s="235"/>
      <c r="P366" s="236" t="s">
        <v>221</v>
      </c>
      <c r="Q366" s="228"/>
      <c r="R366" s="229"/>
      <c r="S366" s="237"/>
      <c r="T366" s="1304"/>
      <c r="U366" s="157"/>
      <c r="V366" s="223">
        <v>262900</v>
      </c>
      <c r="W366" s="1286"/>
      <c r="X366" s="224">
        <v>2620</v>
      </c>
      <c r="Y366" s="210"/>
      <c r="Z366" s="1320"/>
      <c r="AA366" s="224"/>
      <c r="AB366" s="1286"/>
      <c r="AC366" s="1311"/>
      <c r="AD366" s="238"/>
      <c r="AE366" s="1286"/>
      <c r="AF366" s="1289"/>
      <c r="AG366" s="1279"/>
      <c r="AH366" s="1307" t="e">
        <v>#REF!</v>
      </c>
      <c r="AI366" s="1292" t="e">
        <v>#REF!</v>
      </c>
      <c r="AJ366" s="1279"/>
      <c r="AK366" s="239" t="s">
        <v>232</v>
      </c>
      <c r="AL366" s="240">
        <v>3100</v>
      </c>
      <c r="AM366" s="241">
        <v>3400</v>
      </c>
      <c r="AN366" s="1286"/>
      <c r="AO366" s="1295"/>
      <c r="AP366" s="1286"/>
      <c r="AQ366" s="1298"/>
      <c r="AR366" s="210"/>
      <c r="AS366" s="193"/>
      <c r="AT366" s="1282"/>
      <c r="AU366" s="41"/>
      <c r="AV366" s="1282"/>
      <c r="AW366" s="1285"/>
      <c r="AX366" s="1286"/>
      <c r="AY366" s="1289"/>
      <c r="AZ366" s="1271"/>
      <c r="BA366" s="1264"/>
      <c r="BB366" s="1266"/>
      <c r="BC366" s="1266"/>
      <c r="BD366" s="1268"/>
      <c r="BE366" s="210"/>
      <c r="BF366" s="1269"/>
      <c r="BG366" s="15"/>
      <c r="BH366" s="15"/>
      <c r="BI366" s="133"/>
      <c r="BJ366" s="130">
        <v>179</v>
      </c>
      <c r="BK366" s="130">
        <v>180</v>
      </c>
      <c r="BL366" s="1260"/>
      <c r="BM366" s="8"/>
      <c r="BN366" s="8"/>
      <c r="BO366" s="8"/>
      <c r="BP366" s="8"/>
      <c r="BQ366" s="8"/>
      <c r="BR366" s="8"/>
      <c r="BS366" s="8"/>
      <c r="BT366" s="8"/>
      <c r="BU366" s="8"/>
      <c r="BV366" s="8"/>
      <c r="BW366" s="8"/>
      <c r="BX366" s="8"/>
      <c r="BY366" s="8"/>
    </row>
    <row r="367" spans="1:77" s="56" customFormat="1" ht="13.5" customHeight="1">
      <c r="A367" s="1318"/>
      <c r="B367" s="1299" t="s">
        <v>241</v>
      </c>
      <c r="C367" s="1301" t="s">
        <v>218</v>
      </c>
      <c r="D367" s="199" t="s">
        <v>219</v>
      </c>
      <c r="E367" s="200"/>
      <c r="F367" s="201">
        <v>49280</v>
      </c>
      <c r="G367" s="202">
        <v>56340</v>
      </c>
      <c r="H367" s="201">
        <v>42430</v>
      </c>
      <c r="I367" s="202">
        <v>49490</v>
      </c>
      <c r="J367" s="170" t="s">
        <v>222</v>
      </c>
      <c r="K367" s="203">
        <v>470</v>
      </c>
      <c r="L367" s="204">
        <v>540</v>
      </c>
      <c r="M367" s="205" t="s">
        <v>221</v>
      </c>
      <c r="N367" s="203">
        <v>400</v>
      </c>
      <c r="O367" s="204">
        <v>470</v>
      </c>
      <c r="P367" s="205" t="s">
        <v>221</v>
      </c>
      <c r="Q367" s="170" t="s">
        <v>222</v>
      </c>
      <c r="R367" s="206">
        <v>7060</v>
      </c>
      <c r="S367" s="207">
        <v>70</v>
      </c>
      <c r="T367" s="1303"/>
      <c r="U367" s="157"/>
      <c r="V367" s="243"/>
      <c r="W367" s="1286"/>
      <c r="X367" s="244"/>
      <c r="Y367" s="245"/>
      <c r="Z367" s="1320"/>
      <c r="AA367" s="243"/>
      <c r="AB367" s="1286" t="s">
        <v>222</v>
      </c>
      <c r="AC367" s="1312">
        <v>13830</v>
      </c>
      <c r="AD367" s="211"/>
      <c r="AE367" s="1286" t="s">
        <v>222</v>
      </c>
      <c r="AF367" s="1287">
        <v>60</v>
      </c>
      <c r="AG367" s="1279" t="s">
        <v>222</v>
      </c>
      <c r="AH367" s="1305">
        <v>3100</v>
      </c>
      <c r="AI367" s="1290">
        <v>3400</v>
      </c>
      <c r="AJ367" s="1279" t="s">
        <v>222</v>
      </c>
      <c r="AK367" s="212" t="s">
        <v>224</v>
      </c>
      <c r="AL367" s="213">
        <v>6300</v>
      </c>
      <c r="AM367" s="214">
        <v>7100</v>
      </c>
      <c r="AN367" s="1286" t="s">
        <v>222</v>
      </c>
      <c r="AO367" s="1293">
        <v>6050</v>
      </c>
      <c r="AP367" s="1286" t="s">
        <v>222</v>
      </c>
      <c r="AQ367" s="1296">
        <v>60</v>
      </c>
      <c r="AR367" s="1279" t="s">
        <v>222</v>
      </c>
      <c r="AS367" s="1280">
        <v>4700</v>
      </c>
      <c r="AT367" s="1282"/>
      <c r="AU367" s="41"/>
      <c r="AV367" s="1282" t="s">
        <v>492</v>
      </c>
      <c r="AW367" s="1283">
        <v>6920</v>
      </c>
      <c r="AX367" s="1286" t="s">
        <v>222</v>
      </c>
      <c r="AY367" s="1287">
        <v>60</v>
      </c>
      <c r="AZ367" s="1271" t="s">
        <v>492</v>
      </c>
      <c r="BA367" s="1272" t="s">
        <v>226</v>
      </c>
      <c r="BB367" s="1274" t="s">
        <v>226</v>
      </c>
      <c r="BC367" s="1274" t="s">
        <v>226</v>
      </c>
      <c r="BD367" s="1276" t="s">
        <v>226</v>
      </c>
      <c r="BE367" s="210"/>
      <c r="BF367" s="1278"/>
      <c r="BG367" s="15"/>
      <c r="BH367" s="15"/>
      <c r="BI367" s="133"/>
      <c r="BJ367" s="130">
        <v>181</v>
      </c>
      <c r="BK367" s="130">
        <v>182</v>
      </c>
      <c r="BL367" s="1260">
        <v>6</v>
      </c>
      <c r="BM367" s="8"/>
      <c r="BN367" s="8"/>
      <c r="BO367" s="8"/>
      <c r="BP367" s="8"/>
      <c r="BQ367" s="8"/>
      <c r="BR367" s="8"/>
      <c r="BS367" s="8"/>
      <c r="BT367" s="8"/>
      <c r="BU367" s="8"/>
      <c r="BV367" s="8"/>
      <c r="BW367" s="8"/>
      <c r="BX367" s="8"/>
      <c r="BY367" s="8"/>
    </row>
    <row r="368" spans="1:77" s="56" customFormat="1" ht="13.5" customHeight="1">
      <c r="A368" s="1318"/>
      <c r="B368" s="1300"/>
      <c r="C368" s="1302"/>
      <c r="D368" s="215" t="s">
        <v>227</v>
      </c>
      <c r="E368" s="200"/>
      <c r="F368" s="216">
        <v>56340</v>
      </c>
      <c r="G368" s="217">
        <v>114030</v>
      </c>
      <c r="H368" s="216">
        <v>49490</v>
      </c>
      <c r="I368" s="217">
        <v>107180</v>
      </c>
      <c r="J368" s="170" t="s">
        <v>222</v>
      </c>
      <c r="K368" s="218">
        <v>540</v>
      </c>
      <c r="L368" s="219">
        <v>1020</v>
      </c>
      <c r="M368" s="220" t="s">
        <v>221</v>
      </c>
      <c r="N368" s="218">
        <v>470</v>
      </c>
      <c r="O368" s="219">
        <v>950</v>
      </c>
      <c r="P368" s="220" t="s">
        <v>221</v>
      </c>
      <c r="Q368" s="170" t="s">
        <v>222</v>
      </c>
      <c r="R368" s="221">
        <v>7060</v>
      </c>
      <c r="S368" s="222">
        <v>70</v>
      </c>
      <c r="T368" s="1303"/>
      <c r="U368" s="157"/>
      <c r="V368" s="223" t="s">
        <v>242</v>
      </c>
      <c r="W368" s="1286"/>
      <c r="X368" s="224" t="s">
        <v>242</v>
      </c>
      <c r="Y368" s="172"/>
      <c r="Z368" s="1320"/>
      <c r="AA368" s="223"/>
      <c r="AB368" s="1286"/>
      <c r="AC368" s="1313"/>
      <c r="AD368" s="225">
        <v>12060</v>
      </c>
      <c r="AE368" s="1286"/>
      <c r="AF368" s="1288"/>
      <c r="AG368" s="1279"/>
      <c r="AH368" s="1306" t="e">
        <v>#REF!</v>
      </c>
      <c r="AI368" s="1291" t="e">
        <v>#REF!</v>
      </c>
      <c r="AJ368" s="1279"/>
      <c r="AK368" s="165" t="s">
        <v>228</v>
      </c>
      <c r="AL368" s="226">
        <v>3500</v>
      </c>
      <c r="AM368" s="227">
        <v>3900</v>
      </c>
      <c r="AN368" s="1286"/>
      <c r="AO368" s="1294"/>
      <c r="AP368" s="1286"/>
      <c r="AQ368" s="1297"/>
      <c r="AR368" s="1279"/>
      <c r="AS368" s="1281"/>
      <c r="AT368" s="1282"/>
      <c r="AU368" s="41"/>
      <c r="AV368" s="1282"/>
      <c r="AW368" s="1284"/>
      <c r="AX368" s="1286"/>
      <c r="AY368" s="1288"/>
      <c r="AZ368" s="1271"/>
      <c r="BA368" s="1273"/>
      <c r="BB368" s="1275"/>
      <c r="BC368" s="1275"/>
      <c r="BD368" s="1277"/>
      <c r="BE368" s="210"/>
      <c r="BF368" s="1278"/>
      <c r="BG368" s="15"/>
      <c r="BH368" s="15"/>
      <c r="BI368" s="133"/>
      <c r="BJ368" s="130">
        <v>181</v>
      </c>
      <c r="BK368" s="130">
        <v>182</v>
      </c>
      <c r="BL368" s="1260"/>
      <c r="BM368" s="8"/>
      <c r="BN368" s="8"/>
      <c r="BO368" s="8"/>
      <c r="BP368" s="8"/>
      <c r="BQ368" s="8"/>
      <c r="BR368" s="8"/>
      <c r="BS368" s="8"/>
      <c r="BT368" s="8"/>
      <c r="BU368" s="8"/>
      <c r="BV368" s="8"/>
      <c r="BW368" s="8"/>
      <c r="BX368" s="8"/>
      <c r="BY368" s="8"/>
    </row>
    <row r="369" spans="1:77" s="56" customFormat="1" ht="13.5" customHeight="1">
      <c r="A369" s="1318"/>
      <c r="B369" s="1300"/>
      <c r="C369" s="1261" t="s">
        <v>229</v>
      </c>
      <c r="D369" s="215" t="s">
        <v>230</v>
      </c>
      <c r="E369" s="200"/>
      <c r="F369" s="216">
        <v>114030</v>
      </c>
      <c r="G369" s="217">
        <v>184640</v>
      </c>
      <c r="H369" s="216">
        <v>107180</v>
      </c>
      <c r="I369" s="217">
        <v>177790</v>
      </c>
      <c r="J369" s="170" t="s">
        <v>222</v>
      </c>
      <c r="K369" s="218">
        <v>1020</v>
      </c>
      <c r="L369" s="219">
        <v>1730</v>
      </c>
      <c r="M369" s="220" t="s">
        <v>221</v>
      </c>
      <c r="N369" s="218">
        <v>950</v>
      </c>
      <c r="O369" s="219">
        <v>1660</v>
      </c>
      <c r="P369" s="220" t="s">
        <v>221</v>
      </c>
      <c r="Q369" s="228"/>
      <c r="R369" s="229"/>
      <c r="S369" s="230"/>
      <c r="T369" s="1304"/>
      <c r="U369" s="157"/>
      <c r="V369" s="223">
        <v>297300</v>
      </c>
      <c r="W369" s="1286"/>
      <c r="X369" s="224">
        <v>2970</v>
      </c>
      <c r="Y369" s="210"/>
      <c r="Z369" s="1320"/>
      <c r="AA369" s="224"/>
      <c r="AB369" s="1286" t="s">
        <v>222</v>
      </c>
      <c r="AC369" s="1310">
        <v>12060</v>
      </c>
      <c r="AD369" s="231"/>
      <c r="AE369" s="1286"/>
      <c r="AF369" s="1288">
        <v>0</v>
      </c>
      <c r="AG369" s="1279"/>
      <c r="AH369" s="1306" t="e">
        <v>#REF!</v>
      </c>
      <c r="AI369" s="1291" t="e">
        <v>#REF!</v>
      </c>
      <c r="AJ369" s="1279"/>
      <c r="AK369" s="165" t="s">
        <v>231</v>
      </c>
      <c r="AL369" s="226">
        <v>3000</v>
      </c>
      <c r="AM369" s="227">
        <v>3400</v>
      </c>
      <c r="AN369" s="1286"/>
      <c r="AO369" s="1294"/>
      <c r="AP369" s="1286"/>
      <c r="AQ369" s="1297"/>
      <c r="AR369" s="210"/>
      <c r="AS369" s="193"/>
      <c r="AT369" s="1282"/>
      <c r="AU369" s="41"/>
      <c r="AV369" s="1282"/>
      <c r="AW369" s="1284"/>
      <c r="AX369" s="1286"/>
      <c r="AY369" s="1288"/>
      <c r="AZ369" s="1271"/>
      <c r="BA369" s="1263">
        <v>0.02</v>
      </c>
      <c r="BB369" s="1265">
        <v>0.03</v>
      </c>
      <c r="BC369" s="1265">
        <v>0.05</v>
      </c>
      <c r="BD369" s="1267">
        <v>0.06</v>
      </c>
      <c r="BE369" s="210"/>
      <c r="BF369" s="1269"/>
      <c r="BG369" s="15"/>
      <c r="BH369" s="15"/>
      <c r="BI369" s="133"/>
      <c r="BJ369" s="130">
        <v>181</v>
      </c>
      <c r="BK369" s="130">
        <v>182</v>
      </c>
      <c r="BL369" s="1260"/>
      <c r="BM369" s="8"/>
      <c r="BN369" s="8"/>
      <c r="BO369" s="8"/>
      <c r="BP369" s="8"/>
      <c r="BQ369" s="8"/>
      <c r="BR369" s="8"/>
      <c r="BS369" s="8"/>
      <c r="BT369" s="8"/>
      <c r="BU369" s="8"/>
      <c r="BV369" s="8"/>
      <c r="BW369" s="8"/>
      <c r="BX369" s="8"/>
      <c r="BY369" s="8"/>
    </row>
    <row r="370" spans="1:77" s="56" customFormat="1" ht="13.5" customHeight="1">
      <c r="A370" s="1318"/>
      <c r="B370" s="1300"/>
      <c r="C370" s="1262"/>
      <c r="D370" s="232" t="s">
        <v>53</v>
      </c>
      <c r="E370" s="200"/>
      <c r="F370" s="233">
        <v>184640</v>
      </c>
      <c r="G370" s="234"/>
      <c r="H370" s="233">
        <v>177790</v>
      </c>
      <c r="I370" s="234"/>
      <c r="J370" s="170" t="s">
        <v>222</v>
      </c>
      <c r="K370" s="221">
        <v>1730</v>
      </c>
      <c r="L370" s="235"/>
      <c r="M370" s="236" t="s">
        <v>221</v>
      </c>
      <c r="N370" s="221">
        <v>1660</v>
      </c>
      <c r="O370" s="235"/>
      <c r="P370" s="236" t="s">
        <v>221</v>
      </c>
      <c r="Q370" s="228"/>
      <c r="R370" s="229"/>
      <c r="S370" s="237"/>
      <c r="T370" s="1304"/>
      <c r="U370" s="157"/>
      <c r="V370" s="243"/>
      <c r="W370" s="1286"/>
      <c r="X370" s="244"/>
      <c r="Y370" s="245"/>
      <c r="Z370" s="1320"/>
      <c r="AA370" s="243"/>
      <c r="AB370" s="1286"/>
      <c r="AC370" s="1311"/>
      <c r="AD370" s="238"/>
      <c r="AE370" s="1286"/>
      <c r="AF370" s="1289"/>
      <c r="AG370" s="1279"/>
      <c r="AH370" s="1307" t="e">
        <v>#REF!</v>
      </c>
      <c r="AI370" s="1292" t="e">
        <v>#REF!</v>
      </c>
      <c r="AJ370" s="1279"/>
      <c r="AK370" s="239" t="s">
        <v>232</v>
      </c>
      <c r="AL370" s="240">
        <v>2700</v>
      </c>
      <c r="AM370" s="241">
        <v>3000</v>
      </c>
      <c r="AN370" s="1286"/>
      <c r="AO370" s="1295"/>
      <c r="AP370" s="1286"/>
      <c r="AQ370" s="1298"/>
      <c r="AR370" s="210"/>
      <c r="AS370" s="193"/>
      <c r="AT370" s="1282"/>
      <c r="AU370" s="41"/>
      <c r="AV370" s="1282"/>
      <c r="AW370" s="1285"/>
      <c r="AX370" s="1286"/>
      <c r="AY370" s="1289"/>
      <c r="AZ370" s="1271"/>
      <c r="BA370" s="1264"/>
      <c r="BB370" s="1266"/>
      <c r="BC370" s="1266"/>
      <c r="BD370" s="1268"/>
      <c r="BE370" s="210"/>
      <c r="BF370" s="1269"/>
      <c r="BG370" s="15"/>
      <c r="BH370" s="15"/>
      <c r="BI370" s="133"/>
      <c r="BJ370" s="130">
        <v>181</v>
      </c>
      <c r="BK370" s="130">
        <v>182</v>
      </c>
      <c r="BL370" s="1260"/>
      <c r="BM370" s="8"/>
      <c r="BN370" s="8"/>
      <c r="BO370" s="8"/>
      <c r="BP370" s="8"/>
      <c r="BQ370" s="8"/>
      <c r="BR370" s="8"/>
      <c r="BS370" s="8"/>
      <c r="BT370" s="8"/>
      <c r="BU370" s="8"/>
      <c r="BV370" s="8"/>
      <c r="BW370" s="8"/>
      <c r="BX370" s="8"/>
      <c r="BY370" s="8"/>
    </row>
    <row r="371" spans="1:77" s="56" customFormat="1" ht="13.5" customHeight="1">
      <c r="A371" s="1318"/>
      <c r="B371" s="1308" t="s">
        <v>243</v>
      </c>
      <c r="C371" s="1301" t="s">
        <v>218</v>
      </c>
      <c r="D371" s="199" t="s">
        <v>219</v>
      </c>
      <c r="E371" s="200"/>
      <c r="F371" s="201">
        <v>45250</v>
      </c>
      <c r="G371" s="202">
        <v>52310</v>
      </c>
      <c r="H371" s="201">
        <v>39270</v>
      </c>
      <c r="I371" s="202">
        <v>46330</v>
      </c>
      <c r="J371" s="170" t="s">
        <v>222</v>
      </c>
      <c r="K371" s="203">
        <v>430</v>
      </c>
      <c r="L371" s="204">
        <v>500</v>
      </c>
      <c r="M371" s="205" t="s">
        <v>221</v>
      </c>
      <c r="N371" s="203">
        <v>370</v>
      </c>
      <c r="O371" s="204">
        <v>440</v>
      </c>
      <c r="P371" s="205" t="s">
        <v>221</v>
      </c>
      <c r="Q371" s="170" t="s">
        <v>222</v>
      </c>
      <c r="R371" s="206">
        <v>7060</v>
      </c>
      <c r="S371" s="207">
        <v>70</v>
      </c>
      <c r="T371" s="1303"/>
      <c r="U371" s="157"/>
      <c r="V371" s="223" t="s">
        <v>244</v>
      </c>
      <c r="W371" s="1286"/>
      <c r="X371" s="224" t="s">
        <v>244</v>
      </c>
      <c r="Y371" s="172"/>
      <c r="Z371" s="1320"/>
      <c r="AA371" s="223"/>
      <c r="AB371" s="1286" t="s">
        <v>222</v>
      </c>
      <c r="AC371" s="1312">
        <v>12990</v>
      </c>
      <c r="AD371" s="211"/>
      <c r="AE371" s="1286" t="s">
        <v>222</v>
      </c>
      <c r="AF371" s="1287">
        <v>50</v>
      </c>
      <c r="AG371" s="1279" t="s">
        <v>222</v>
      </c>
      <c r="AH371" s="1305">
        <v>3500</v>
      </c>
      <c r="AI371" s="1290">
        <v>3900</v>
      </c>
      <c r="AJ371" s="1279" t="s">
        <v>222</v>
      </c>
      <c r="AK371" s="212" t="s">
        <v>224</v>
      </c>
      <c r="AL371" s="213">
        <v>7100</v>
      </c>
      <c r="AM371" s="214">
        <v>7900</v>
      </c>
      <c r="AN371" s="1286" t="s">
        <v>222</v>
      </c>
      <c r="AO371" s="1293">
        <v>5290</v>
      </c>
      <c r="AP371" s="1286" t="s">
        <v>222</v>
      </c>
      <c r="AQ371" s="1296">
        <v>50</v>
      </c>
      <c r="AR371" s="1279" t="s">
        <v>222</v>
      </c>
      <c r="AS371" s="1280">
        <v>4700</v>
      </c>
      <c r="AT371" s="1282"/>
      <c r="AU371" s="41"/>
      <c r="AV371" s="1282" t="s">
        <v>492</v>
      </c>
      <c r="AW371" s="1283">
        <v>6050</v>
      </c>
      <c r="AX371" s="1286" t="s">
        <v>222</v>
      </c>
      <c r="AY371" s="1287">
        <v>60</v>
      </c>
      <c r="AZ371" s="1271" t="s">
        <v>492</v>
      </c>
      <c r="BA371" s="1272" t="s">
        <v>226</v>
      </c>
      <c r="BB371" s="1274" t="s">
        <v>226</v>
      </c>
      <c r="BC371" s="1274" t="s">
        <v>226</v>
      </c>
      <c r="BD371" s="1276" t="s">
        <v>226</v>
      </c>
      <c r="BE371" s="210"/>
      <c r="BF371" s="1278"/>
      <c r="BG371" s="15"/>
      <c r="BH371" s="15"/>
      <c r="BI371" s="133"/>
      <c r="BJ371" s="130">
        <v>183</v>
      </c>
      <c r="BK371" s="130">
        <v>184</v>
      </c>
      <c r="BL371" s="1260">
        <v>7</v>
      </c>
      <c r="BM371" s="8"/>
      <c r="BN371" s="8"/>
      <c r="BO371" s="8"/>
      <c r="BP371" s="8"/>
      <c r="BQ371" s="8"/>
      <c r="BR371" s="8"/>
      <c r="BS371" s="8"/>
      <c r="BT371" s="8"/>
      <c r="BU371" s="8"/>
      <c r="BV371" s="8"/>
      <c r="BW371" s="8"/>
      <c r="BX371" s="8"/>
      <c r="BY371" s="8"/>
    </row>
    <row r="372" spans="1:77" s="56" customFormat="1" ht="13.5" customHeight="1">
      <c r="A372" s="1318"/>
      <c r="B372" s="1300"/>
      <c r="C372" s="1302"/>
      <c r="D372" s="215" t="s">
        <v>227</v>
      </c>
      <c r="E372" s="200"/>
      <c r="F372" s="216">
        <v>52310</v>
      </c>
      <c r="G372" s="217">
        <v>110000</v>
      </c>
      <c r="H372" s="216">
        <v>46330</v>
      </c>
      <c r="I372" s="217">
        <v>104020</v>
      </c>
      <c r="J372" s="170" t="s">
        <v>222</v>
      </c>
      <c r="K372" s="218">
        <v>500</v>
      </c>
      <c r="L372" s="219">
        <v>980</v>
      </c>
      <c r="M372" s="220" t="s">
        <v>221</v>
      </c>
      <c r="N372" s="218">
        <v>440</v>
      </c>
      <c r="O372" s="219">
        <v>920</v>
      </c>
      <c r="P372" s="220" t="s">
        <v>221</v>
      </c>
      <c r="Q372" s="170" t="s">
        <v>222</v>
      </c>
      <c r="R372" s="221">
        <v>7060</v>
      </c>
      <c r="S372" s="222">
        <v>70</v>
      </c>
      <c r="T372" s="1303"/>
      <c r="U372" s="157"/>
      <c r="V372" s="223">
        <v>331700</v>
      </c>
      <c r="W372" s="1286"/>
      <c r="X372" s="224">
        <v>3310</v>
      </c>
      <c r="Y372" s="210"/>
      <c r="Z372" s="1320"/>
      <c r="AA372" s="224"/>
      <c r="AB372" s="1286"/>
      <c r="AC372" s="1313"/>
      <c r="AD372" s="225">
        <v>11220</v>
      </c>
      <c r="AE372" s="1286"/>
      <c r="AF372" s="1288"/>
      <c r="AG372" s="1279"/>
      <c r="AH372" s="1306" t="e">
        <v>#REF!</v>
      </c>
      <c r="AI372" s="1291" t="e">
        <v>#REF!</v>
      </c>
      <c r="AJ372" s="1279"/>
      <c r="AK372" s="165" t="s">
        <v>228</v>
      </c>
      <c r="AL372" s="226">
        <v>3900</v>
      </c>
      <c r="AM372" s="227">
        <v>4300</v>
      </c>
      <c r="AN372" s="1286"/>
      <c r="AO372" s="1294"/>
      <c r="AP372" s="1286"/>
      <c r="AQ372" s="1297"/>
      <c r="AR372" s="1279"/>
      <c r="AS372" s="1281"/>
      <c r="AT372" s="1282"/>
      <c r="AU372" s="41"/>
      <c r="AV372" s="1282"/>
      <c r="AW372" s="1284"/>
      <c r="AX372" s="1286"/>
      <c r="AY372" s="1288"/>
      <c r="AZ372" s="1271"/>
      <c r="BA372" s="1273"/>
      <c r="BB372" s="1275"/>
      <c r="BC372" s="1275"/>
      <c r="BD372" s="1277"/>
      <c r="BE372" s="210"/>
      <c r="BF372" s="1278"/>
      <c r="BG372" s="15"/>
      <c r="BH372" s="15"/>
      <c r="BI372" s="133"/>
      <c r="BJ372" s="130">
        <v>183</v>
      </c>
      <c r="BK372" s="130">
        <v>184</v>
      </c>
      <c r="BL372" s="1260"/>
      <c r="BM372" s="8"/>
      <c r="BN372" s="8"/>
      <c r="BO372" s="8"/>
      <c r="BP372" s="8"/>
      <c r="BQ372" s="8"/>
      <c r="BR372" s="8"/>
      <c r="BS372" s="8"/>
      <c r="BT372" s="8"/>
      <c r="BU372" s="8"/>
      <c r="BV372" s="8"/>
      <c r="BW372" s="8"/>
      <c r="BX372" s="8"/>
      <c r="BY372" s="8"/>
    </row>
    <row r="373" spans="1:77" s="56" customFormat="1" ht="13.5" customHeight="1">
      <c r="A373" s="1318"/>
      <c r="B373" s="1300"/>
      <c r="C373" s="1261" t="s">
        <v>229</v>
      </c>
      <c r="D373" s="215" t="s">
        <v>230</v>
      </c>
      <c r="E373" s="200"/>
      <c r="F373" s="216">
        <v>110000</v>
      </c>
      <c r="G373" s="217">
        <v>180610</v>
      </c>
      <c r="H373" s="216">
        <v>104020</v>
      </c>
      <c r="I373" s="217">
        <v>174630</v>
      </c>
      <c r="J373" s="170" t="s">
        <v>222</v>
      </c>
      <c r="K373" s="218">
        <v>980</v>
      </c>
      <c r="L373" s="219">
        <v>1690</v>
      </c>
      <c r="M373" s="220" t="s">
        <v>221</v>
      </c>
      <c r="N373" s="218">
        <v>920</v>
      </c>
      <c r="O373" s="219">
        <v>1630</v>
      </c>
      <c r="P373" s="220" t="s">
        <v>221</v>
      </c>
      <c r="Q373" s="228"/>
      <c r="R373" s="229"/>
      <c r="S373" s="230"/>
      <c r="T373" s="1304"/>
      <c r="U373" s="157"/>
      <c r="V373" s="243"/>
      <c r="W373" s="1286"/>
      <c r="X373" s="244"/>
      <c r="Y373" s="245"/>
      <c r="Z373" s="1320"/>
      <c r="AA373" s="243"/>
      <c r="AB373" s="1286" t="s">
        <v>222</v>
      </c>
      <c r="AC373" s="1310">
        <v>11220</v>
      </c>
      <c r="AD373" s="231"/>
      <c r="AE373" s="1286"/>
      <c r="AF373" s="1288">
        <v>0</v>
      </c>
      <c r="AG373" s="1279"/>
      <c r="AH373" s="1306" t="e">
        <v>#REF!</v>
      </c>
      <c r="AI373" s="1291" t="e">
        <v>#REF!</v>
      </c>
      <c r="AJ373" s="1279"/>
      <c r="AK373" s="165" t="s">
        <v>231</v>
      </c>
      <c r="AL373" s="226">
        <v>3400</v>
      </c>
      <c r="AM373" s="227">
        <v>3800</v>
      </c>
      <c r="AN373" s="1286"/>
      <c r="AO373" s="1294"/>
      <c r="AP373" s="1286"/>
      <c r="AQ373" s="1297"/>
      <c r="AR373" s="210"/>
      <c r="AS373" s="193"/>
      <c r="AT373" s="1282"/>
      <c r="AU373" s="61"/>
      <c r="AV373" s="1282"/>
      <c r="AW373" s="1284"/>
      <c r="AX373" s="1286"/>
      <c r="AY373" s="1288"/>
      <c r="AZ373" s="1271"/>
      <c r="BA373" s="1263">
        <v>0.02</v>
      </c>
      <c r="BB373" s="1265">
        <v>0.03</v>
      </c>
      <c r="BC373" s="1265">
        <v>0.05</v>
      </c>
      <c r="BD373" s="1267">
        <v>0.06</v>
      </c>
      <c r="BE373" s="210"/>
      <c r="BF373" s="1269"/>
      <c r="BG373" s="15"/>
      <c r="BH373" s="15"/>
      <c r="BI373" s="133"/>
      <c r="BJ373" s="130">
        <v>183</v>
      </c>
      <c r="BK373" s="130">
        <v>184</v>
      </c>
      <c r="BL373" s="1260"/>
      <c r="BM373" s="8"/>
      <c r="BN373" s="8"/>
      <c r="BO373" s="8"/>
      <c r="BP373" s="8"/>
      <c r="BQ373" s="8"/>
      <c r="BR373" s="8"/>
      <c r="BS373" s="8"/>
      <c r="BT373" s="8"/>
      <c r="BU373" s="8"/>
      <c r="BV373" s="8"/>
      <c r="BW373" s="8"/>
      <c r="BX373" s="8"/>
      <c r="BY373" s="8"/>
    </row>
    <row r="374" spans="1:77" s="56" customFormat="1" ht="13.5" customHeight="1">
      <c r="A374" s="1318"/>
      <c r="B374" s="1300"/>
      <c r="C374" s="1262"/>
      <c r="D374" s="232" t="s">
        <v>53</v>
      </c>
      <c r="E374" s="200"/>
      <c r="F374" s="233">
        <v>180610</v>
      </c>
      <c r="G374" s="234"/>
      <c r="H374" s="233">
        <v>174630</v>
      </c>
      <c r="I374" s="234"/>
      <c r="J374" s="170" t="s">
        <v>222</v>
      </c>
      <c r="K374" s="221">
        <v>1690</v>
      </c>
      <c r="L374" s="235"/>
      <c r="M374" s="236" t="s">
        <v>221</v>
      </c>
      <c r="N374" s="221">
        <v>1630</v>
      </c>
      <c r="O374" s="235"/>
      <c r="P374" s="236" t="s">
        <v>221</v>
      </c>
      <c r="Q374" s="228"/>
      <c r="R374" s="229"/>
      <c r="S374" s="237"/>
      <c r="T374" s="1304"/>
      <c r="U374" s="157"/>
      <c r="V374" s="223" t="s">
        <v>245</v>
      </c>
      <c r="W374" s="1286"/>
      <c r="X374" s="224" t="s">
        <v>245</v>
      </c>
      <c r="Y374" s="172"/>
      <c r="Z374" s="1320"/>
      <c r="AA374" s="223"/>
      <c r="AB374" s="1286"/>
      <c r="AC374" s="1311"/>
      <c r="AD374" s="238"/>
      <c r="AE374" s="1286"/>
      <c r="AF374" s="1289"/>
      <c r="AG374" s="1279"/>
      <c r="AH374" s="1307" t="e">
        <v>#REF!</v>
      </c>
      <c r="AI374" s="1292" t="e">
        <v>#REF!</v>
      </c>
      <c r="AJ374" s="1279"/>
      <c r="AK374" s="239" t="s">
        <v>232</v>
      </c>
      <c r="AL374" s="240">
        <v>3000</v>
      </c>
      <c r="AM374" s="241">
        <v>3400</v>
      </c>
      <c r="AN374" s="1286"/>
      <c r="AO374" s="1295"/>
      <c r="AP374" s="1286"/>
      <c r="AQ374" s="1298"/>
      <c r="AR374" s="210"/>
      <c r="AS374" s="193"/>
      <c r="AT374" s="1282"/>
      <c r="AU374" s="61"/>
      <c r="AV374" s="1282"/>
      <c r="AW374" s="1285"/>
      <c r="AX374" s="1286"/>
      <c r="AY374" s="1289"/>
      <c r="AZ374" s="1271"/>
      <c r="BA374" s="1264"/>
      <c r="BB374" s="1266"/>
      <c r="BC374" s="1266"/>
      <c r="BD374" s="1268"/>
      <c r="BE374" s="210"/>
      <c r="BF374" s="1269"/>
      <c r="BG374" s="15"/>
      <c r="BH374" s="15"/>
      <c r="BI374" s="133"/>
      <c r="BJ374" s="130">
        <v>183</v>
      </c>
      <c r="BK374" s="130">
        <v>184</v>
      </c>
      <c r="BL374" s="1260"/>
      <c r="BM374" s="8"/>
      <c r="BN374" s="8"/>
      <c r="BO374" s="8"/>
      <c r="BP374" s="8"/>
      <c r="BQ374" s="8"/>
      <c r="BR374" s="8"/>
      <c r="BS374" s="8"/>
      <c r="BT374" s="8"/>
      <c r="BU374" s="8"/>
      <c r="BV374" s="8"/>
      <c r="BW374" s="8"/>
      <c r="BX374" s="8"/>
      <c r="BY374" s="8"/>
    </row>
    <row r="375" spans="1:77" s="56" customFormat="1" ht="13.5" customHeight="1">
      <c r="A375" s="1318"/>
      <c r="B375" s="1308" t="s">
        <v>246</v>
      </c>
      <c r="C375" s="1301" t="s">
        <v>218</v>
      </c>
      <c r="D375" s="199" t="s">
        <v>219</v>
      </c>
      <c r="E375" s="200"/>
      <c r="F375" s="201">
        <v>42080</v>
      </c>
      <c r="G375" s="202">
        <v>49140</v>
      </c>
      <c r="H375" s="201">
        <v>36760</v>
      </c>
      <c r="I375" s="202">
        <v>43820</v>
      </c>
      <c r="J375" s="170" t="s">
        <v>222</v>
      </c>
      <c r="K375" s="203">
        <v>400</v>
      </c>
      <c r="L375" s="204">
        <v>470</v>
      </c>
      <c r="M375" s="205" t="s">
        <v>221</v>
      </c>
      <c r="N375" s="203">
        <v>340</v>
      </c>
      <c r="O375" s="204">
        <v>410</v>
      </c>
      <c r="P375" s="205" t="s">
        <v>221</v>
      </c>
      <c r="Q375" s="170" t="s">
        <v>222</v>
      </c>
      <c r="R375" s="206">
        <v>7060</v>
      </c>
      <c r="S375" s="207">
        <v>70</v>
      </c>
      <c r="T375" s="1303"/>
      <c r="U375" s="157"/>
      <c r="V375" s="223">
        <v>366100</v>
      </c>
      <c r="W375" s="1286"/>
      <c r="X375" s="224">
        <v>3660</v>
      </c>
      <c r="Y375" s="210"/>
      <c r="Z375" s="1320"/>
      <c r="AA375" s="224"/>
      <c r="AB375" s="1286" t="s">
        <v>222</v>
      </c>
      <c r="AC375" s="1312">
        <v>12330</v>
      </c>
      <c r="AD375" s="211"/>
      <c r="AE375" s="1286" t="s">
        <v>222</v>
      </c>
      <c r="AF375" s="1287">
        <v>50</v>
      </c>
      <c r="AG375" s="1279" t="s">
        <v>222</v>
      </c>
      <c r="AH375" s="1305">
        <v>3100</v>
      </c>
      <c r="AI375" s="1290">
        <v>3400</v>
      </c>
      <c r="AJ375" s="1279" t="s">
        <v>222</v>
      </c>
      <c r="AK375" s="212" t="s">
        <v>224</v>
      </c>
      <c r="AL375" s="213">
        <v>6300</v>
      </c>
      <c r="AM375" s="214">
        <v>7100</v>
      </c>
      <c r="AN375" s="1286" t="s">
        <v>222</v>
      </c>
      <c r="AO375" s="1293">
        <v>4700</v>
      </c>
      <c r="AP375" s="1286" t="s">
        <v>222</v>
      </c>
      <c r="AQ375" s="1296">
        <v>40</v>
      </c>
      <c r="AR375" s="1279" t="s">
        <v>222</v>
      </c>
      <c r="AS375" s="1280">
        <v>4700</v>
      </c>
      <c r="AT375" s="1282"/>
      <c r="AU375" s="61"/>
      <c r="AV375" s="1282" t="s">
        <v>492</v>
      </c>
      <c r="AW375" s="1283">
        <v>5380</v>
      </c>
      <c r="AX375" s="1286" t="s">
        <v>222</v>
      </c>
      <c r="AY375" s="1287">
        <v>50</v>
      </c>
      <c r="AZ375" s="1271" t="s">
        <v>492</v>
      </c>
      <c r="BA375" s="1272" t="s">
        <v>226</v>
      </c>
      <c r="BB375" s="1274" t="s">
        <v>226</v>
      </c>
      <c r="BC375" s="1274" t="s">
        <v>226</v>
      </c>
      <c r="BD375" s="1276" t="s">
        <v>226</v>
      </c>
      <c r="BE375" s="210"/>
      <c r="BF375" s="1278"/>
      <c r="BG375" s="15"/>
      <c r="BH375" s="15"/>
      <c r="BI375" s="133"/>
      <c r="BJ375" s="130">
        <v>185</v>
      </c>
      <c r="BK375" s="130">
        <v>186</v>
      </c>
      <c r="BL375" s="1260">
        <v>8</v>
      </c>
      <c r="BM375" s="8"/>
      <c r="BN375" s="8"/>
      <c r="BO375" s="8"/>
      <c r="BP375" s="8"/>
      <c r="BQ375" s="8"/>
      <c r="BR375" s="8"/>
      <c r="BS375" s="8"/>
      <c r="BT375" s="8"/>
      <c r="BU375" s="8"/>
      <c r="BV375" s="8"/>
      <c r="BW375" s="8"/>
      <c r="BX375" s="8"/>
      <c r="BY375" s="8"/>
    </row>
    <row r="376" spans="1:77" s="56" customFormat="1" ht="13.5" customHeight="1">
      <c r="A376" s="1318"/>
      <c r="B376" s="1300"/>
      <c r="C376" s="1302"/>
      <c r="D376" s="215" t="s">
        <v>227</v>
      </c>
      <c r="E376" s="200"/>
      <c r="F376" s="216">
        <v>49140</v>
      </c>
      <c r="G376" s="217">
        <v>106830</v>
      </c>
      <c r="H376" s="216">
        <v>43820</v>
      </c>
      <c r="I376" s="217">
        <v>101510</v>
      </c>
      <c r="J376" s="170" t="s">
        <v>222</v>
      </c>
      <c r="K376" s="218">
        <v>470</v>
      </c>
      <c r="L376" s="219">
        <v>950</v>
      </c>
      <c r="M376" s="220" t="s">
        <v>221</v>
      </c>
      <c r="N376" s="218">
        <v>410</v>
      </c>
      <c r="O376" s="219">
        <v>900</v>
      </c>
      <c r="P376" s="220" t="s">
        <v>221</v>
      </c>
      <c r="Q376" s="170" t="s">
        <v>222</v>
      </c>
      <c r="R376" s="221">
        <v>7060</v>
      </c>
      <c r="S376" s="222">
        <v>70</v>
      </c>
      <c r="T376" s="1303"/>
      <c r="U376" s="157"/>
      <c r="V376" s="243"/>
      <c r="W376" s="1286"/>
      <c r="X376" s="244"/>
      <c r="Y376" s="245"/>
      <c r="Z376" s="1320"/>
      <c r="AA376" s="243"/>
      <c r="AB376" s="1286"/>
      <c r="AC376" s="1313"/>
      <c r="AD376" s="225">
        <v>10560</v>
      </c>
      <c r="AE376" s="1286"/>
      <c r="AF376" s="1288"/>
      <c r="AG376" s="1279"/>
      <c r="AH376" s="1306" t="e">
        <v>#REF!</v>
      </c>
      <c r="AI376" s="1291" t="e">
        <v>#REF!</v>
      </c>
      <c r="AJ376" s="1279"/>
      <c r="AK376" s="165" t="s">
        <v>228</v>
      </c>
      <c r="AL376" s="226">
        <v>3500</v>
      </c>
      <c r="AM376" s="227">
        <v>3900</v>
      </c>
      <c r="AN376" s="1286"/>
      <c r="AO376" s="1294"/>
      <c r="AP376" s="1286"/>
      <c r="AQ376" s="1297"/>
      <c r="AR376" s="1279"/>
      <c r="AS376" s="1281"/>
      <c r="AT376" s="1282"/>
      <c r="AU376" s="61"/>
      <c r="AV376" s="1282"/>
      <c r="AW376" s="1284"/>
      <c r="AX376" s="1286"/>
      <c r="AY376" s="1288"/>
      <c r="AZ376" s="1271"/>
      <c r="BA376" s="1273"/>
      <c r="BB376" s="1275"/>
      <c r="BC376" s="1275"/>
      <c r="BD376" s="1277"/>
      <c r="BE376" s="210"/>
      <c r="BF376" s="1278"/>
      <c r="BG376" s="15"/>
      <c r="BH376" s="15"/>
      <c r="BI376" s="133"/>
      <c r="BJ376" s="130">
        <v>185</v>
      </c>
      <c r="BK376" s="130">
        <v>186</v>
      </c>
      <c r="BL376" s="1260"/>
      <c r="BM376" s="8"/>
      <c r="BN376" s="8"/>
      <c r="BO376" s="8"/>
      <c r="BP376" s="8"/>
      <c r="BQ376" s="8"/>
      <c r="BR376" s="8"/>
      <c r="BS376" s="8"/>
      <c r="BT376" s="8"/>
      <c r="BU376" s="8"/>
      <c r="BV376" s="8"/>
      <c r="BW376" s="8"/>
      <c r="BX376" s="8"/>
      <c r="BY376" s="8"/>
    </row>
    <row r="377" spans="1:77" s="56" customFormat="1" ht="13.5" customHeight="1">
      <c r="A377" s="1318"/>
      <c r="B377" s="1300"/>
      <c r="C377" s="1261" t="s">
        <v>229</v>
      </c>
      <c r="D377" s="215" t="s">
        <v>230</v>
      </c>
      <c r="E377" s="200"/>
      <c r="F377" s="216">
        <v>106830</v>
      </c>
      <c r="G377" s="217">
        <v>177440</v>
      </c>
      <c r="H377" s="216">
        <v>101510</v>
      </c>
      <c r="I377" s="217">
        <v>172120</v>
      </c>
      <c r="J377" s="170" t="s">
        <v>222</v>
      </c>
      <c r="K377" s="218">
        <v>950</v>
      </c>
      <c r="L377" s="219">
        <v>1660</v>
      </c>
      <c r="M377" s="220" t="s">
        <v>221</v>
      </c>
      <c r="N377" s="218">
        <v>900</v>
      </c>
      <c r="O377" s="219">
        <v>1610</v>
      </c>
      <c r="P377" s="220" t="s">
        <v>221</v>
      </c>
      <c r="Q377" s="228"/>
      <c r="R377" s="229"/>
      <c r="S377" s="230"/>
      <c r="T377" s="1304"/>
      <c r="U377" s="157"/>
      <c r="V377" s="223" t="s">
        <v>247</v>
      </c>
      <c r="W377" s="1286"/>
      <c r="X377" s="224" t="s">
        <v>247</v>
      </c>
      <c r="Y377" s="172"/>
      <c r="Z377" s="1320"/>
      <c r="AA377" s="223"/>
      <c r="AB377" s="1286" t="s">
        <v>222</v>
      </c>
      <c r="AC377" s="1310">
        <v>10560</v>
      </c>
      <c r="AD377" s="231"/>
      <c r="AE377" s="1286"/>
      <c r="AF377" s="1288">
        <v>0</v>
      </c>
      <c r="AG377" s="1279"/>
      <c r="AH377" s="1306" t="e">
        <v>#REF!</v>
      </c>
      <c r="AI377" s="1291" t="e">
        <v>#REF!</v>
      </c>
      <c r="AJ377" s="1279"/>
      <c r="AK377" s="165" t="s">
        <v>231</v>
      </c>
      <c r="AL377" s="226">
        <v>3000</v>
      </c>
      <c r="AM377" s="227">
        <v>3400</v>
      </c>
      <c r="AN377" s="1286"/>
      <c r="AO377" s="1294"/>
      <c r="AP377" s="1286"/>
      <c r="AQ377" s="1297"/>
      <c r="AR377" s="210"/>
      <c r="AS377" s="193"/>
      <c r="AT377" s="1282"/>
      <c r="AU377" s="62"/>
      <c r="AV377" s="1282"/>
      <c r="AW377" s="1284"/>
      <c r="AX377" s="1286"/>
      <c r="AY377" s="1288"/>
      <c r="AZ377" s="1271"/>
      <c r="BA377" s="1263">
        <v>0.02</v>
      </c>
      <c r="BB377" s="1265">
        <v>0.03</v>
      </c>
      <c r="BC377" s="1265">
        <v>0.05</v>
      </c>
      <c r="BD377" s="1267">
        <v>0.06</v>
      </c>
      <c r="BE377" s="210"/>
      <c r="BF377" s="1269"/>
      <c r="BG377" s="15"/>
      <c r="BH377" s="15"/>
      <c r="BI377" s="133"/>
      <c r="BJ377" s="130">
        <v>185</v>
      </c>
      <c r="BK377" s="130">
        <v>186</v>
      </c>
      <c r="BL377" s="1260"/>
      <c r="BM377" s="8"/>
      <c r="BN377" s="8"/>
      <c r="BO377" s="8"/>
      <c r="BP377" s="8"/>
      <c r="BQ377" s="8"/>
      <c r="BR377" s="8"/>
      <c r="BS377" s="8"/>
      <c r="BT377" s="8"/>
      <c r="BU377" s="8"/>
      <c r="BV377" s="8"/>
      <c r="BW377" s="8"/>
      <c r="BX377" s="8"/>
      <c r="BY377" s="8"/>
    </row>
    <row r="378" spans="1:77" s="56" customFormat="1" ht="13.5" customHeight="1">
      <c r="A378" s="1318"/>
      <c r="B378" s="1300"/>
      <c r="C378" s="1262"/>
      <c r="D378" s="232" t="s">
        <v>53</v>
      </c>
      <c r="E378" s="200"/>
      <c r="F378" s="233">
        <v>177440</v>
      </c>
      <c r="G378" s="234"/>
      <c r="H378" s="233">
        <v>172120</v>
      </c>
      <c r="I378" s="234"/>
      <c r="J378" s="170" t="s">
        <v>222</v>
      </c>
      <c r="K378" s="221">
        <v>1660</v>
      </c>
      <c r="L378" s="235"/>
      <c r="M378" s="236" t="s">
        <v>221</v>
      </c>
      <c r="N378" s="221">
        <v>1610</v>
      </c>
      <c r="O378" s="235"/>
      <c r="P378" s="236" t="s">
        <v>221</v>
      </c>
      <c r="Q378" s="228"/>
      <c r="R378" s="229"/>
      <c r="S378" s="237"/>
      <c r="T378" s="1304"/>
      <c r="U378" s="157"/>
      <c r="V378" s="223">
        <v>400500</v>
      </c>
      <c r="W378" s="1286"/>
      <c r="X378" s="224">
        <v>4000</v>
      </c>
      <c r="Y378" s="210"/>
      <c r="Z378" s="1320"/>
      <c r="AA378" s="224"/>
      <c r="AB378" s="1286"/>
      <c r="AC378" s="1311"/>
      <c r="AD378" s="238"/>
      <c r="AE378" s="1286"/>
      <c r="AF378" s="1289"/>
      <c r="AG378" s="1279"/>
      <c r="AH378" s="1307" t="e">
        <v>#REF!</v>
      </c>
      <c r="AI378" s="1292" t="e">
        <v>#REF!</v>
      </c>
      <c r="AJ378" s="1279"/>
      <c r="AK378" s="239" t="s">
        <v>232</v>
      </c>
      <c r="AL378" s="240">
        <v>2700</v>
      </c>
      <c r="AM378" s="241">
        <v>3000</v>
      </c>
      <c r="AN378" s="1286"/>
      <c r="AO378" s="1295"/>
      <c r="AP378" s="1286"/>
      <c r="AQ378" s="1298"/>
      <c r="AR378" s="210"/>
      <c r="AS378" s="193"/>
      <c r="AT378" s="1282"/>
      <c r="AU378" s="62"/>
      <c r="AV378" s="1282"/>
      <c r="AW378" s="1285"/>
      <c r="AX378" s="1286"/>
      <c r="AY378" s="1289"/>
      <c r="AZ378" s="1271"/>
      <c r="BA378" s="1264"/>
      <c r="BB378" s="1266"/>
      <c r="BC378" s="1266"/>
      <c r="BD378" s="1268"/>
      <c r="BE378" s="210"/>
      <c r="BF378" s="1269"/>
      <c r="BG378" s="15"/>
      <c r="BH378" s="15"/>
      <c r="BI378" s="133"/>
      <c r="BJ378" s="130">
        <v>185</v>
      </c>
      <c r="BK378" s="130">
        <v>186</v>
      </c>
      <c r="BL378" s="1260"/>
      <c r="BM378" s="8"/>
      <c r="BN378" s="8"/>
      <c r="BO378" s="8"/>
      <c r="BP378" s="8"/>
      <c r="BQ378" s="8"/>
      <c r="BR378" s="8"/>
      <c r="BS378" s="8"/>
      <c r="BT378" s="8"/>
      <c r="BU378" s="8"/>
      <c r="BV378" s="8"/>
      <c r="BW378" s="8"/>
      <c r="BX378" s="8"/>
      <c r="BY378" s="8"/>
    </row>
    <row r="379" spans="1:77" s="56" customFormat="1" ht="13.5" customHeight="1">
      <c r="A379" s="1318"/>
      <c r="B379" s="1308" t="s">
        <v>248</v>
      </c>
      <c r="C379" s="1301" t="s">
        <v>218</v>
      </c>
      <c r="D379" s="199" t="s">
        <v>219</v>
      </c>
      <c r="E379" s="200"/>
      <c r="F379" s="201">
        <v>36490</v>
      </c>
      <c r="G379" s="202">
        <v>43550</v>
      </c>
      <c r="H379" s="201">
        <v>31690</v>
      </c>
      <c r="I379" s="202">
        <v>38750</v>
      </c>
      <c r="J379" s="170" t="s">
        <v>222</v>
      </c>
      <c r="K379" s="203">
        <v>340</v>
      </c>
      <c r="L379" s="204">
        <v>410</v>
      </c>
      <c r="M379" s="205" t="s">
        <v>221</v>
      </c>
      <c r="N379" s="203">
        <v>290</v>
      </c>
      <c r="O379" s="204">
        <v>360</v>
      </c>
      <c r="P379" s="205" t="s">
        <v>221</v>
      </c>
      <c r="Q379" s="170" t="s">
        <v>222</v>
      </c>
      <c r="R379" s="206">
        <v>7060</v>
      </c>
      <c r="S379" s="207">
        <v>70</v>
      </c>
      <c r="T379" s="1303"/>
      <c r="U379" s="157"/>
      <c r="V379" s="243"/>
      <c r="W379" s="1286"/>
      <c r="X379" s="244"/>
      <c r="Y379" s="245"/>
      <c r="Z379" s="1320"/>
      <c r="AA379" s="243"/>
      <c r="AB379" s="1303"/>
      <c r="AC379" s="229"/>
      <c r="AD379" s="229"/>
      <c r="AE379" s="1304"/>
      <c r="AF379" s="246"/>
      <c r="AG379" s="1282" t="s">
        <v>222</v>
      </c>
      <c r="AH379" s="1305">
        <v>2800</v>
      </c>
      <c r="AI379" s="1290">
        <v>3100</v>
      </c>
      <c r="AJ379" s="1279" t="s">
        <v>222</v>
      </c>
      <c r="AK379" s="212" t="s">
        <v>224</v>
      </c>
      <c r="AL379" s="213">
        <v>5500</v>
      </c>
      <c r="AM379" s="214">
        <v>6200</v>
      </c>
      <c r="AN379" s="1286" t="s">
        <v>222</v>
      </c>
      <c r="AO379" s="1293">
        <v>4230</v>
      </c>
      <c r="AP379" s="1286" t="s">
        <v>222</v>
      </c>
      <c r="AQ379" s="1296">
        <v>40</v>
      </c>
      <c r="AR379" s="1279" t="s">
        <v>222</v>
      </c>
      <c r="AS379" s="1280">
        <v>4700</v>
      </c>
      <c r="AT379" s="1282"/>
      <c r="AU379" s="1251" t="s">
        <v>267</v>
      </c>
      <c r="AV379" s="1282" t="s">
        <v>492</v>
      </c>
      <c r="AW379" s="1283">
        <v>4840</v>
      </c>
      <c r="AX379" s="1286" t="s">
        <v>222</v>
      </c>
      <c r="AY379" s="1287">
        <v>40</v>
      </c>
      <c r="AZ379" s="1271" t="s">
        <v>492</v>
      </c>
      <c r="BA379" s="1272" t="s">
        <v>226</v>
      </c>
      <c r="BB379" s="1274" t="s">
        <v>226</v>
      </c>
      <c r="BC379" s="1274" t="s">
        <v>226</v>
      </c>
      <c r="BD379" s="1276" t="s">
        <v>226</v>
      </c>
      <c r="BE379" s="210"/>
      <c r="BF379" s="1251" t="s">
        <v>234</v>
      </c>
      <c r="BG379" s="15"/>
      <c r="BH379" s="15"/>
      <c r="BI379" s="133"/>
      <c r="BJ379" s="130">
        <v>187</v>
      </c>
      <c r="BK379" s="130">
        <v>188</v>
      </c>
      <c r="BL379" s="1260">
        <v>9</v>
      </c>
      <c r="BM379" s="8"/>
      <c r="BN379" s="8"/>
      <c r="BO379" s="8"/>
      <c r="BP379" s="8"/>
      <c r="BQ379" s="8"/>
      <c r="BR379" s="8"/>
      <c r="BS379" s="8"/>
      <c r="BT379" s="8"/>
      <c r="BU379" s="8"/>
      <c r="BV379" s="8"/>
      <c r="BW379" s="8"/>
      <c r="BX379" s="8"/>
      <c r="BY379" s="8"/>
    </row>
    <row r="380" spans="1:77" s="56" customFormat="1" ht="13.5" customHeight="1">
      <c r="A380" s="1318"/>
      <c r="B380" s="1300"/>
      <c r="C380" s="1302"/>
      <c r="D380" s="215" t="s">
        <v>227</v>
      </c>
      <c r="E380" s="200"/>
      <c r="F380" s="216">
        <v>43550</v>
      </c>
      <c r="G380" s="217">
        <v>101240</v>
      </c>
      <c r="H380" s="216">
        <v>38750</v>
      </c>
      <c r="I380" s="217">
        <v>96440</v>
      </c>
      <c r="J380" s="170" t="s">
        <v>222</v>
      </c>
      <c r="K380" s="218">
        <v>410</v>
      </c>
      <c r="L380" s="219">
        <v>890</v>
      </c>
      <c r="M380" s="220" t="s">
        <v>221</v>
      </c>
      <c r="N380" s="218">
        <v>360</v>
      </c>
      <c r="O380" s="219">
        <v>850</v>
      </c>
      <c r="P380" s="220" t="s">
        <v>221</v>
      </c>
      <c r="Q380" s="170" t="s">
        <v>222</v>
      </c>
      <c r="R380" s="221">
        <v>7060</v>
      </c>
      <c r="S380" s="222">
        <v>70</v>
      </c>
      <c r="T380" s="1303"/>
      <c r="U380" s="157"/>
      <c r="V380" s="223" t="s">
        <v>249</v>
      </c>
      <c r="W380" s="1286"/>
      <c r="X380" s="224" t="s">
        <v>249</v>
      </c>
      <c r="Y380" s="172"/>
      <c r="Z380" s="1320"/>
      <c r="AA380" s="223" t="s">
        <v>250</v>
      </c>
      <c r="AB380" s="1303"/>
      <c r="AC380" s="229"/>
      <c r="AD380" s="229"/>
      <c r="AE380" s="1304"/>
      <c r="AF380" s="247"/>
      <c r="AG380" s="1282"/>
      <c r="AH380" s="1306" t="e">
        <v>#REF!</v>
      </c>
      <c r="AI380" s="1291" t="e">
        <v>#REF!</v>
      </c>
      <c r="AJ380" s="1279"/>
      <c r="AK380" s="165" t="s">
        <v>228</v>
      </c>
      <c r="AL380" s="226">
        <v>3000</v>
      </c>
      <c r="AM380" s="227">
        <v>3400</v>
      </c>
      <c r="AN380" s="1286"/>
      <c r="AO380" s="1294"/>
      <c r="AP380" s="1286"/>
      <c r="AQ380" s="1297"/>
      <c r="AR380" s="1279"/>
      <c r="AS380" s="1281"/>
      <c r="AT380" s="1282"/>
      <c r="AU380" s="1251"/>
      <c r="AV380" s="1282"/>
      <c r="AW380" s="1284"/>
      <c r="AX380" s="1286"/>
      <c r="AY380" s="1288"/>
      <c r="AZ380" s="1271"/>
      <c r="BA380" s="1273"/>
      <c r="BB380" s="1275"/>
      <c r="BC380" s="1275"/>
      <c r="BD380" s="1277"/>
      <c r="BE380" s="210"/>
      <c r="BF380" s="1251"/>
      <c r="BG380" s="15"/>
      <c r="BH380" s="15"/>
      <c r="BI380" s="133"/>
      <c r="BJ380" s="130">
        <v>187</v>
      </c>
      <c r="BK380" s="130">
        <v>188</v>
      </c>
      <c r="BL380" s="1260"/>
      <c r="BM380" s="8"/>
      <c r="BN380" s="8"/>
      <c r="BO380" s="8"/>
      <c r="BP380" s="8"/>
      <c r="BQ380" s="8"/>
      <c r="BR380" s="8"/>
      <c r="BS380" s="8"/>
      <c r="BT380" s="8"/>
      <c r="BU380" s="8"/>
      <c r="BV380" s="8"/>
      <c r="BW380" s="8"/>
      <c r="BX380" s="8"/>
      <c r="BY380" s="8"/>
    </row>
    <row r="381" spans="1:77" s="56" customFormat="1" ht="13.5" customHeight="1">
      <c r="A381" s="1318"/>
      <c r="B381" s="1300"/>
      <c r="C381" s="1261" t="s">
        <v>229</v>
      </c>
      <c r="D381" s="215" t="s">
        <v>230</v>
      </c>
      <c r="E381" s="200"/>
      <c r="F381" s="216">
        <v>101240</v>
      </c>
      <c r="G381" s="217">
        <v>171850</v>
      </c>
      <c r="H381" s="216">
        <v>96440</v>
      </c>
      <c r="I381" s="217">
        <v>167050</v>
      </c>
      <c r="J381" s="170" t="s">
        <v>222</v>
      </c>
      <c r="K381" s="218">
        <v>890</v>
      </c>
      <c r="L381" s="219">
        <v>1600</v>
      </c>
      <c r="M381" s="220" t="s">
        <v>221</v>
      </c>
      <c r="N381" s="218">
        <v>850</v>
      </c>
      <c r="O381" s="219">
        <v>1560</v>
      </c>
      <c r="P381" s="220" t="s">
        <v>221</v>
      </c>
      <c r="Q381" s="228"/>
      <c r="R381" s="229"/>
      <c r="S381" s="230"/>
      <c r="T381" s="1304"/>
      <c r="U381" s="157"/>
      <c r="V381" s="223">
        <v>434900</v>
      </c>
      <c r="W381" s="1286"/>
      <c r="X381" s="224">
        <v>4340</v>
      </c>
      <c r="Y381" s="210"/>
      <c r="Z381" s="1320"/>
      <c r="AA381" s="248" t="s">
        <v>251</v>
      </c>
      <c r="AB381" s="1303"/>
      <c r="AC381" s="229"/>
      <c r="AD381" s="229"/>
      <c r="AE381" s="1304"/>
      <c r="AF381" s="247"/>
      <c r="AG381" s="1282"/>
      <c r="AH381" s="1306" t="e">
        <v>#REF!</v>
      </c>
      <c r="AI381" s="1291" t="e">
        <v>#REF!</v>
      </c>
      <c r="AJ381" s="1279"/>
      <c r="AK381" s="165" t="s">
        <v>231</v>
      </c>
      <c r="AL381" s="226">
        <v>2600</v>
      </c>
      <c r="AM381" s="227">
        <v>2900</v>
      </c>
      <c r="AN381" s="1286"/>
      <c r="AO381" s="1294"/>
      <c r="AP381" s="1286"/>
      <c r="AQ381" s="1297"/>
      <c r="AR381" s="210"/>
      <c r="AS381" s="193"/>
      <c r="AT381" s="1282"/>
      <c r="AU381" s="1249">
        <v>0.1</v>
      </c>
      <c r="AV381" s="1282"/>
      <c r="AW381" s="1284"/>
      <c r="AX381" s="1286"/>
      <c r="AY381" s="1288"/>
      <c r="AZ381" s="1271"/>
      <c r="BA381" s="1263">
        <v>0.02</v>
      </c>
      <c r="BB381" s="1265">
        <v>0.03</v>
      </c>
      <c r="BC381" s="1265">
        <v>0.05</v>
      </c>
      <c r="BD381" s="1267">
        <v>7.0000000000000007E-2</v>
      </c>
      <c r="BE381" s="210"/>
      <c r="BF381" s="1309" t="s">
        <v>493</v>
      </c>
      <c r="BG381" s="15"/>
      <c r="BH381" s="15"/>
      <c r="BI381" s="133"/>
      <c r="BJ381" s="130">
        <v>187</v>
      </c>
      <c r="BK381" s="130">
        <v>188</v>
      </c>
      <c r="BL381" s="1260"/>
      <c r="BM381" s="8"/>
      <c r="BN381" s="8"/>
      <c r="BO381" s="8"/>
      <c r="BP381" s="8"/>
      <c r="BQ381" s="8"/>
      <c r="BR381" s="8"/>
      <c r="BS381" s="8"/>
      <c r="BT381" s="8"/>
      <c r="BU381" s="8"/>
      <c r="BV381" s="8"/>
      <c r="BW381" s="8"/>
      <c r="BX381" s="8"/>
      <c r="BY381" s="8"/>
    </row>
    <row r="382" spans="1:77" s="56" customFormat="1" ht="13.5" customHeight="1">
      <c r="A382" s="1318"/>
      <c r="B382" s="1300"/>
      <c r="C382" s="1262"/>
      <c r="D382" s="232" t="s">
        <v>53</v>
      </c>
      <c r="E382" s="200"/>
      <c r="F382" s="233">
        <v>171850</v>
      </c>
      <c r="G382" s="234"/>
      <c r="H382" s="233">
        <v>167050</v>
      </c>
      <c r="I382" s="234"/>
      <c r="J382" s="170" t="s">
        <v>222</v>
      </c>
      <c r="K382" s="221">
        <v>1600</v>
      </c>
      <c r="L382" s="235"/>
      <c r="M382" s="236" t="s">
        <v>221</v>
      </c>
      <c r="N382" s="221">
        <v>1560</v>
      </c>
      <c r="O382" s="235"/>
      <c r="P382" s="236" t="s">
        <v>221</v>
      </c>
      <c r="Q382" s="228"/>
      <c r="R382" s="229"/>
      <c r="S382" s="237"/>
      <c r="T382" s="1304"/>
      <c r="U382" s="157"/>
      <c r="V382" s="243"/>
      <c r="W382" s="1286"/>
      <c r="X382" s="244"/>
      <c r="Y382" s="245"/>
      <c r="Z382" s="1320"/>
      <c r="AA382" s="243"/>
      <c r="AB382" s="1303"/>
      <c r="AC382" s="229"/>
      <c r="AD382" s="229"/>
      <c r="AE382" s="1304"/>
      <c r="AF382" s="247"/>
      <c r="AG382" s="1282"/>
      <c r="AH382" s="1307" t="e">
        <v>#REF!</v>
      </c>
      <c r="AI382" s="1292" t="e">
        <v>#REF!</v>
      </c>
      <c r="AJ382" s="1279"/>
      <c r="AK382" s="239" t="s">
        <v>232</v>
      </c>
      <c r="AL382" s="240">
        <v>2400</v>
      </c>
      <c r="AM382" s="241">
        <v>2600</v>
      </c>
      <c r="AN382" s="1286"/>
      <c r="AO382" s="1295"/>
      <c r="AP382" s="1286"/>
      <c r="AQ382" s="1298"/>
      <c r="AR382" s="210"/>
      <c r="AS382" s="193"/>
      <c r="AT382" s="1282"/>
      <c r="AU382" s="1249"/>
      <c r="AV382" s="1282"/>
      <c r="AW382" s="1285"/>
      <c r="AX382" s="1286"/>
      <c r="AY382" s="1289"/>
      <c r="AZ382" s="1271"/>
      <c r="BA382" s="1264"/>
      <c r="BB382" s="1266"/>
      <c r="BC382" s="1266"/>
      <c r="BD382" s="1268"/>
      <c r="BE382" s="210"/>
      <c r="BF382" s="1309"/>
      <c r="BG382" s="15"/>
      <c r="BH382" s="15"/>
      <c r="BI382" s="133"/>
      <c r="BJ382" s="130">
        <v>187</v>
      </c>
      <c r="BK382" s="130">
        <v>188</v>
      </c>
      <c r="BL382" s="1260"/>
      <c r="BM382" s="8"/>
      <c r="BN382" s="8"/>
      <c r="BO382" s="8"/>
      <c r="BP382" s="8"/>
      <c r="BQ382" s="8"/>
      <c r="BR382" s="8"/>
      <c r="BS382" s="8"/>
      <c r="BT382" s="8"/>
      <c r="BU382" s="8"/>
      <c r="BV382" s="8"/>
      <c r="BW382" s="8"/>
      <c r="BX382" s="8"/>
      <c r="BY382" s="8"/>
    </row>
    <row r="383" spans="1:77" s="56" customFormat="1" ht="13.5" customHeight="1">
      <c r="A383" s="1318"/>
      <c r="B383" s="1308" t="s">
        <v>252</v>
      </c>
      <c r="C383" s="1301" t="s">
        <v>218</v>
      </c>
      <c r="D383" s="199" t="s">
        <v>219</v>
      </c>
      <c r="E383" s="200"/>
      <c r="F383" s="201">
        <v>34720</v>
      </c>
      <c r="G383" s="202">
        <v>41780</v>
      </c>
      <c r="H383" s="201">
        <v>30370</v>
      </c>
      <c r="I383" s="202">
        <v>37430</v>
      </c>
      <c r="J383" s="170" t="s">
        <v>222</v>
      </c>
      <c r="K383" s="203">
        <v>320</v>
      </c>
      <c r="L383" s="204">
        <v>390</v>
      </c>
      <c r="M383" s="205" t="s">
        <v>221</v>
      </c>
      <c r="N383" s="203">
        <v>280</v>
      </c>
      <c r="O383" s="204">
        <v>350</v>
      </c>
      <c r="P383" s="205" t="s">
        <v>221</v>
      </c>
      <c r="Q383" s="170" t="s">
        <v>222</v>
      </c>
      <c r="R383" s="206">
        <v>7060</v>
      </c>
      <c r="S383" s="207">
        <v>70</v>
      </c>
      <c r="T383" s="1303"/>
      <c r="U383" s="157"/>
      <c r="V383" s="223" t="s">
        <v>253</v>
      </c>
      <c r="W383" s="1286"/>
      <c r="X383" s="224" t="s">
        <v>253</v>
      </c>
      <c r="Y383" s="172"/>
      <c r="Z383" s="1320"/>
      <c r="AA383" s="223"/>
      <c r="AB383" s="1303"/>
      <c r="AC383" s="229"/>
      <c r="AD383" s="229"/>
      <c r="AE383" s="1304"/>
      <c r="AF383" s="247"/>
      <c r="AG383" s="1282" t="s">
        <v>222</v>
      </c>
      <c r="AH383" s="1305">
        <v>3100</v>
      </c>
      <c r="AI383" s="1290">
        <v>3400</v>
      </c>
      <c r="AJ383" s="1279" t="s">
        <v>222</v>
      </c>
      <c r="AK383" s="212" t="s">
        <v>224</v>
      </c>
      <c r="AL383" s="213">
        <v>6100</v>
      </c>
      <c r="AM383" s="214">
        <v>6800</v>
      </c>
      <c r="AN383" s="1286" t="s">
        <v>222</v>
      </c>
      <c r="AO383" s="1293">
        <v>3850</v>
      </c>
      <c r="AP383" s="1286" t="s">
        <v>222</v>
      </c>
      <c r="AQ383" s="1296">
        <v>30</v>
      </c>
      <c r="AR383" s="1279" t="s">
        <v>222</v>
      </c>
      <c r="AS383" s="1280">
        <v>4700</v>
      </c>
      <c r="AT383" s="1282"/>
      <c r="AU383" s="62"/>
      <c r="AV383" s="1282" t="s">
        <v>492</v>
      </c>
      <c r="AW383" s="1283">
        <v>4400</v>
      </c>
      <c r="AX383" s="1286" t="s">
        <v>222</v>
      </c>
      <c r="AY383" s="1287">
        <v>40</v>
      </c>
      <c r="AZ383" s="1271" t="s">
        <v>492</v>
      </c>
      <c r="BA383" s="1272" t="s">
        <v>226</v>
      </c>
      <c r="BB383" s="1274" t="s">
        <v>226</v>
      </c>
      <c r="BC383" s="1274" t="s">
        <v>226</v>
      </c>
      <c r="BD383" s="1276" t="s">
        <v>226</v>
      </c>
      <c r="BE383" s="210"/>
      <c r="BF383" s="1278"/>
      <c r="BG383" s="15"/>
      <c r="BH383" s="15"/>
      <c r="BI383" s="133"/>
      <c r="BJ383" s="130">
        <v>189</v>
      </c>
      <c r="BK383" s="130">
        <v>190</v>
      </c>
      <c r="BL383" s="1260">
        <v>10</v>
      </c>
      <c r="BM383" s="8"/>
      <c r="BN383" s="8"/>
      <c r="BO383" s="8"/>
      <c r="BP383" s="8"/>
      <c r="BQ383" s="8"/>
      <c r="BR383" s="8"/>
      <c r="BS383" s="8"/>
      <c r="BT383" s="8"/>
      <c r="BU383" s="8"/>
      <c r="BV383" s="8"/>
      <c r="BW383" s="8"/>
      <c r="BX383" s="8"/>
      <c r="BY383" s="8"/>
    </row>
    <row r="384" spans="1:77" s="56" customFormat="1" ht="13.5" customHeight="1">
      <c r="A384" s="1318"/>
      <c r="B384" s="1300"/>
      <c r="C384" s="1302"/>
      <c r="D384" s="215" t="s">
        <v>227</v>
      </c>
      <c r="E384" s="200"/>
      <c r="F384" s="216">
        <v>41780</v>
      </c>
      <c r="G384" s="217">
        <v>99470</v>
      </c>
      <c r="H384" s="216">
        <v>37430</v>
      </c>
      <c r="I384" s="217">
        <v>95120</v>
      </c>
      <c r="J384" s="170" t="s">
        <v>222</v>
      </c>
      <c r="K384" s="218">
        <v>390</v>
      </c>
      <c r="L384" s="219">
        <v>880</v>
      </c>
      <c r="M384" s="220" t="s">
        <v>221</v>
      </c>
      <c r="N384" s="218">
        <v>350</v>
      </c>
      <c r="O384" s="219">
        <v>830</v>
      </c>
      <c r="P384" s="220" t="s">
        <v>221</v>
      </c>
      <c r="Q384" s="170" t="s">
        <v>222</v>
      </c>
      <c r="R384" s="221">
        <v>7060</v>
      </c>
      <c r="S384" s="222">
        <v>70</v>
      </c>
      <c r="T384" s="1303"/>
      <c r="U384" s="157"/>
      <c r="V384" s="223">
        <v>469400</v>
      </c>
      <c r="W384" s="1286"/>
      <c r="X384" s="224">
        <v>4690</v>
      </c>
      <c r="Y384" s="210"/>
      <c r="Z384" s="1320"/>
      <c r="AA384" s="224"/>
      <c r="AB384" s="1303"/>
      <c r="AC384" s="229"/>
      <c r="AD384" s="229"/>
      <c r="AE384" s="1304"/>
      <c r="AF384" s="247"/>
      <c r="AG384" s="1282"/>
      <c r="AH384" s="1306" t="e">
        <v>#REF!</v>
      </c>
      <c r="AI384" s="1291" t="e">
        <v>#REF!</v>
      </c>
      <c r="AJ384" s="1279"/>
      <c r="AK384" s="165" t="s">
        <v>228</v>
      </c>
      <c r="AL384" s="226">
        <v>3300</v>
      </c>
      <c r="AM384" s="227">
        <v>3700</v>
      </c>
      <c r="AN384" s="1286"/>
      <c r="AO384" s="1294"/>
      <c r="AP384" s="1286"/>
      <c r="AQ384" s="1297"/>
      <c r="AR384" s="1279"/>
      <c r="AS384" s="1281"/>
      <c r="AT384" s="1282"/>
      <c r="AU384" s="62"/>
      <c r="AV384" s="1282"/>
      <c r="AW384" s="1284"/>
      <c r="AX384" s="1286"/>
      <c r="AY384" s="1288"/>
      <c r="AZ384" s="1271"/>
      <c r="BA384" s="1273"/>
      <c r="BB384" s="1275"/>
      <c r="BC384" s="1275"/>
      <c r="BD384" s="1277"/>
      <c r="BE384" s="210"/>
      <c r="BF384" s="1278"/>
      <c r="BG384" s="15"/>
      <c r="BH384" s="15"/>
      <c r="BI384" s="133"/>
      <c r="BJ384" s="130">
        <v>189</v>
      </c>
      <c r="BK384" s="130">
        <v>190</v>
      </c>
      <c r="BL384" s="1260"/>
      <c r="BM384" s="8"/>
      <c r="BN384" s="8"/>
      <c r="BO384" s="8"/>
      <c r="BP384" s="8"/>
      <c r="BQ384" s="8"/>
      <c r="BR384" s="8"/>
      <c r="BS384" s="8"/>
      <c r="BT384" s="8"/>
      <c r="BU384" s="8"/>
      <c r="BV384" s="8"/>
      <c r="BW384" s="8"/>
      <c r="BX384" s="8"/>
      <c r="BY384" s="8"/>
    </row>
    <row r="385" spans="1:77" s="56" customFormat="1" ht="13.5" customHeight="1">
      <c r="A385" s="1318"/>
      <c r="B385" s="1300"/>
      <c r="C385" s="1261" t="s">
        <v>229</v>
      </c>
      <c r="D385" s="215" t="s">
        <v>230</v>
      </c>
      <c r="E385" s="200"/>
      <c r="F385" s="216">
        <v>99470</v>
      </c>
      <c r="G385" s="217">
        <v>170080</v>
      </c>
      <c r="H385" s="216">
        <v>95120</v>
      </c>
      <c r="I385" s="217">
        <v>165730</v>
      </c>
      <c r="J385" s="170" t="s">
        <v>222</v>
      </c>
      <c r="K385" s="218">
        <v>880</v>
      </c>
      <c r="L385" s="219">
        <v>1590</v>
      </c>
      <c r="M385" s="220" t="s">
        <v>221</v>
      </c>
      <c r="N385" s="218">
        <v>830</v>
      </c>
      <c r="O385" s="219">
        <v>1540</v>
      </c>
      <c r="P385" s="220" t="s">
        <v>221</v>
      </c>
      <c r="Q385" s="228"/>
      <c r="R385" s="229"/>
      <c r="S385" s="230"/>
      <c r="T385" s="1304"/>
      <c r="U385" s="157"/>
      <c r="V385" s="243"/>
      <c r="W385" s="1286"/>
      <c r="X385" s="244"/>
      <c r="Y385" s="245"/>
      <c r="Z385" s="1320"/>
      <c r="AA385" s="243"/>
      <c r="AB385" s="1303"/>
      <c r="AC385" s="229"/>
      <c r="AD385" s="229"/>
      <c r="AE385" s="1304"/>
      <c r="AF385" s="247"/>
      <c r="AG385" s="1282"/>
      <c r="AH385" s="1306" t="e">
        <v>#REF!</v>
      </c>
      <c r="AI385" s="1291" t="e">
        <v>#REF!</v>
      </c>
      <c r="AJ385" s="1279"/>
      <c r="AK385" s="165" t="s">
        <v>231</v>
      </c>
      <c r="AL385" s="226">
        <v>2900</v>
      </c>
      <c r="AM385" s="227">
        <v>3200</v>
      </c>
      <c r="AN385" s="1286"/>
      <c r="AO385" s="1294"/>
      <c r="AP385" s="1286"/>
      <c r="AQ385" s="1297"/>
      <c r="AR385" s="210"/>
      <c r="AS385" s="193"/>
      <c r="AT385" s="1282"/>
      <c r="AU385" s="62"/>
      <c r="AV385" s="1282"/>
      <c r="AW385" s="1284"/>
      <c r="AX385" s="1286"/>
      <c r="AY385" s="1288"/>
      <c r="AZ385" s="1271"/>
      <c r="BA385" s="1263">
        <v>0.02</v>
      </c>
      <c r="BB385" s="1265">
        <v>0.03</v>
      </c>
      <c r="BC385" s="1265">
        <v>0.05</v>
      </c>
      <c r="BD385" s="1267">
        <v>0.06</v>
      </c>
      <c r="BE385" s="210"/>
      <c r="BF385" s="1269"/>
      <c r="BG385" s="15"/>
      <c r="BH385" s="15"/>
      <c r="BI385" s="133"/>
      <c r="BJ385" s="130">
        <v>189</v>
      </c>
      <c r="BK385" s="130">
        <v>190</v>
      </c>
      <c r="BL385" s="1260"/>
      <c r="BM385" s="8"/>
      <c r="BN385" s="8"/>
      <c r="BO385" s="8"/>
      <c r="BP385" s="8"/>
      <c r="BQ385" s="8"/>
      <c r="BR385" s="8"/>
      <c r="BS385" s="8"/>
      <c r="BT385" s="8"/>
      <c r="BU385" s="8"/>
      <c r="BV385" s="8"/>
      <c r="BW385" s="8"/>
      <c r="BX385" s="8"/>
      <c r="BY385" s="8"/>
    </row>
    <row r="386" spans="1:77" s="56" customFormat="1" ht="13.5" customHeight="1">
      <c r="A386" s="1318"/>
      <c r="B386" s="1300"/>
      <c r="C386" s="1262"/>
      <c r="D386" s="232" t="s">
        <v>53</v>
      </c>
      <c r="E386" s="200"/>
      <c r="F386" s="233">
        <v>170080</v>
      </c>
      <c r="G386" s="234"/>
      <c r="H386" s="233">
        <v>165730</v>
      </c>
      <c r="I386" s="234"/>
      <c r="J386" s="170" t="s">
        <v>222</v>
      </c>
      <c r="K386" s="221">
        <v>1590</v>
      </c>
      <c r="L386" s="235"/>
      <c r="M386" s="236" t="s">
        <v>221</v>
      </c>
      <c r="N386" s="221">
        <v>1540</v>
      </c>
      <c r="O386" s="235"/>
      <c r="P386" s="236" t="s">
        <v>221</v>
      </c>
      <c r="Q386" s="228"/>
      <c r="R386" s="229"/>
      <c r="S386" s="237"/>
      <c r="T386" s="1304"/>
      <c r="U386" s="157"/>
      <c r="V386" s="223" t="s">
        <v>254</v>
      </c>
      <c r="W386" s="1286"/>
      <c r="X386" s="224" t="s">
        <v>254</v>
      </c>
      <c r="Y386" s="172"/>
      <c r="Z386" s="1320"/>
      <c r="AA386" s="223"/>
      <c r="AB386" s="1303"/>
      <c r="AC386" s="229"/>
      <c r="AD386" s="229"/>
      <c r="AE386" s="1304"/>
      <c r="AF386" s="247"/>
      <c r="AG386" s="1282"/>
      <c r="AH386" s="1307" t="e">
        <v>#REF!</v>
      </c>
      <c r="AI386" s="1292" t="e">
        <v>#REF!</v>
      </c>
      <c r="AJ386" s="1279"/>
      <c r="AK386" s="239" t="s">
        <v>232</v>
      </c>
      <c r="AL386" s="240">
        <v>2600</v>
      </c>
      <c r="AM386" s="241">
        <v>2900</v>
      </c>
      <c r="AN386" s="1286"/>
      <c r="AO386" s="1295"/>
      <c r="AP386" s="1286"/>
      <c r="AQ386" s="1298"/>
      <c r="AR386" s="210"/>
      <c r="AS386" s="193"/>
      <c r="AT386" s="1282"/>
      <c r="AU386" s="62"/>
      <c r="AV386" s="1282"/>
      <c r="AW386" s="1285"/>
      <c r="AX386" s="1286"/>
      <c r="AY386" s="1289"/>
      <c r="AZ386" s="1271"/>
      <c r="BA386" s="1264"/>
      <c r="BB386" s="1266"/>
      <c r="BC386" s="1266"/>
      <c r="BD386" s="1268"/>
      <c r="BE386" s="210"/>
      <c r="BF386" s="1269"/>
      <c r="BG386" s="15"/>
      <c r="BH386" s="15"/>
      <c r="BI386" s="133"/>
      <c r="BJ386" s="130">
        <v>189</v>
      </c>
      <c r="BK386" s="130">
        <v>190</v>
      </c>
      <c r="BL386" s="1260"/>
      <c r="BM386" s="8"/>
      <c r="BN386" s="8"/>
      <c r="BO386" s="8"/>
      <c r="BP386" s="8"/>
      <c r="BQ386" s="8"/>
      <c r="BR386" s="8"/>
      <c r="BS386" s="8"/>
      <c r="BT386" s="8"/>
      <c r="BU386" s="8"/>
      <c r="BV386" s="8"/>
      <c r="BW386" s="8"/>
      <c r="BX386" s="8"/>
      <c r="BY386" s="8"/>
    </row>
    <row r="387" spans="1:77" s="56" customFormat="1" ht="13.5" customHeight="1">
      <c r="A387" s="1318"/>
      <c r="B387" s="1299" t="s">
        <v>255</v>
      </c>
      <c r="C387" s="1301" t="s">
        <v>218</v>
      </c>
      <c r="D387" s="199" t="s">
        <v>219</v>
      </c>
      <c r="E387" s="200"/>
      <c r="F387" s="201">
        <v>33220</v>
      </c>
      <c r="G387" s="202">
        <v>40280</v>
      </c>
      <c r="H387" s="201">
        <v>29230</v>
      </c>
      <c r="I387" s="202">
        <v>36290</v>
      </c>
      <c r="J387" s="170" t="s">
        <v>222</v>
      </c>
      <c r="K387" s="203">
        <v>310</v>
      </c>
      <c r="L387" s="204">
        <v>380</v>
      </c>
      <c r="M387" s="205" t="s">
        <v>221</v>
      </c>
      <c r="N387" s="203">
        <v>270</v>
      </c>
      <c r="O387" s="204">
        <v>340</v>
      </c>
      <c r="P387" s="205" t="s">
        <v>221</v>
      </c>
      <c r="Q387" s="170" t="s">
        <v>222</v>
      </c>
      <c r="R387" s="206">
        <v>7060</v>
      </c>
      <c r="S387" s="207">
        <v>70</v>
      </c>
      <c r="T387" s="1303"/>
      <c r="U387" s="157"/>
      <c r="V387" s="223">
        <v>503800</v>
      </c>
      <c r="W387" s="1286"/>
      <c r="X387" s="224">
        <v>5030</v>
      </c>
      <c r="Y387" s="210"/>
      <c r="Z387" s="1320"/>
      <c r="AA387" s="224"/>
      <c r="AB387" s="1303"/>
      <c r="AC387" s="229"/>
      <c r="AD387" s="229"/>
      <c r="AE387" s="1304"/>
      <c r="AF387" s="247"/>
      <c r="AG387" s="1282" t="s">
        <v>222</v>
      </c>
      <c r="AH387" s="1305">
        <v>2800</v>
      </c>
      <c r="AI387" s="1290">
        <v>3100</v>
      </c>
      <c r="AJ387" s="1279" t="s">
        <v>222</v>
      </c>
      <c r="AK387" s="212" t="s">
        <v>224</v>
      </c>
      <c r="AL387" s="213">
        <v>5500</v>
      </c>
      <c r="AM387" s="214">
        <v>6200</v>
      </c>
      <c r="AN387" s="1286" t="s">
        <v>222</v>
      </c>
      <c r="AO387" s="1293">
        <v>3530</v>
      </c>
      <c r="AP387" s="1286" t="s">
        <v>222</v>
      </c>
      <c r="AQ387" s="1296">
        <v>30</v>
      </c>
      <c r="AR387" s="1279" t="s">
        <v>222</v>
      </c>
      <c r="AS387" s="1280">
        <v>4700</v>
      </c>
      <c r="AT387" s="1282"/>
      <c r="AU387" s="62"/>
      <c r="AV387" s="1282" t="s">
        <v>492</v>
      </c>
      <c r="AW387" s="1283">
        <v>4030</v>
      </c>
      <c r="AX387" s="1286" t="s">
        <v>222</v>
      </c>
      <c r="AY387" s="1287">
        <v>40</v>
      </c>
      <c r="AZ387" s="1271" t="s">
        <v>492</v>
      </c>
      <c r="BA387" s="1272" t="s">
        <v>226</v>
      </c>
      <c r="BB387" s="1274" t="s">
        <v>226</v>
      </c>
      <c r="BC387" s="1274" t="s">
        <v>226</v>
      </c>
      <c r="BD387" s="1276" t="s">
        <v>226</v>
      </c>
      <c r="BE387" s="210"/>
      <c r="BF387" s="1278"/>
      <c r="BG387" s="15"/>
      <c r="BH387" s="15"/>
      <c r="BI387" s="133"/>
      <c r="BJ387" s="130">
        <v>191</v>
      </c>
      <c r="BK387" s="130">
        <v>192</v>
      </c>
      <c r="BL387" s="1260">
        <v>11</v>
      </c>
      <c r="BM387" s="8"/>
      <c r="BN387" s="8"/>
      <c r="BO387" s="8"/>
      <c r="BP387" s="8"/>
      <c r="BQ387" s="8"/>
      <c r="BR387" s="8"/>
      <c r="BS387" s="8"/>
      <c r="BT387" s="8"/>
      <c r="BU387" s="8"/>
      <c r="BV387" s="8"/>
      <c r="BW387" s="8"/>
      <c r="BX387" s="8"/>
      <c r="BY387" s="8"/>
    </row>
    <row r="388" spans="1:77" s="56" customFormat="1" ht="13.5" customHeight="1">
      <c r="A388" s="1318"/>
      <c r="B388" s="1300"/>
      <c r="C388" s="1302"/>
      <c r="D388" s="215" t="s">
        <v>227</v>
      </c>
      <c r="E388" s="200"/>
      <c r="F388" s="216">
        <v>40280</v>
      </c>
      <c r="G388" s="217">
        <v>97970</v>
      </c>
      <c r="H388" s="216">
        <v>36290</v>
      </c>
      <c r="I388" s="217">
        <v>93980</v>
      </c>
      <c r="J388" s="170" t="s">
        <v>222</v>
      </c>
      <c r="K388" s="218">
        <v>380</v>
      </c>
      <c r="L388" s="219">
        <v>860</v>
      </c>
      <c r="M388" s="220" t="s">
        <v>221</v>
      </c>
      <c r="N388" s="218">
        <v>340</v>
      </c>
      <c r="O388" s="219">
        <v>820</v>
      </c>
      <c r="P388" s="220" t="s">
        <v>221</v>
      </c>
      <c r="Q388" s="170" t="s">
        <v>222</v>
      </c>
      <c r="R388" s="221">
        <v>7060</v>
      </c>
      <c r="S388" s="222">
        <v>70</v>
      </c>
      <c r="T388" s="1303"/>
      <c r="U388" s="157"/>
      <c r="V388" s="243"/>
      <c r="W388" s="1286"/>
      <c r="X388" s="244"/>
      <c r="Y388" s="245"/>
      <c r="Z388" s="1320"/>
      <c r="AA388" s="243"/>
      <c r="AB388" s="1303"/>
      <c r="AC388" s="229"/>
      <c r="AD388" s="229"/>
      <c r="AE388" s="1304"/>
      <c r="AF388" s="247"/>
      <c r="AG388" s="1282"/>
      <c r="AH388" s="1306" t="e">
        <v>#REF!</v>
      </c>
      <c r="AI388" s="1291" t="e">
        <v>#REF!</v>
      </c>
      <c r="AJ388" s="1279"/>
      <c r="AK388" s="165" t="s">
        <v>228</v>
      </c>
      <c r="AL388" s="226">
        <v>3000</v>
      </c>
      <c r="AM388" s="227">
        <v>3400</v>
      </c>
      <c r="AN388" s="1286"/>
      <c r="AO388" s="1294"/>
      <c r="AP388" s="1286"/>
      <c r="AQ388" s="1297"/>
      <c r="AR388" s="1279"/>
      <c r="AS388" s="1281"/>
      <c r="AT388" s="1282"/>
      <c r="AU388" s="62"/>
      <c r="AV388" s="1282"/>
      <c r="AW388" s="1284"/>
      <c r="AX388" s="1286"/>
      <c r="AY388" s="1288"/>
      <c r="AZ388" s="1271"/>
      <c r="BA388" s="1273"/>
      <c r="BB388" s="1275"/>
      <c r="BC388" s="1275"/>
      <c r="BD388" s="1277"/>
      <c r="BE388" s="210"/>
      <c r="BF388" s="1278"/>
      <c r="BG388" s="15"/>
      <c r="BH388" s="15"/>
      <c r="BI388" s="133"/>
      <c r="BJ388" s="130">
        <v>191</v>
      </c>
      <c r="BK388" s="130">
        <v>192</v>
      </c>
      <c r="BL388" s="1260"/>
      <c r="BM388" s="8"/>
      <c r="BN388" s="8"/>
      <c r="BO388" s="8"/>
      <c r="BP388" s="8"/>
      <c r="BQ388" s="8"/>
      <c r="BR388" s="8"/>
      <c r="BS388" s="8"/>
      <c r="BT388" s="8"/>
      <c r="BU388" s="8"/>
      <c r="BV388" s="8"/>
      <c r="BW388" s="8"/>
      <c r="BX388" s="8"/>
      <c r="BY388" s="8"/>
    </row>
    <row r="389" spans="1:77" s="56" customFormat="1" ht="13.5" customHeight="1">
      <c r="A389" s="1318"/>
      <c r="B389" s="1300"/>
      <c r="C389" s="1261" t="s">
        <v>229</v>
      </c>
      <c r="D389" s="215" t="s">
        <v>230</v>
      </c>
      <c r="E389" s="200"/>
      <c r="F389" s="216">
        <v>97970</v>
      </c>
      <c r="G389" s="217">
        <v>168580</v>
      </c>
      <c r="H389" s="216">
        <v>93980</v>
      </c>
      <c r="I389" s="217">
        <v>164590</v>
      </c>
      <c r="J389" s="170" t="s">
        <v>222</v>
      </c>
      <c r="K389" s="218">
        <v>860</v>
      </c>
      <c r="L389" s="219">
        <v>1570</v>
      </c>
      <c r="M389" s="220" t="s">
        <v>221</v>
      </c>
      <c r="N389" s="218">
        <v>820</v>
      </c>
      <c r="O389" s="219">
        <v>1530</v>
      </c>
      <c r="P389" s="220" t="s">
        <v>221</v>
      </c>
      <c r="Q389" s="228"/>
      <c r="R389" s="229"/>
      <c r="S389" s="230"/>
      <c r="T389" s="1304"/>
      <c r="U389" s="157"/>
      <c r="V389" s="223" t="s">
        <v>256</v>
      </c>
      <c r="W389" s="1286"/>
      <c r="X389" s="224" t="s">
        <v>256</v>
      </c>
      <c r="Y389" s="172"/>
      <c r="Z389" s="1320"/>
      <c r="AA389" s="223"/>
      <c r="AB389" s="1303"/>
      <c r="AC389" s="229"/>
      <c r="AD389" s="229"/>
      <c r="AE389" s="1304"/>
      <c r="AF389" s="247"/>
      <c r="AG389" s="1282"/>
      <c r="AH389" s="1306" t="e">
        <v>#REF!</v>
      </c>
      <c r="AI389" s="1291" t="e">
        <v>#REF!</v>
      </c>
      <c r="AJ389" s="1279"/>
      <c r="AK389" s="165" t="s">
        <v>231</v>
      </c>
      <c r="AL389" s="226">
        <v>2600</v>
      </c>
      <c r="AM389" s="227">
        <v>2900</v>
      </c>
      <c r="AN389" s="1286"/>
      <c r="AO389" s="1294"/>
      <c r="AP389" s="1286"/>
      <c r="AQ389" s="1297"/>
      <c r="AR389" s="210"/>
      <c r="AS389" s="193"/>
      <c r="AT389" s="1282"/>
      <c r="AU389" s="62"/>
      <c r="AV389" s="1282"/>
      <c r="AW389" s="1284"/>
      <c r="AX389" s="1286"/>
      <c r="AY389" s="1288"/>
      <c r="AZ389" s="1271"/>
      <c r="BA389" s="1263">
        <v>0.02</v>
      </c>
      <c r="BB389" s="1265">
        <v>0.03</v>
      </c>
      <c r="BC389" s="1265">
        <v>0.05</v>
      </c>
      <c r="BD389" s="1267">
        <v>7.0000000000000007E-2</v>
      </c>
      <c r="BE389" s="210"/>
      <c r="BF389" s="1269"/>
      <c r="BG389" s="15"/>
      <c r="BH389" s="15"/>
      <c r="BI389" s="133"/>
      <c r="BJ389" s="130">
        <v>191</v>
      </c>
      <c r="BK389" s="130">
        <v>192</v>
      </c>
      <c r="BL389" s="1260"/>
      <c r="BM389" s="8"/>
      <c r="BN389" s="8"/>
      <c r="BO389" s="8"/>
      <c r="BP389" s="8"/>
      <c r="BQ389" s="8"/>
      <c r="BR389" s="8"/>
      <c r="BS389" s="8"/>
      <c r="BT389" s="8"/>
      <c r="BU389" s="8"/>
      <c r="BV389" s="8"/>
      <c r="BW389" s="8"/>
      <c r="BX389" s="8"/>
      <c r="BY389" s="8"/>
    </row>
    <row r="390" spans="1:77" s="56" customFormat="1" ht="13.5" customHeight="1">
      <c r="A390" s="1318"/>
      <c r="B390" s="1300"/>
      <c r="C390" s="1262"/>
      <c r="D390" s="232" t="s">
        <v>53</v>
      </c>
      <c r="E390" s="200"/>
      <c r="F390" s="233">
        <v>168580</v>
      </c>
      <c r="G390" s="234"/>
      <c r="H390" s="233">
        <v>164590</v>
      </c>
      <c r="I390" s="234"/>
      <c r="J390" s="170" t="s">
        <v>222</v>
      </c>
      <c r="K390" s="221">
        <v>1570</v>
      </c>
      <c r="L390" s="235"/>
      <c r="M390" s="236" t="s">
        <v>221</v>
      </c>
      <c r="N390" s="221">
        <v>1530</v>
      </c>
      <c r="O390" s="235"/>
      <c r="P390" s="236" t="s">
        <v>221</v>
      </c>
      <c r="Q390" s="228"/>
      <c r="R390" s="229"/>
      <c r="S390" s="237"/>
      <c r="T390" s="1304"/>
      <c r="U390" s="157"/>
      <c r="V390" s="223">
        <v>538200</v>
      </c>
      <c r="W390" s="1286"/>
      <c r="X390" s="224">
        <v>5380</v>
      </c>
      <c r="Y390" s="210"/>
      <c r="Z390" s="1320"/>
      <c r="AA390" s="224"/>
      <c r="AB390" s="1303"/>
      <c r="AC390" s="229"/>
      <c r="AD390" s="229"/>
      <c r="AE390" s="1304"/>
      <c r="AF390" s="247"/>
      <c r="AG390" s="1282"/>
      <c r="AH390" s="1307" t="e">
        <v>#REF!</v>
      </c>
      <c r="AI390" s="1292" t="e">
        <v>#REF!</v>
      </c>
      <c r="AJ390" s="1279"/>
      <c r="AK390" s="239" t="s">
        <v>232</v>
      </c>
      <c r="AL390" s="240">
        <v>2400</v>
      </c>
      <c r="AM390" s="241">
        <v>2600</v>
      </c>
      <c r="AN390" s="1286"/>
      <c r="AO390" s="1295"/>
      <c r="AP390" s="1286"/>
      <c r="AQ390" s="1298"/>
      <c r="AR390" s="210"/>
      <c r="AS390" s="193"/>
      <c r="AT390" s="1282"/>
      <c r="AU390" s="62"/>
      <c r="AV390" s="1282"/>
      <c r="AW390" s="1285"/>
      <c r="AX390" s="1286"/>
      <c r="AY390" s="1289"/>
      <c r="AZ390" s="1271"/>
      <c r="BA390" s="1264"/>
      <c r="BB390" s="1266"/>
      <c r="BC390" s="1266"/>
      <c r="BD390" s="1268"/>
      <c r="BE390" s="210"/>
      <c r="BF390" s="1269"/>
      <c r="BG390" s="15"/>
      <c r="BH390" s="15"/>
      <c r="BI390" s="133"/>
      <c r="BJ390" s="130">
        <v>191</v>
      </c>
      <c r="BK390" s="130">
        <v>192</v>
      </c>
      <c r="BL390" s="1260"/>
      <c r="BM390" s="8"/>
      <c r="BN390" s="8"/>
      <c r="BO390" s="8"/>
      <c r="BP390" s="8"/>
      <c r="BQ390" s="8"/>
      <c r="BR390" s="8"/>
      <c r="BS390" s="8"/>
      <c r="BT390" s="8"/>
      <c r="BU390" s="8"/>
      <c r="BV390" s="8"/>
      <c r="BW390" s="8"/>
      <c r="BX390" s="8"/>
      <c r="BY390" s="8"/>
    </row>
    <row r="391" spans="1:77" ht="13.5" customHeight="1">
      <c r="A391" s="1318"/>
      <c r="B391" s="1299" t="s">
        <v>257</v>
      </c>
      <c r="C391" s="1301" t="s">
        <v>218</v>
      </c>
      <c r="D391" s="199" t="s">
        <v>219</v>
      </c>
      <c r="E391" s="200"/>
      <c r="F391" s="201">
        <v>31950</v>
      </c>
      <c r="G391" s="202">
        <v>39010</v>
      </c>
      <c r="H391" s="201">
        <v>28260</v>
      </c>
      <c r="I391" s="202">
        <v>35320</v>
      </c>
      <c r="J391" s="170" t="s">
        <v>222</v>
      </c>
      <c r="K391" s="203">
        <v>300</v>
      </c>
      <c r="L391" s="204">
        <v>370</v>
      </c>
      <c r="M391" s="205" t="s">
        <v>221</v>
      </c>
      <c r="N391" s="203">
        <v>260</v>
      </c>
      <c r="O391" s="204">
        <v>330</v>
      </c>
      <c r="P391" s="205" t="s">
        <v>221</v>
      </c>
      <c r="Q391" s="170" t="s">
        <v>222</v>
      </c>
      <c r="R391" s="206">
        <v>7060</v>
      </c>
      <c r="S391" s="207">
        <v>70</v>
      </c>
      <c r="T391" s="1303"/>
      <c r="U391" s="157"/>
      <c r="V391" s="243"/>
      <c r="W391" s="1286"/>
      <c r="X391" s="244"/>
      <c r="Y391" s="245"/>
      <c r="Z391" s="1320"/>
      <c r="AA391" s="243"/>
      <c r="AB391" s="1303"/>
      <c r="AC391" s="229"/>
      <c r="AD391" s="229"/>
      <c r="AE391" s="1304"/>
      <c r="AF391" s="247"/>
      <c r="AG391" s="1282" t="s">
        <v>222</v>
      </c>
      <c r="AH391" s="1305">
        <v>2600</v>
      </c>
      <c r="AI391" s="1290">
        <v>2900</v>
      </c>
      <c r="AJ391" s="1279" t="s">
        <v>222</v>
      </c>
      <c r="AK391" s="212" t="s">
        <v>224</v>
      </c>
      <c r="AL391" s="213">
        <v>5100</v>
      </c>
      <c r="AM391" s="214">
        <v>5700</v>
      </c>
      <c r="AN391" s="1286" t="s">
        <v>222</v>
      </c>
      <c r="AO391" s="1293">
        <v>3250</v>
      </c>
      <c r="AP391" s="1286" t="s">
        <v>222</v>
      </c>
      <c r="AQ391" s="1296">
        <v>30</v>
      </c>
      <c r="AR391" s="1279" t="s">
        <v>222</v>
      </c>
      <c r="AS391" s="1280">
        <v>4700</v>
      </c>
      <c r="AT391" s="1282"/>
      <c r="AU391" s="62"/>
      <c r="AV391" s="1282" t="s">
        <v>492</v>
      </c>
      <c r="AW391" s="1283">
        <v>3720</v>
      </c>
      <c r="AX391" s="1286" t="s">
        <v>222</v>
      </c>
      <c r="AY391" s="1287">
        <v>30</v>
      </c>
      <c r="AZ391" s="1271" t="s">
        <v>492</v>
      </c>
      <c r="BA391" s="1272" t="s">
        <v>226</v>
      </c>
      <c r="BB391" s="1274" t="s">
        <v>226</v>
      </c>
      <c r="BC391" s="1274" t="s">
        <v>226</v>
      </c>
      <c r="BD391" s="1276" t="s">
        <v>226</v>
      </c>
      <c r="BE391" s="210"/>
      <c r="BF391" s="1278"/>
      <c r="BG391" s="15"/>
      <c r="BH391" s="15"/>
      <c r="BI391" s="133"/>
      <c r="BJ391" s="130">
        <v>193</v>
      </c>
      <c r="BK391" s="130">
        <v>194</v>
      </c>
      <c r="BL391" s="1260">
        <v>12</v>
      </c>
    </row>
    <row r="392" spans="1:77" ht="13.5" customHeight="1">
      <c r="A392" s="1318"/>
      <c r="B392" s="1300"/>
      <c r="C392" s="1302"/>
      <c r="D392" s="215" t="s">
        <v>227</v>
      </c>
      <c r="E392" s="200"/>
      <c r="F392" s="216">
        <v>39010</v>
      </c>
      <c r="G392" s="217">
        <v>96700</v>
      </c>
      <c r="H392" s="216">
        <v>35320</v>
      </c>
      <c r="I392" s="217">
        <v>93010</v>
      </c>
      <c r="J392" s="170" t="s">
        <v>222</v>
      </c>
      <c r="K392" s="218">
        <v>370</v>
      </c>
      <c r="L392" s="219">
        <v>850</v>
      </c>
      <c r="M392" s="220" t="s">
        <v>221</v>
      </c>
      <c r="N392" s="218">
        <v>330</v>
      </c>
      <c r="O392" s="219">
        <v>810</v>
      </c>
      <c r="P392" s="220" t="s">
        <v>221</v>
      </c>
      <c r="Q392" s="170" t="s">
        <v>222</v>
      </c>
      <c r="R392" s="221">
        <v>7060</v>
      </c>
      <c r="S392" s="222">
        <v>70</v>
      </c>
      <c r="T392" s="1303"/>
      <c r="U392" s="157"/>
      <c r="V392" s="223" t="s">
        <v>258</v>
      </c>
      <c r="W392" s="1286"/>
      <c r="X392" s="224" t="s">
        <v>258</v>
      </c>
      <c r="Y392" s="172"/>
      <c r="Z392" s="1320"/>
      <c r="AA392" s="223"/>
      <c r="AB392" s="1303"/>
      <c r="AC392" s="229"/>
      <c r="AD392" s="229"/>
      <c r="AE392" s="1304"/>
      <c r="AF392" s="247"/>
      <c r="AG392" s="1282"/>
      <c r="AH392" s="1306" t="e">
        <v>#REF!</v>
      </c>
      <c r="AI392" s="1291" t="e">
        <v>#REF!</v>
      </c>
      <c r="AJ392" s="1279"/>
      <c r="AK392" s="165" t="s">
        <v>228</v>
      </c>
      <c r="AL392" s="226">
        <v>2800</v>
      </c>
      <c r="AM392" s="227">
        <v>3100</v>
      </c>
      <c r="AN392" s="1286"/>
      <c r="AO392" s="1294"/>
      <c r="AP392" s="1286"/>
      <c r="AQ392" s="1297"/>
      <c r="AR392" s="1279"/>
      <c r="AS392" s="1281"/>
      <c r="AT392" s="1282"/>
      <c r="AU392" s="62"/>
      <c r="AV392" s="1282"/>
      <c r="AW392" s="1284"/>
      <c r="AX392" s="1286"/>
      <c r="AY392" s="1288"/>
      <c r="AZ392" s="1271"/>
      <c r="BA392" s="1273"/>
      <c r="BB392" s="1275"/>
      <c r="BC392" s="1275"/>
      <c r="BD392" s="1277"/>
      <c r="BE392" s="210"/>
      <c r="BF392" s="1278"/>
      <c r="BG392" s="15"/>
      <c r="BH392" s="15"/>
      <c r="BI392" s="133"/>
      <c r="BJ392" s="130">
        <v>193</v>
      </c>
      <c r="BK392" s="130">
        <v>194</v>
      </c>
      <c r="BL392" s="1260"/>
    </row>
    <row r="393" spans="1:77" ht="13.5" customHeight="1">
      <c r="A393" s="1318"/>
      <c r="B393" s="1300"/>
      <c r="C393" s="1261" t="s">
        <v>229</v>
      </c>
      <c r="D393" s="215" t="s">
        <v>230</v>
      </c>
      <c r="E393" s="200"/>
      <c r="F393" s="216">
        <v>96700</v>
      </c>
      <c r="G393" s="217">
        <v>167310</v>
      </c>
      <c r="H393" s="216">
        <v>93010</v>
      </c>
      <c r="I393" s="217">
        <v>163620</v>
      </c>
      <c r="J393" s="170" t="s">
        <v>222</v>
      </c>
      <c r="K393" s="218">
        <v>850</v>
      </c>
      <c r="L393" s="219">
        <v>1560</v>
      </c>
      <c r="M393" s="220" t="s">
        <v>221</v>
      </c>
      <c r="N393" s="218">
        <v>810</v>
      </c>
      <c r="O393" s="219">
        <v>1520</v>
      </c>
      <c r="P393" s="220" t="s">
        <v>221</v>
      </c>
      <c r="Q393" s="228"/>
      <c r="R393" s="229"/>
      <c r="S393" s="230"/>
      <c r="T393" s="1304"/>
      <c r="U393" s="157"/>
      <c r="V393" s="223">
        <v>572600</v>
      </c>
      <c r="W393" s="1286"/>
      <c r="X393" s="224">
        <v>5720</v>
      </c>
      <c r="Y393" s="210"/>
      <c r="Z393" s="1320"/>
      <c r="AA393" s="224"/>
      <c r="AB393" s="1303"/>
      <c r="AC393" s="229"/>
      <c r="AD393" s="229"/>
      <c r="AE393" s="1304"/>
      <c r="AF393" s="247"/>
      <c r="AG393" s="1282"/>
      <c r="AH393" s="1306" t="e">
        <v>#REF!</v>
      </c>
      <c r="AI393" s="1291" t="e">
        <v>#REF!</v>
      </c>
      <c r="AJ393" s="1279"/>
      <c r="AK393" s="165" t="s">
        <v>231</v>
      </c>
      <c r="AL393" s="226">
        <v>2400</v>
      </c>
      <c r="AM393" s="227">
        <v>2700</v>
      </c>
      <c r="AN393" s="1286"/>
      <c r="AO393" s="1294"/>
      <c r="AP393" s="1286"/>
      <c r="AQ393" s="1297"/>
      <c r="AR393" s="210"/>
      <c r="AS393" s="193"/>
      <c r="AT393" s="1282"/>
      <c r="AU393" s="62"/>
      <c r="AV393" s="1282"/>
      <c r="AW393" s="1284"/>
      <c r="AX393" s="1286"/>
      <c r="AY393" s="1288"/>
      <c r="AZ393" s="1271"/>
      <c r="BA393" s="1263">
        <v>0.02</v>
      </c>
      <c r="BB393" s="1265">
        <v>0.03</v>
      </c>
      <c r="BC393" s="1265">
        <v>0.05</v>
      </c>
      <c r="BD393" s="1267">
        <v>7.0000000000000007E-2</v>
      </c>
      <c r="BE393" s="210"/>
      <c r="BF393" s="1269"/>
      <c r="BG393" s="15"/>
      <c r="BH393" s="15"/>
      <c r="BI393" s="133"/>
      <c r="BJ393" s="130">
        <v>193</v>
      </c>
      <c r="BK393" s="130">
        <v>194</v>
      </c>
      <c r="BL393" s="1260"/>
    </row>
    <row r="394" spans="1:77" ht="13.5" customHeight="1">
      <c r="A394" s="1318"/>
      <c r="B394" s="1300"/>
      <c r="C394" s="1262"/>
      <c r="D394" s="232" t="s">
        <v>53</v>
      </c>
      <c r="E394" s="200"/>
      <c r="F394" s="233">
        <v>167310</v>
      </c>
      <c r="G394" s="234"/>
      <c r="H394" s="233">
        <v>163620</v>
      </c>
      <c r="I394" s="234"/>
      <c r="J394" s="170" t="s">
        <v>222</v>
      </c>
      <c r="K394" s="221">
        <v>1560</v>
      </c>
      <c r="L394" s="235"/>
      <c r="M394" s="236" t="s">
        <v>221</v>
      </c>
      <c r="N394" s="221">
        <v>1520</v>
      </c>
      <c r="O394" s="235"/>
      <c r="P394" s="236" t="s">
        <v>221</v>
      </c>
      <c r="Q394" s="228"/>
      <c r="R394" s="229"/>
      <c r="S394" s="237"/>
      <c r="T394" s="1304"/>
      <c r="U394" s="157"/>
      <c r="V394" s="243"/>
      <c r="W394" s="1286"/>
      <c r="X394" s="244"/>
      <c r="Y394" s="245"/>
      <c r="Z394" s="1320"/>
      <c r="AA394" s="243"/>
      <c r="AB394" s="1303"/>
      <c r="AC394" s="229"/>
      <c r="AD394" s="229"/>
      <c r="AE394" s="1304"/>
      <c r="AF394" s="247"/>
      <c r="AG394" s="1282"/>
      <c r="AH394" s="1307" t="e">
        <v>#REF!</v>
      </c>
      <c r="AI394" s="1292" t="e">
        <v>#REF!</v>
      </c>
      <c r="AJ394" s="1279"/>
      <c r="AK394" s="239" t="s">
        <v>232</v>
      </c>
      <c r="AL394" s="240">
        <v>2200</v>
      </c>
      <c r="AM394" s="241">
        <v>2400</v>
      </c>
      <c r="AN394" s="1286"/>
      <c r="AO394" s="1295"/>
      <c r="AP394" s="1286"/>
      <c r="AQ394" s="1298"/>
      <c r="AR394" s="210"/>
      <c r="AS394" s="193"/>
      <c r="AT394" s="1282"/>
      <c r="AU394" s="62"/>
      <c r="AV394" s="1282"/>
      <c r="AW394" s="1285"/>
      <c r="AX394" s="1286"/>
      <c r="AY394" s="1289"/>
      <c r="AZ394" s="1271"/>
      <c r="BA394" s="1264"/>
      <c r="BB394" s="1266"/>
      <c r="BC394" s="1266"/>
      <c r="BD394" s="1268"/>
      <c r="BE394" s="210"/>
      <c r="BF394" s="1269"/>
      <c r="BG394" s="15"/>
      <c r="BH394" s="15"/>
      <c r="BI394" s="133"/>
      <c r="BJ394" s="130">
        <v>193</v>
      </c>
      <c r="BK394" s="130">
        <v>194</v>
      </c>
      <c r="BL394" s="1260"/>
    </row>
    <row r="395" spans="1:77" ht="13.5" customHeight="1">
      <c r="A395" s="1318"/>
      <c r="B395" s="1308" t="s">
        <v>259</v>
      </c>
      <c r="C395" s="1301" t="s">
        <v>218</v>
      </c>
      <c r="D395" s="199" t="s">
        <v>219</v>
      </c>
      <c r="E395" s="200"/>
      <c r="F395" s="201">
        <v>30890</v>
      </c>
      <c r="G395" s="202">
        <v>37950</v>
      </c>
      <c r="H395" s="201">
        <v>27470</v>
      </c>
      <c r="I395" s="202">
        <v>34530</v>
      </c>
      <c r="J395" s="170" t="s">
        <v>222</v>
      </c>
      <c r="K395" s="203">
        <v>290</v>
      </c>
      <c r="L395" s="204">
        <v>360</v>
      </c>
      <c r="M395" s="205" t="s">
        <v>221</v>
      </c>
      <c r="N395" s="203">
        <v>250</v>
      </c>
      <c r="O395" s="204">
        <v>320</v>
      </c>
      <c r="P395" s="205" t="s">
        <v>221</v>
      </c>
      <c r="Q395" s="170" t="s">
        <v>222</v>
      </c>
      <c r="R395" s="206">
        <v>7060</v>
      </c>
      <c r="S395" s="207">
        <v>70</v>
      </c>
      <c r="T395" s="1303"/>
      <c r="U395" s="157"/>
      <c r="V395" s="223" t="s">
        <v>260</v>
      </c>
      <c r="W395" s="1286"/>
      <c r="X395" s="224" t="s">
        <v>260</v>
      </c>
      <c r="Y395" s="172"/>
      <c r="Z395" s="1320"/>
      <c r="AA395" s="223"/>
      <c r="AB395" s="1303"/>
      <c r="AC395" s="229"/>
      <c r="AD395" s="229"/>
      <c r="AE395" s="1304"/>
      <c r="AF395" s="247"/>
      <c r="AG395" s="1282" t="s">
        <v>222</v>
      </c>
      <c r="AH395" s="1305">
        <v>2800</v>
      </c>
      <c r="AI395" s="1290">
        <v>3100</v>
      </c>
      <c r="AJ395" s="1279" t="s">
        <v>222</v>
      </c>
      <c r="AK395" s="212" t="s">
        <v>224</v>
      </c>
      <c r="AL395" s="213">
        <v>5500</v>
      </c>
      <c r="AM395" s="214">
        <v>6200</v>
      </c>
      <c r="AN395" s="1286" t="s">
        <v>222</v>
      </c>
      <c r="AO395" s="1293">
        <v>3020</v>
      </c>
      <c r="AP395" s="1286" t="s">
        <v>222</v>
      </c>
      <c r="AQ395" s="1296">
        <v>30</v>
      </c>
      <c r="AR395" s="1279" t="s">
        <v>222</v>
      </c>
      <c r="AS395" s="1280">
        <v>4700</v>
      </c>
      <c r="AT395" s="1282"/>
      <c r="AU395" s="62"/>
      <c r="AV395" s="1282" t="s">
        <v>492</v>
      </c>
      <c r="AW395" s="1283">
        <v>3460</v>
      </c>
      <c r="AX395" s="1286" t="s">
        <v>222</v>
      </c>
      <c r="AY395" s="1287">
        <v>30</v>
      </c>
      <c r="AZ395" s="1271" t="s">
        <v>492</v>
      </c>
      <c r="BA395" s="1272" t="s">
        <v>226</v>
      </c>
      <c r="BB395" s="1274" t="s">
        <v>226</v>
      </c>
      <c r="BC395" s="1274" t="s">
        <v>226</v>
      </c>
      <c r="BD395" s="1276" t="s">
        <v>226</v>
      </c>
      <c r="BE395" s="210"/>
      <c r="BF395" s="1278"/>
      <c r="BG395" s="15"/>
      <c r="BH395" s="15"/>
      <c r="BI395" s="133"/>
      <c r="BJ395" s="130">
        <v>195</v>
      </c>
      <c r="BK395" s="130">
        <v>196</v>
      </c>
      <c r="BL395" s="1260">
        <v>13</v>
      </c>
    </row>
    <row r="396" spans="1:77" ht="13.5" customHeight="1">
      <c r="A396" s="1318"/>
      <c r="B396" s="1300"/>
      <c r="C396" s="1302"/>
      <c r="D396" s="215" t="s">
        <v>227</v>
      </c>
      <c r="E396" s="200"/>
      <c r="F396" s="216">
        <v>37950</v>
      </c>
      <c r="G396" s="217">
        <v>95640</v>
      </c>
      <c r="H396" s="216">
        <v>34530</v>
      </c>
      <c r="I396" s="217">
        <v>92220</v>
      </c>
      <c r="J396" s="170" t="s">
        <v>222</v>
      </c>
      <c r="K396" s="218">
        <v>360</v>
      </c>
      <c r="L396" s="219">
        <v>840</v>
      </c>
      <c r="M396" s="220" t="s">
        <v>221</v>
      </c>
      <c r="N396" s="218">
        <v>320</v>
      </c>
      <c r="O396" s="219">
        <v>800</v>
      </c>
      <c r="P396" s="220" t="s">
        <v>221</v>
      </c>
      <c r="Q396" s="170" t="s">
        <v>222</v>
      </c>
      <c r="R396" s="221">
        <v>7060</v>
      </c>
      <c r="S396" s="222">
        <v>70</v>
      </c>
      <c r="T396" s="1304"/>
      <c r="U396" s="157"/>
      <c r="V396" s="223">
        <v>607000</v>
      </c>
      <c r="W396" s="1286"/>
      <c r="X396" s="224">
        <v>6070</v>
      </c>
      <c r="Y396" s="210"/>
      <c r="Z396" s="1320"/>
      <c r="AA396" s="224"/>
      <c r="AB396" s="1303"/>
      <c r="AC396" s="229"/>
      <c r="AD396" s="229"/>
      <c r="AE396" s="1304"/>
      <c r="AF396" s="247"/>
      <c r="AG396" s="1282"/>
      <c r="AH396" s="1306" t="e">
        <v>#REF!</v>
      </c>
      <c r="AI396" s="1291" t="e">
        <v>#REF!</v>
      </c>
      <c r="AJ396" s="1279"/>
      <c r="AK396" s="165" t="s">
        <v>228</v>
      </c>
      <c r="AL396" s="226">
        <v>3000</v>
      </c>
      <c r="AM396" s="227">
        <v>3400</v>
      </c>
      <c r="AN396" s="1286"/>
      <c r="AO396" s="1294"/>
      <c r="AP396" s="1286"/>
      <c r="AQ396" s="1297"/>
      <c r="AR396" s="1279"/>
      <c r="AS396" s="1281"/>
      <c r="AT396" s="1282"/>
      <c r="AU396" s="62"/>
      <c r="AV396" s="1282"/>
      <c r="AW396" s="1284"/>
      <c r="AX396" s="1286"/>
      <c r="AY396" s="1288"/>
      <c r="AZ396" s="1271"/>
      <c r="BA396" s="1273"/>
      <c r="BB396" s="1275"/>
      <c r="BC396" s="1275"/>
      <c r="BD396" s="1277"/>
      <c r="BE396" s="210"/>
      <c r="BF396" s="1278"/>
      <c r="BG396" s="15"/>
      <c r="BH396" s="15"/>
      <c r="BI396" s="133"/>
      <c r="BJ396" s="130">
        <v>195</v>
      </c>
      <c r="BK396" s="130">
        <v>196</v>
      </c>
      <c r="BL396" s="1260"/>
    </row>
    <row r="397" spans="1:77" ht="13.5" customHeight="1">
      <c r="A397" s="1318"/>
      <c r="B397" s="1300"/>
      <c r="C397" s="1261" t="s">
        <v>229</v>
      </c>
      <c r="D397" s="215" t="s">
        <v>230</v>
      </c>
      <c r="E397" s="200"/>
      <c r="F397" s="216">
        <v>95640</v>
      </c>
      <c r="G397" s="217">
        <v>166250</v>
      </c>
      <c r="H397" s="216">
        <v>92220</v>
      </c>
      <c r="I397" s="217">
        <v>162830</v>
      </c>
      <c r="J397" s="170" t="s">
        <v>222</v>
      </c>
      <c r="K397" s="218">
        <v>840</v>
      </c>
      <c r="L397" s="219">
        <v>1550</v>
      </c>
      <c r="M397" s="220" t="s">
        <v>221</v>
      </c>
      <c r="N397" s="218">
        <v>800</v>
      </c>
      <c r="O397" s="219">
        <v>1510</v>
      </c>
      <c r="P397" s="220" t="s">
        <v>221</v>
      </c>
      <c r="Q397" s="228"/>
      <c r="R397" s="229"/>
      <c r="S397" s="230"/>
      <c r="T397" s="1304"/>
      <c r="U397" s="157"/>
      <c r="V397" s="243"/>
      <c r="W397" s="1286"/>
      <c r="X397" s="244"/>
      <c r="Y397" s="245"/>
      <c r="Z397" s="1320"/>
      <c r="AA397" s="243"/>
      <c r="AB397" s="1303"/>
      <c r="AC397" s="229"/>
      <c r="AD397" s="229"/>
      <c r="AE397" s="1304"/>
      <c r="AF397" s="247"/>
      <c r="AG397" s="1282"/>
      <c r="AH397" s="1306" t="e">
        <v>#REF!</v>
      </c>
      <c r="AI397" s="1291" t="e">
        <v>#REF!</v>
      </c>
      <c r="AJ397" s="1279"/>
      <c r="AK397" s="165" t="s">
        <v>231</v>
      </c>
      <c r="AL397" s="226">
        <v>2600</v>
      </c>
      <c r="AM397" s="227">
        <v>2900</v>
      </c>
      <c r="AN397" s="1286"/>
      <c r="AO397" s="1294"/>
      <c r="AP397" s="1286"/>
      <c r="AQ397" s="1297"/>
      <c r="AR397" s="210"/>
      <c r="AS397" s="193"/>
      <c r="AT397" s="1282"/>
      <c r="AU397" s="62"/>
      <c r="AV397" s="1282"/>
      <c r="AW397" s="1284"/>
      <c r="AX397" s="1286"/>
      <c r="AY397" s="1288"/>
      <c r="AZ397" s="1271"/>
      <c r="BA397" s="1263">
        <v>0.02</v>
      </c>
      <c r="BB397" s="1265">
        <v>0.03</v>
      </c>
      <c r="BC397" s="1265">
        <v>0.05</v>
      </c>
      <c r="BD397" s="1267">
        <v>7.0000000000000007E-2</v>
      </c>
      <c r="BE397" s="210"/>
      <c r="BF397" s="1269"/>
      <c r="BG397" s="15"/>
      <c r="BH397" s="15"/>
      <c r="BI397" s="133"/>
      <c r="BJ397" s="130">
        <v>195</v>
      </c>
      <c r="BK397" s="130">
        <v>196</v>
      </c>
      <c r="BL397" s="1260"/>
    </row>
    <row r="398" spans="1:77" ht="13.5" customHeight="1">
      <c r="A398" s="1318"/>
      <c r="B398" s="1300"/>
      <c r="C398" s="1262"/>
      <c r="D398" s="232" t="s">
        <v>53</v>
      </c>
      <c r="E398" s="200"/>
      <c r="F398" s="233">
        <v>166250</v>
      </c>
      <c r="G398" s="234"/>
      <c r="H398" s="233">
        <v>162830</v>
      </c>
      <c r="I398" s="234"/>
      <c r="J398" s="170" t="s">
        <v>222</v>
      </c>
      <c r="K398" s="221">
        <v>1550</v>
      </c>
      <c r="L398" s="235"/>
      <c r="M398" s="236" t="s">
        <v>221</v>
      </c>
      <c r="N398" s="221">
        <v>1510</v>
      </c>
      <c r="O398" s="235"/>
      <c r="P398" s="236" t="s">
        <v>221</v>
      </c>
      <c r="Q398" s="228"/>
      <c r="R398" s="229"/>
      <c r="S398" s="237"/>
      <c r="T398" s="1304"/>
      <c r="U398" s="157"/>
      <c r="V398" s="223" t="s">
        <v>261</v>
      </c>
      <c r="W398" s="1286"/>
      <c r="X398" s="224" t="s">
        <v>261</v>
      </c>
      <c r="Y398" s="172"/>
      <c r="Z398" s="1320"/>
      <c r="AA398" s="223"/>
      <c r="AB398" s="1303"/>
      <c r="AC398" s="229"/>
      <c r="AD398" s="229"/>
      <c r="AE398" s="1304"/>
      <c r="AF398" s="247"/>
      <c r="AG398" s="1282"/>
      <c r="AH398" s="1307" t="e">
        <v>#REF!</v>
      </c>
      <c r="AI398" s="1292" t="e">
        <v>#REF!</v>
      </c>
      <c r="AJ398" s="1279"/>
      <c r="AK398" s="239" t="s">
        <v>232</v>
      </c>
      <c r="AL398" s="240">
        <v>2400</v>
      </c>
      <c r="AM398" s="241">
        <v>2600</v>
      </c>
      <c r="AN398" s="1286"/>
      <c r="AO398" s="1295"/>
      <c r="AP398" s="1286"/>
      <c r="AQ398" s="1298"/>
      <c r="AR398" s="210"/>
      <c r="AS398" s="193"/>
      <c r="AT398" s="1282"/>
      <c r="AU398" s="62"/>
      <c r="AV398" s="1282"/>
      <c r="AW398" s="1285"/>
      <c r="AX398" s="1286"/>
      <c r="AY398" s="1289"/>
      <c r="AZ398" s="1271"/>
      <c r="BA398" s="1264"/>
      <c r="BB398" s="1266"/>
      <c r="BC398" s="1266"/>
      <c r="BD398" s="1268"/>
      <c r="BE398" s="210"/>
      <c r="BF398" s="1269"/>
      <c r="BG398" s="15"/>
      <c r="BH398" s="15"/>
      <c r="BI398" s="133"/>
      <c r="BJ398" s="130">
        <v>195</v>
      </c>
      <c r="BK398" s="130">
        <v>196</v>
      </c>
      <c r="BL398" s="1260"/>
    </row>
    <row r="399" spans="1:77" ht="13.5" customHeight="1">
      <c r="A399" s="1318"/>
      <c r="B399" s="1308" t="s">
        <v>262</v>
      </c>
      <c r="C399" s="1301" t="s">
        <v>218</v>
      </c>
      <c r="D399" s="199" t="s">
        <v>219</v>
      </c>
      <c r="E399" s="200"/>
      <c r="F399" s="201">
        <v>29950</v>
      </c>
      <c r="G399" s="202">
        <v>37010</v>
      </c>
      <c r="H399" s="201">
        <v>26760</v>
      </c>
      <c r="I399" s="202">
        <v>33820</v>
      </c>
      <c r="J399" s="170" t="s">
        <v>222</v>
      </c>
      <c r="K399" s="203">
        <v>280</v>
      </c>
      <c r="L399" s="204">
        <v>350</v>
      </c>
      <c r="M399" s="205" t="s">
        <v>221</v>
      </c>
      <c r="N399" s="203">
        <v>240</v>
      </c>
      <c r="O399" s="204">
        <v>310</v>
      </c>
      <c r="P399" s="205" t="s">
        <v>221</v>
      </c>
      <c r="Q399" s="170" t="s">
        <v>222</v>
      </c>
      <c r="R399" s="206">
        <v>7060</v>
      </c>
      <c r="S399" s="207">
        <v>70</v>
      </c>
      <c r="T399" s="1303"/>
      <c r="U399" s="157"/>
      <c r="V399" s="223">
        <v>641400</v>
      </c>
      <c r="W399" s="1286"/>
      <c r="X399" s="224">
        <v>6410</v>
      </c>
      <c r="Y399" s="210"/>
      <c r="Z399" s="1320"/>
      <c r="AA399" s="224"/>
      <c r="AB399" s="1303"/>
      <c r="AC399" s="229"/>
      <c r="AD399" s="229"/>
      <c r="AE399" s="1304"/>
      <c r="AF399" s="247"/>
      <c r="AG399" s="1282" t="s">
        <v>222</v>
      </c>
      <c r="AH399" s="1305">
        <v>2600</v>
      </c>
      <c r="AI399" s="1290">
        <v>2900</v>
      </c>
      <c r="AJ399" s="1279" t="s">
        <v>222</v>
      </c>
      <c r="AK399" s="212" t="s">
        <v>224</v>
      </c>
      <c r="AL399" s="213">
        <v>5400</v>
      </c>
      <c r="AM399" s="214">
        <v>6000</v>
      </c>
      <c r="AN399" s="1286" t="s">
        <v>222</v>
      </c>
      <c r="AO399" s="1293">
        <v>2820</v>
      </c>
      <c r="AP399" s="1286" t="s">
        <v>222</v>
      </c>
      <c r="AQ399" s="1296">
        <v>20</v>
      </c>
      <c r="AR399" s="1279" t="s">
        <v>222</v>
      </c>
      <c r="AS399" s="1280">
        <v>4700</v>
      </c>
      <c r="AT399" s="1282"/>
      <c r="AU399" s="62"/>
      <c r="AV399" s="1282" t="s">
        <v>492</v>
      </c>
      <c r="AW399" s="1283">
        <v>3220</v>
      </c>
      <c r="AX399" s="1286" t="s">
        <v>222</v>
      </c>
      <c r="AY399" s="1287">
        <v>30</v>
      </c>
      <c r="AZ399" s="1271" t="s">
        <v>492</v>
      </c>
      <c r="BA399" s="1272" t="s">
        <v>226</v>
      </c>
      <c r="BB399" s="1274" t="s">
        <v>226</v>
      </c>
      <c r="BC399" s="1274" t="s">
        <v>226</v>
      </c>
      <c r="BD399" s="1276" t="s">
        <v>226</v>
      </c>
      <c r="BE399" s="210"/>
      <c r="BF399" s="1278"/>
      <c r="BG399" s="15"/>
      <c r="BH399" s="15"/>
      <c r="BI399" s="133"/>
      <c r="BJ399" s="130">
        <v>197</v>
      </c>
      <c r="BK399" s="130">
        <v>198</v>
      </c>
      <c r="BL399" s="1260">
        <v>14</v>
      </c>
    </row>
    <row r="400" spans="1:77" ht="13.5" customHeight="1">
      <c r="A400" s="1318"/>
      <c r="B400" s="1300"/>
      <c r="C400" s="1302"/>
      <c r="D400" s="215" t="s">
        <v>227</v>
      </c>
      <c r="E400" s="200"/>
      <c r="F400" s="216">
        <v>37010</v>
      </c>
      <c r="G400" s="217">
        <v>94700</v>
      </c>
      <c r="H400" s="216">
        <v>33820</v>
      </c>
      <c r="I400" s="217">
        <v>91510</v>
      </c>
      <c r="J400" s="170" t="s">
        <v>222</v>
      </c>
      <c r="K400" s="218">
        <v>350</v>
      </c>
      <c r="L400" s="219">
        <v>830</v>
      </c>
      <c r="M400" s="220" t="s">
        <v>221</v>
      </c>
      <c r="N400" s="218">
        <v>310</v>
      </c>
      <c r="O400" s="219">
        <v>800</v>
      </c>
      <c r="P400" s="220" t="s">
        <v>221</v>
      </c>
      <c r="Q400" s="170" t="s">
        <v>222</v>
      </c>
      <c r="R400" s="221">
        <v>7060</v>
      </c>
      <c r="S400" s="222">
        <v>70</v>
      </c>
      <c r="T400" s="1303"/>
      <c r="U400" s="157"/>
      <c r="V400" s="243"/>
      <c r="W400" s="1286"/>
      <c r="X400" s="244"/>
      <c r="Y400" s="245"/>
      <c r="Z400" s="1320"/>
      <c r="AA400" s="243"/>
      <c r="AB400" s="1303"/>
      <c r="AC400" s="229"/>
      <c r="AD400" s="229"/>
      <c r="AE400" s="1304"/>
      <c r="AF400" s="247"/>
      <c r="AG400" s="1282"/>
      <c r="AH400" s="1306" t="e">
        <v>#REF!</v>
      </c>
      <c r="AI400" s="1291" t="e">
        <v>#REF!</v>
      </c>
      <c r="AJ400" s="1279"/>
      <c r="AK400" s="165" t="s">
        <v>228</v>
      </c>
      <c r="AL400" s="226">
        <v>2900</v>
      </c>
      <c r="AM400" s="227">
        <v>3300</v>
      </c>
      <c r="AN400" s="1286"/>
      <c r="AO400" s="1294"/>
      <c r="AP400" s="1286"/>
      <c r="AQ400" s="1297"/>
      <c r="AR400" s="1279"/>
      <c r="AS400" s="1281"/>
      <c r="AT400" s="1282"/>
      <c r="AU400" s="62"/>
      <c r="AV400" s="1282"/>
      <c r="AW400" s="1284"/>
      <c r="AX400" s="1286"/>
      <c r="AY400" s="1288"/>
      <c r="AZ400" s="1271"/>
      <c r="BA400" s="1273"/>
      <c r="BB400" s="1275"/>
      <c r="BC400" s="1275"/>
      <c r="BD400" s="1277"/>
      <c r="BE400" s="210"/>
      <c r="BF400" s="1278"/>
      <c r="BG400" s="15"/>
      <c r="BH400" s="15"/>
      <c r="BI400" s="133"/>
      <c r="BJ400" s="130">
        <v>197</v>
      </c>
      <c r="BK400" s="130">
        <v>198</v>
      </c>
      <c r="BL400" s="1260"/>
    </row>
    <row r="401" spans="1:77" ht="13.5" customHeight="1">
      <c r="A401" s="1318"/>
      <c r="B401" s="1300"/>
      <c r="C401" s="1261" t="s">
        <v>229</v>
      </c>
      <c r="D401" s="215" t="s">
        <v>230</v>
      </c>
      <c r="E401" s="200"/>
      <c r="F401" s="216">
        <v>94700</v>
      </c>
      <c r="G401" s="217">
        <v>165310</v>
      </c>
      <c r="H401" s="216">
        <v>91510</v>
      </c>
      <c r="I401" s="217">
        <v>162120</v>
      </c>
      <c r="J401" s="170" t="s">
        <v>222</v>
      </c>
      <c r="K401" s="218">
        <v>830</v>
      </c>
      <c r="L401" s="219">
        <v>1540</v>
      </c>
      <c r="M401" s="220" t="s">
        <v>221</v>
      </c>
      <c r="N401" s="218">
        <v>800</v>
      </c>
      <c r="O401" s="219">
        <v>1510</v>
      </c>
      <c r="P401" s="220" t="s">
        <v>221</v>
      </c>
      <c r="Q401" s="228"/>
      <c r="R401" s="229"/>
      <c r="S401" s="230"/>
      <c r="T401" s="1304"/>
      <c r="U401" s="157"/>
      <c r="V401" s="223" t="s">
        <v>263</v>
      </c>
      <c r="W401" s="1286"/>
      <c r="X401" s="224" t="s">
        <v>263</v>
      </c>
      <c r="Y401" s="172"/>
      <c r="Z401" s="1320"/>
      <c r="AA401" s="223"/>
      <c r="AB401" s="1303"/>
      <c r="AC401" s="229"/>
      <c r="AD401" s="229"/>
      <c r="AE401" s="1304"/>
      <c r="AF401" s="247"/>
      <c r="AG401" s="1282"/>
      <c r="AH401" s="1306" t="e">
        <v>#REF!</v>
      </c>
      <c r="AI401" s="1291" t="e">
        <v>#REF!</v>
      </c>
      <c r="AJ401" s="1279"/>
      <c r="AK401" s="165" t="s">
        <v>231</v>
      </c>
      <c r="AL401" s="226">
        <v>2500</v>
      </c>
      <c r="AM401" s="227">
        <v>2800</v>
      </c>
      <c r="AN401" s="1286"/>
      <c r="AO401" s="1294"/>
      <c r="AP401" s="1286"/>
      <c r="AQ401" s="1297"/>
      <c r="AR401" s="210"/>
      <c r="AS401" s="193"/>
      <c r="AT401" s="1282"/>
      <c r="AU401" s="62"/>
      <c r="AV401" s="1282"/>
      <c r="AW401" s="1284"/>
      <c r="AX401" s="1286"/>
      <c r="AY401" s="1288"/>
      <c r="AZ401" s="1271"/>
      <c r="BA401" s="1263">
        <v>0.02</v>
      </c>
      <c r="BB401" s="1265">
        <v>0.03</v>
      </c>
      <c r="BC401" s="1265">
        <v>0.05</v>
      </c>
      <c r="BD401" s="1267">
        <v>7.0000000000000007E-2</v>
      </c>
      <c r="BE401" s="210"/>
      <c r="BF401" s="1269"/>
      <c r="BG401" s="15"/>
      <c r="BH401" s="15"/>
      <c r="BI401" s="133"/>
      <c r="BJ401" s="130">
        <v>197</v>
      </c>
      <c r="BK401" s="130">
        <v>198</v>
      </c>
      <c r="BL401" s="1260"/>
    </row>
    <row r="402" spans="1:77" ht="13.5" customHeight="1">
      <c r="A402" s="1318"/>
      <c r="B402" s="1300"/>
      <c r="C402" s="1262"/>
      <c r="D402" s="232" t="s">
        <v>53</v>
      </c>
      <c r="E402" s="200"/>
      <c r="F402" s="233">
        <v>165310</v>
      </c>
      <c r="G402" s="234"/>
      <c r="H402" s="233">
        <v>162120</v>
      </c>
      <c r="I402" s="234"/>
      <c r="J402" s="170" t="s">
        <v>222</v>
      </c>
      <c r="K402" s="221">
        <v>1540</v>
      </c>
      <c r="L402" s="235"/>
      <c r="M402" s="236" t="s">
        <v>221</v>
      </c>
      <c r="N402" s="221">
        <v>1510</v>
      </c>
      <c r="O402" s="235"/>
      <c r="P402" s="236" t="s">
        <v>221</v>
      </c>
      <c r="Q402" s="228"/>
      <c r="R402" s="229"/>
      <c r="S402" s="237"/>
      <c r="T402" s="1304"/>
      <c r="U402" s="157"/>
      <c r="V402" s="223">
        <v>675900</v>
      </c>
      <c r="W402" s="1286"/>
      <c r="X402" s="224">
        <v>6750</v>
      </c>
      <c r="Y402" s="210"/>
      <c r="Z402" s="1320"/>
      <c r="AA402" s="224"/>
      <c r="AB402" s="1303"/>
      <c r="AC402" s="229"/>
      <c r="AD402" s="229"/>
      <c r="AE402" s="1304"/>
      <c r="AF402" s="247"/>
      <c r="AG402" s="1282"/>
      <c r="AH402" s="1307" t="e">
        <v>#REF!</v>
      </c>
      <c r="AI402" s="1292" t="e">
        <v>#REF!</v>
      </c>
      <c r="AJ402" s="1279"/>
      <c r="AK402" s="239" t="s">
        <v>232</v>
      </c>
      <c r="AL402" s="240">
        <v>2300</v>
      </c>
      <c r="AM402" s="241">
        <v>2500</v>
      </c>
      <c r="AN402" s="1286"/>
      <c r="AO402" s="1295"/>
      <c r="AP402" s="1286"/>
      <c r="AQ402" s="1298"/>
      <c r="AR402" s="210"/>
      <c r="AS402" s="193"/>
      <c r="AT402" s="1282"/>
      <c r="AU402" s="62"/>
      <c r="AV402" s="1282"/>
      <c r="AW402" s="1285"/>
      <c r="AX402" s="1286"/>
      <c r="AY402" s="1289"/>
      <c r="AZ402" s="1271"/>
      <c r="BA402" s="1264"/>
      <c r="BB402" s="1266"/>
      <c r="BC402" s="1266"/>
      <c r="BD402" s="1268"/>
      <c r="BE402" s="210"/>
      <c r="BF402" s="1269"/>
      <c r="BG402" s="15"/>
      <c r="BH402" s="15"/>
      <c r="BI402" s="133"/>
      <c r="BJ402" s="130">
        <v>197</v>
      </c>
      <c r="BK402" s="130">
        <v>198</v>
      </c>
      <c r="BL402" s="1260"/>
    </row>
    <row r="403" spans="1:77" ht="13.5" customHeight="1">
      <c r="A403" s="1318"/>
      <c r="B403" s="1308" t="s">
        <v>264</v>
      </c>
      <c r="C403" s="1301" t="s">
        <v>218</v>
      </c>
      <c r="D403" s="199" t="s">
        <v>219</v>
      </c>
      <c r="E403" s="200"/>
      <c r="F403" s="201">
        <v>29990</v>
      </c>
      <c r="G403" s="202">
        <v>37050</v>
      </c>
      <c r="H403" s="201">
        <v>27000</v>
      </c>
      <c r="I403" s="202">
        <v>34060</v>
      </c>
      <c r="J403" s="170" t="s">
        <v>222</v>
      </c>
      <c r="K403" s="203">
        <v>280</v>
      </c>
      <c r="L403" s="204">
        <v>350</v>
      </c>
      <c r="M403" s="205" t="s">
        <v>221</v>
      </c>
      <c r="N403" s="203">
        <v>250</v>
      </c>
      <c r="O403" s="204">
        <v>320</v>
      </c>
      <c r="P403" s="205" t="s">
        <v>221</v>
      </c>
      <c r="Q403" s="170" t="s">
        <v>222</v>
      </c>
      <c r="R403" s="206">
        <v>7060</v>
      </c>
      <c r="S403" s="207">
        <v>70</v>
      </c>
      <c r="T403" s="1303"/>
      <c r="U403" s="157"/>
      <c r="V403" s="243"/>
      <c r="W403" s="1286"/>
      <c r="X403" s="224"/>
      <c r="Y403" s="210"/>
      <c r="Z403" s="1320"/>
      <c r="AA403" s="224"/>
      <c r="AB403" s="1303"/>
      <c r="AC403" s="229"/>
      <c r="AD403" s="229"/>
      <c r="AE403" s="1304"/>
      <c r="AF403" s="247"/>
      <c r="AG403" s="1282" t="s">
        <v>222</v>
      </c>
      <c r="AH403" s="1305">
        <v>2400</v>
      </c>
      <c r="AI403" s="1290">
        <v>2700</v>
      </c>
      <c r="AJ403" s="1279" t="s">
        <v>222</v>
      </c>
      <c r="AK403" s="212" t="s">
        <v>224</v>
      </c>
      <c r="AL403" s="213">
        <v>4800</v>
      </c>
      <c r="AM403" s="214">
        <v>5400</v>
      </c>
      <c r="AN403" s="1286" t="s">
        <v>222</v>
      </c>
      <c r="AO403" s="1293">
        <v>2640</v>
      </c>
      <c r="AP403" s="1286" t="s">
        <v>222</v>
      </c>
      <c r="AQ403" s="1296">
        <v>20</v>
      </c>
      <c r="AR403" s="1279" t="s">
        <v>222</v>
      </c>
      <c r="AS403" s="1280">
        <v>4700</v>
      </c>
      <c r="AT403" s="1282"/>
      <c r="AU403" s="62"/>
      <c r="AV403" s="1282" t="s">
        <v>492</v>
      </c>
      <c r="AW403" s="1283">
        <v>3020</v>
      </c>
      <c r="AX403" s="1286" t="s">
        <v>222</v>
      </c>
      <c r="AY403" s="1287">
        <v>30</v>
      </c>
      <c r="AZ403" s="1271" t="s">
        <v>492</v>
      </c>
      <c r="BA403" s="1272" t="s">
        <v>226</v>
      </c>
      <c r="BB403" s="1274" t="s">
        <v>226</v>
      </c>
      <c r="BC403" s="1274" t="s">
        <v>226</v>
      </c>
      <c r="BD403" s="1276" t="s">
        <v>226</v>
      </c>
      <c r="BE403" s="210"/>
      <c r="BF403" s="1278"/>
      <c r="BG403" s="15"/>
      <c r="BH403" s="15"/>
      <c r="BI403" s="133"/>
      <c r="BJ403" s="130">
        <v>199</v>
      </c>
      <c r="BK403" s="130">
        <v>200</v>
      </c>
      <c r="BL403" s="1260">
        <v>15</v>
      </c>
    </row>
    <row r="404" spans="1:77" ht="13.5" customHeight="1">
      <c r="A404" s="1318"/>
      <c r="B404" s="1300"/>
      <c r="C404" s="1302"/>
      <c r="D404" s="215" t="s">
        <v>227</v>
      </c>
      <c r="E404" s="200"/>
      <c r="F404" s="216">
        <v>37050</v>
      </c>
      <c r="G404" s="217">
        <v>94740</v>
      </c>
      <c r="H404" s="216">
        <v>34060</v>
      </c>
      <c r="I404" s="217">
        <v>91750</v>
      </c>
      <c r="J404" s="170" t="s">
        <v>222</v>
      </c>
      <c r="K404" s="218">
        <v>350</v>
      </c>
      <c r="L404" s="219">
        <v>830</v>
      </c>
      <c r="M404" s="220" t="s">
        <v>221</v>
      </c>
      <c r="N404" s="218">
        <v>320</v>
      </c>
      <c r="O404" s="219">
        <v>800</v>
      </c>
      <c r="P404" s="220" t="s">
        <v>221</v>
      </c>
      <c r="Q404" s="170" t="s">
        <v>222</v>
      </c>
      <c r="R404" s="221">
        <v>7060</v>
      </c>
      <c r="S404" s="222">
        <v>70</v>
      </c>
      <c r="T404" s="1303"/>
      <c r="U404" s="157"/>
      <c r="V404" s="243"/>
      <c r="W404" s="1286"/>
      <c r="X404" s="224"/>
      <c r="Y404" s="210"/>
      <c r="Z404" s="1320"/>
      <c r="AA404" s="224"/>
      <c r="AB404" s="1303"/>
      <c r="AC404" s="229"/>
      <c r="AD404" s="229"/>
      <c r="AE404" s="1304"/>
      <c r="AF404" s="247"/>
      <c r="AG404" s="1282"/>
      <c r="AH404" s="1306" t="e">
        <v>#REF!</v>
      </c>
      <c r="AI404" s="1291" t="e">
        <v>#REF!</v>
      </c>
      <c r="AJ404" s="1279"/>
      <c r="AK404" s="165" t="s">
        <v>228</v>
      </c>
      <c r="AL404" s="226">
        <v>2600</v>
      </c>
      <c r="AM404" s="227">
        <v>2900</v>
      </c>
      <c r="AN404" s="1286"/>
      <c r="AO404" s="1294"/>
      <c r="AP404" s="1286"/>
      <c r="AQ404" s="1297"/>
      <c r="AR404" s="1279"/>
      <c r="AS404" s="1281"/>
      <c r="AT404" s="1282"/>
      <c r="AU404" s="62"/>
      <c r="AV404" s="1282"/>
      <c r="AW404" s="1284"/>
      <c r="AX404" s="1286"/>
      <c r="AY404" s="1288"/>
      <c r="AZ404" s="1271"/>
      <c r="BA404" s="1273"/>
      <c r="BB404" s="1275"/>
      <c r="BC404" s="1275"/>
      <c r="BD404" s="1277"/>
      <c r="BE404" s="210"/>
      <c r="BF404" s="1278"/>
      <c r="BG404" s="15"/>
      <c r="BH404" s="15"/>
      <c r="BI404" s="133"/>
      <c r="BJ404" s="130">
        <v>199</v>
      </c>
      <c r="BK404" s="130">
        <v>200</v>
      </c>
      <c r="BL404" s="1260"/>
    </row>
    <row r="405" spans="1:77" ht="13.5" customHeight="1">
      <c r="A405" s="1318"/>
      <c r="B405" s="1300"/>
      <c r="C405" s="1261" t="s">
        <v>229</v>
      </c>
      <c r="D405" s="215" t="s">
        <v>230</v>
      </c>
      <c r="E405" s="200"/>
      <c r="F405" s="216">
        <v>94740</v>
      </c>
      <c r="G405" s="217">
        <v>165350</v>
      </c>
      <c r="H405" s="216">
        <v>91750</v>
      </c>
      <c r="I405" s="217">
        <v>162360</v>
      </c>
      <c r="J405" s="170" t="s">
        <v>222</v>
      </c>
      <c r="K405" s="218">
        <v>830</v>
      </c>
      <c r="L405" s="219">
        <v>1540</v>
      </c>
      <c r="M405" s="220" t="s">
        <v>221</v>
      </c>
      <c r="N405" s="218">
        <v>800</v>
      </c>
      <c r="O405" s="219">
        <v>1510</v>
      </c>
      <c r="P405" s="220" t="s">
        <v>221</v>
      </c>
      <c r="Q405" s="228"/>
      <c r="R405" s="229"/>
      <c r="S405" s="230"/>
      <c r="T405" s="1304"/>
      <c r="U405" s="157"/>
      <c r="V405" s="243"/>
      <c r="W405" s="1286"/>
      <c r="X405" s="224"/>
      <c r="Y405" s="210"/>
      <c r="Z405" s="1320"/>
      <c r="AA405" s="224"/>
      <c r="AB405" s="1303"/>
      <c r="AC405" s="229"/>
      <c r="AD405" s="229"/>
      <c r="AE405" s="1304"/>
      <c r="AF405" s="247"/>
      <c r="AG405" s="1282"/>
      <c r="AH405" s="1306" t="e">
        <v>#REF!</v>
      </c>
      <c r="AI405" s="1291" t="e">
        <v>#REF!</v>
      </c>
      <c r="AJ405" s="1279"/>
      <c r="AK405" s="165" t="s">
        <v>231</v>
      </c>
      <c r="AL405" s="226">
        <v>2300</v>
      </c>
      <c r="AM405" s="227">
        <v>2500</v>
      </c>
      <c r="AN405" s="1286"/>
      <c r="AO405" s="1294"/>
      <c r="AP405" s="1286"/>
      <c r="AQ405" s="1297"/>
      <c r="AR405" s="210"/>
      <c r="AS405" s="193"/>
      <c r="AT405" s="1282"/>
      <c r="AU405" s="62"/>
      <c r="AV405" s="1282"/>
      <c r="AW405" s="1284"/>
      <c r="AX405" s="1286"/>
      <c r="AY405" s="1288"/>
      <c r="AZ405" s="1271"/>
      <c r="BA405" s="1263">
        <v>0.02</v>
      </c>
      <c r="BB405" s="1265">
        <v>0.03</v>
      </c>
      <c r="BC405" s="1265">
        <v>0.05</v>
      </c>
      <c r="BD405" s="1267">
        <v>7.0000000000000007E-2</v>
      </c>
      <c r="BE405" s="210"/>
      <c r="BF405" s="1269"/>
      <c r="BG405" s="15"/>
      <c r="BH405" s="15"/>
      <c r="BI405" s="133"/>
      <c r="BJ405" s="130">
        <v>199</v>
      </c>
      <c r="BK405" s="130">
        <v>200</v>
      </c>
      <c r="BL405" s="1260"/>
    </row>
    <row r="406" spans="1:77" ht="13.5" customHeight="1">
      <c r="A406" s="1318"/>
      <c r="B406" s="1300"/>
      <c r="C406" s="1262"/>
      <c r="D406" s="232" t="s">
        <v>53</v>
      </c>
      <c r="E406" s="200"/>
      <c r="F406" s="233">
        <v>165350</v>
      </c>
      <c r="G406" s="234"/>
      <c r="H406" s="233">
        <v>162360</v>
      </c>
      <c r="I406" s="234"/>
      <c r="J406" s="170" t="s">
        <v>222</v>
      </c>
      <c r="K406" s="221">
        <v>1540</v>
      </c>
      <c r="L406" s="235"/>
      <c r="M406" s="236" t="s">
        <v>221</v>
      </c>
      <c r="N406" s="221">
        <v>1510</v>
      </c>
      <c r="O406" s="235"/>
      <c r="P406" s="236" t="s">
        <v>221</v>
      </c>
      <c r="Q406" s="228"/>
      <c r="R406" s="229"/>
      <c r="S406" s="237"/>
      <c r="T406" s="1304"/>
      <c r="U406" s="157"/>
      <c r="V406" s="243"/>
      <c r="W406" s="1286"/>
      <c r="X406" s="224"/>
      <c r="Y406" s="210"/>
      <c r="Z406" s="1320"/>
      <c r="AA406" s="224"/>
      <c r="AB406" s="1303"/>
      <c r="AC406" s="229"/>
      <c r="AD406" s="229"/>
      <c r="AE406" s="1304"/>
      <c r="AF406" s="247"/>
      <c r="AG406" s="1282"/>
      <c r="AH406" s="1307" t="e">
        <v>#REF!</v>
      </c>
      <c r="AI406" s="1292" t="e">
        <v>#REF!</v>
      </c>
      <c r="AJ406" s="1279"/>
      <c r="AK406" s="239" t="s">
        <v>232</v>
      </c>
      <c r="AL406" s="240">
        <v>2000</v>
      </c>
      <c r="AM406" s="241">
        <v>2300</v>
      </c>
      <c r="AN406" s="1286"/>
      <c r="AO406" s="1295"/>
      <c r="AP406" s="1286"/>
      <c r="AQ406" s="1298"/>
      <c r="AR406" s="210"/>
      <c r="AS406" s="193"/>
      <c r="AT406" s="1282"/>
      <c r="AU406" s="62"/>
      <c r="AV406" s="1282"/>
      <c r="AW406" s="1285"/>
      <c r="AX406" s="1286"/>
      <c r="AY406" s="1289"/>
      <c r="AZ406" s="1271"/>
      <c r="BA406" s="1264"/>
      <c r="BB406" s="1266"/>
      <c r="BC406" s="1266"/>
      <c r="BD406" s="1268"/>
      <c r="BE406" s="210"/>
      <c r="BF406" s="1269"/>
      <c r="BG406" s="15"/>
      <c r="BH406" s="15"/>
      <c r="BI406" s="133"/>
      <c r="BJ406" s="130">
        <v>199</v>
      </c>
      <c r="BK406" s="130">
        <v>200</v>
      </c>
      <c r="BL406" s="1260"/>
    </row>
    <row r="407" spans="1:77" ht="13.5" customHeight="1">
      <c r="A407" s="1318"/>
      <c r="B407" s="1308" t="s">
        <v>265</v>
      </c>
      <c r="C407" s="1301" t="s">
        <v>218</v>
      </c>
      <c r="D407" s="199" t="s">
        <v>219</v>
      </c>
      <c r="E407" s="200"/>
      <c r="F407" s="201">
        <v>29240</v>
      </c>
      <c r="G407" s="202">
        <v>36300</v>
      </c>
      <c r="H407" s="201">
        <v>26420</v>
      </c>
      <c r="I407" s="202">
        <v>33480</v>
      </c>
      <c r="J407" s="170" t="s">
        <v>222</v>
      </c>
      <c r="K407" s="203">
        <v>270</v>
      </c>
      <c r="L407" s="204">
        <v>340</v>
      </c>
      <c r="M407" s="205" t="s">
        <v>221</v>
      </c>
      <c r="N407" s="203">
        <v>240</v>
      </c>
      <c r="O407" s="204">
        <v>310</v>
      </c>
      <c r="P407" s="205" t="s">
        <v>221</v>
      </c>
      <c r="Q407" s="170" t="s">
        <v>222</v>
      </c>
      <c r="R407" s="206">
        <v>7060</v>
      </c>
      <c r="S407" s="207">
        <v>70</v>
      </c>
      <c r="T407" s="1303"/>
      <c r="U407" s="157"/>
      <c r="V407" s="243"/>
      <c r="W407" s="1286"/>
      <c r="X407" s="224"/>
      <c r="Y407" s="210"/>
      <c r="Z407" s="1320"/>
      <c r="AA407" s="224"/>
      <c r="AB407" s="1303"/>
      <c r="AC407" s="229"/>
      <c r="AD407" s="229"/>
      <c r="AE407" s="1304"/>
      <c r="AF407" s="247"/>
      <c r="AG407" s="1282" t="s">
        <v>222</v>
      </c>
      <c r="AH407" s="1305">
        <v>2600</v>
      </c>
      <c r="AI407" s="1290">
        <v>2900</v>
      </c>
      <c r="AJ407" s="1279" t="s">
        <v>222</v>
      </c>
      <c r="AK407" s="212" t="s">
        <v>224</v>
      </c>
      <c r="AL407" s="213">
        <v>5400</v>
      </c>
      <c r="AM407" s="214">
        <v>6000</v>
      </c>
      <c r="AN407" s="1286" t="s">
        <v>222</v>
      </c>
      <c r="AO407" s="1293">
        <v>2490</v>
      </c>
      <c r="AP407" s="1286" t="s">
        <v>222</v>
      </c>
      <c r="AQ407" s="1296">
        <v>20</v>
      </c>
      <c r="AR407" s="1279" t="s">
        <v>222</v>
      </c>
      <c r="AS407" s="1280">
        <v>4700</v>
      </c>
      <c r="AT407" s="1282"/>
      <c r="AU407" s="62"/>
      <c r="AV407" s="1282" t="s">
        <v>492</v>
      </c>
      <c r="AW407" s="1283">
        <v>2840</v>
      </c>
      <c r="AX407" s="1286" t="s">
        <v>222</v>
      </c>
      <c r="AY407" s="1287">
        <v>20</v>
      </c>
      <c r="AZ407" s="1271" t="s">
        <v>492</v>
      </c>
      <c r="BA407" s="1272" t="s">
        <v>226</v>
      </c>
      <c r="BB407" s="1274" t="s">
        <v>226</v>
      </c>
      <c r="BC407" s="1274" t="s">
        <v>226</v>
      </c>
      <c r="BD407" s="1276" t="s">
        <v>226</v>
      </c>
      <c r="BE407" s="210"/>
      <c r="BF407" s="1278"/>
      <c r="BG407" s="15"/>
      <c r="BH407" s="15"/>
      <c r="BI407" s="133"/>
      <c r="BJ407" s="130">
        <v>201</v>
      </c>
      <c r="BK407" s="130">
        <v>202</v>
      </c>
      <c r="BL407" s="1260">
        <v>16</v>
      </c>
    </row>
    <row r="408" spans="1:77" ht="13.5" customHeight="1">
      <c r="A408" s="1318"/>
      <c r="B408" s="1300"/>
      <c r="C408" s="1302"/>
      <c r="D408" s="215" t="s">
        <v>227</v>
      </c>
      <c r="E408" s="200"/>
      <c r="F408" s="216">
        <v>36300</v>
      </c>
      <c r="G408" s="217">
        <v>93990</v>
      </c>
      <c r="H408" s="216">
        <v>33480</v>
      </c>
      <c r="I408" s="217">
        <v>91170</v>
      </c>
      <c r="J408" s="170" t="s">
        <v>222</v>
      </c>
      <c r="K408" s="218">
        <v>340</v>
      </c>
      <c r="L408" s="219">
        <v>820</v>
      </c>
      <c r="M408" s="220" t="s">
        <v>221</v>
      </c>
      <c r="N408" s="218">
        <v>310</v>
      </c>
      <c r="O408" s="219">
        <v>790</v>
      </c>
      <c r="P408" s="220" t="s">
        <v>221</v>
      </c>
      <c r="Q408" s="170" t="s">
        <v>222</v>
      </c>
      <c r="R408" s="221">
        <v>7060</v>
      </c>
      <c r="S408" s="222">
        <v>70</v>
      </c>
      <c r="T408" s="1303"/>
      <c r="U408" s="157"/>
      <c r="V408" s="243"/>
      <c r="W408" s="1286"/>
      <c r="X408" s="224"/>
      <c r="Y408" s="210"/>
      <c r="Z408" s="1320"/>
      <c r="AA408" s="224"/>
      <c r="AB408" s="1303"/>
      <c r="AC408" s="229"/>
      <c r="AD408" s="229"/>
      <c r="AE408" s="1304"/>
      <c r="AF408" s="247"/>
      <c r="AG408" s="1282"/>
      <c r="AH408" s="1306" t="e">
        <v>#REF!</v>
      </c>
      <c r="AI408" s="1291" t="e">
        <v>#REF!</v>
      </c>
      <c r="AJ408" s="1279"/>
      <c r="AK408" s="165" t="s">
        <v>228</v>
      </c>
      <c r="AL408" s="226">
        <v>2900</v>
      </c>
      <c r="AM408" s="227">
        <v>3300</v>
      </c>
      <c r="AN408" s="1286"/>
      <c r="AO408" s="1294"/>
      <c r="AP408" s="1286"/>
      <c r="AQ408" s="1297"/>
      <c r="AR408" s="1279"/>
      <c r="AS408" s="1281"/>
      <c r="AT408" s="1282"/>
      <c r="AU408" s="62"/>
      <c r="AV408" s="1282"/>
      <c r="AW408" s="1284"/>
      <c r="AX408" s="1286"/>
      <c r="AY408" s="1288"/>
      <c r="AZ408" s="1271"/>
      <c r="BA408" s="1273"/>
      <c r="BB408" s="1275"/>
      <c r="BC408" s="1275"/>
      <c r="BD408" s="1277"/>
      <c r="BE408" s="210"/>
      <c r="BF408" s="1278"/>
      <c r="BG408" s="15"/>
      <c r="BH408" s="15"/>
      <c r="BI408" s="133"/>
      <c r="BJ408" s="130">
        <v>201</v>
      </c>
      <c r="BK408" s="130">
        <v>202</v>
      </c>
      <c r="BL408" s="1260"/>
    </row>
    <row r="409" spans="1:77" ht="13.5" customHeight="1">
      <c r="A409" s="1318"/>
      <c r="B409" s="1300"/>
      <c r="C409" s="1261" t="s">
        <v>229</v>
      </c>
      <c r="D409" s="215" t="s">
        <v>230</v>
      </c>
      <c r="E409" s="200"/>
      <c r="F409" s="216">
        <v>93990</v>
      </c>
      <c r="G409" s="217">
        <v>164600</v>
      </c>
      <c r="H409" s="216">
        <v>91170</v>
      </c>
      <c r="I409" s="217">
        <v>161780</v>
      </c>
      <c r="J409" s="170" t="s">
        <v>222</v>
      </c>
      <c r="K409" s="218">
        <v>820</v>
      </c>
      <c r="L409" s="219">
        <v>1530</v>
      </c>
      <c r="M409" s="220" t="s">
        <v>221</v>
      </c>
      <c r="N409" s="218">
        <v>790</v>
      </c>
      <c r="O409" s="219">
        <v>1500</v>
      </c>
      <c r="P409" s="220" t="s">
        <v>221</v>
      </c>
      <c r="Q409" s="228"/>
      <c r="R409" s="229"/>
      <c r="S409" s="230"/>
      <c r="T409" s="1304"/>
      <c r="U409" s="157"/>
      <c r="V409" s="223"/>
      <c r="W409" s="1286"/>
      <c r="X409" s="224"/>
      <c r="Y409" s="210"/>
      <c r="Z409" s="1320"/>
      <c r="AA409" s="224"/>
      <c r="AB409" s="1303"/>
      <c r="AC409" s="229"/>
      <c r="AD409" s="229"/>
      <c r="AE409" s="1304"/>
      <c r="AF409" s="247"/>
      <c r="AG409" s="1282"/>
      <c r="AH409" s="1306" t="e">
        <v>#REF!</v>
      </c>
      <c r="AI409" s="1291" t="e">
        <v>#REF!</v>
      </c>
      <c r="AJ409" s="1279"/>
      <c r="AK409" s="165" t="s">
        <v>231</v>
      </c>
      <c r="AL409" s="226">
        <v>2500</v>
      </c>
      <c r="AM409" s="227">
        <v>2800</v>
      </c>
      <c r="AN409" s="1286"/>
      <c r="AO409" s="1294"/>
      <c r="AP409" s="1286"/>
      <c r="AQ409" s="1297"/>
      <c r="AR409" s="210"/>
      <c r="AS409" s="193"/>
      <c r="AT409" s="1282"/>
      <c r="AU409" s="62"/>
      <c r="AV409" s="1282"/>
      <c r="AW409" s="1284"/>
      <c r="AX409" s="1286"/>
      <c r="AY409" s="1288"/>
      <c r="AZ409" s="1271"/>
      <c r="BA409" s="1263">
        <v>0.02</v>
      </c>
      <c r="BB409" s="1265">
        <v>0.03</v>
      </c>
      <c r="BC409" s="1265">
        <v>0.05</v>
      </c>
      <c r="BD409" s="1267">
        <v>7.0000000000000007E-2</v>
      </c>
      <c r="BE409" s="210"/>
      <c r="BF409" s="1269"/>
      <c r="BG409" s="15"/>
      <c r="BH409" s="15"/>
      <c r="BI409" s="133"/>
      <c r="BJ409" s="130">
        <v>201</v>
      </c>
      <c r="BK409" s="130">
        <v>202</v>
      </c>
      <c r="BL409" s="1260"/>
    </row>
    <row r="410" spans="1:77" ht="13.5" customHeight="1">
      <c r="A410" s="1318"/>
      <c r="B410" s="1300"/>
      <c r="C410" s="1262"/>
      <c r="D410" s="232" t="s">
        <v>53</v>
      </c>
      <c r="E410" s="200"/>
      <c r="F410" s="233">
        <v>164600</v>
      </c>
      <c r="G410" s="234"/>
      <c r="H410" s="233">
        <v>161780</v>
      </c>
      <c r="I410" s="234"/>
      <c r="J410" s="170" t="s">
        <v>222</v>
      </c>
      <c r="K410" s="221">
        <v>1530</v>
      </c>
      <c r="L410" s="235"/>
      <c r="M410" s="236" t="s">
        <v>221</v>
      </c>
      <c r="N410" s="221">
        <v>1500</v>
      </c>
      <c r="O410" s="235"/>
      <c r="P410" s="236" t="s">
        <v>221</v>
      </c>
      <c r="Q410" s="228"/>
      <c r="R410" s="229"/>
      <c r="S410" s="237"/>
      <c r="T410" s="1304"/>
      <c r="U410" s="157"/>
      <c r="V410" s="223"/>
      <c r="W410" s="1286"/>
      <c r="X410" s="224"/>
      <c r="Y410" s="210"/>
      <c r="Z410" s="1320"/>
      <c r="AA410" s="224"/>
      <c r="AB410" s="1303"/>
      <c r="AC410" s="229"/>
      <c r="AD410" s="229"/>
      <c r="AE410" s="1304"/>
      <c r="AF410" s="247"/>
      <c r="AG410" s="1282"/>
      <c r="AH410" s="1307" t="e">
        <v>#REF!</v>
      </c>
      <c r="AI410" s="1292" t="e">
        <v>#REF!</v>
      </c>
      <c r="AJ410" s="1279"/>
      <c r="AK410" s="239" t="s">
        <v>232</v>
      </c>
      <c r="AL410" s="240">
        <v>2300</v>
      </c>
      <c r="AM410" s="241">
        <v>2500</v>
      </c>
      <c r="AN410" s="1286"/>
      <c r="AO410" s="1295"/>
      <c r="AP410" s="1286"/>
      <c r="AQ410" s="1298"/>
      <c r="AR410" s="210"/>
      <c r="AS410" s="193"/>
      <c r="AT410" s="1282"/>
      <c r="AU410" s="62"/>
      <c r="AV410" s="1282"/>
      <c r="AW410" s="1285"/>
      <c r="AX410" s="1286"/>
      <c r="AY410" s="1289"/>
      <c r="AZ410" s="1271"/>
      <c r="BA410" s="1264"/>
      <c r="BB410" s="1266"/>
      <c r="BC410" s="1266"/>
      <c r="BD410" s="1268"/>
      <c r="BE410" s="210"/>
      <c r="BF410" s="1269"/>
      <c r="BG410" s="15"/>
      <c r="BH410" s="15"/>
      <c r="BI410" s="133"/>
      <c r="BJ410" s="130">
        <v>201</v>
      </c>
      <c r="BK410" s="130">
        <v>202</v>
      </c>
      <c r="BL410" s="1260"/>
    </row>
    <row r="411" spans="1:77" ht="13.5" customHeight="1">
      <c r="A411" s="1318"/>
      <c r="B411" s="1299" t="s">
        <v>266</v>
      </c>
      <c r="C411" s="1301" t="s">
        <v>218</v>
      </c>
      <c r="D411" s="199" t="s">
        <v>219</v>
      </c>
      <c r="E411" s="200"/>
      <c r="F411" s="201">
        <v>28540</v>
      </c>
      <c r="G411" s="202">
        <v>35600</v>
      </c>
      <c r="H411" s="201">
        <v>25880</v>
      </c>
      <c r="I411" s="202">
        <v>32940</v>
      </c>
      <c r="J411" s="170" t="s">
        <v>222</v>
      </c>
      <c r="K411" s="203">
        <v>260</v>
      </c>
      <c r="L411" s="204">
        <v>330</v>
      </c>
      <c r="M411" s="205" t="s">
        <v>221</v>
      </c>
      <c r="N411" s="203">
        <v>240</v>
      </c>
      <c r="O411" s="204">
        <v>310</v>
      </c>
      <c r="P411" s="205" t="s">
        <v>221</v>
      </c>
      <c r="Q411" s="170" t="s">
        <v>222</v>
      </c>
      <c r="R411" s="206">
        <v>7060</v>
      </c>
      <c r="S411" s="207">
        <v>70</v>
      </c>
      <c r="T411" s="1303"/>
      <c r="U411" s="157"/>
      <c r="V411" s="223"/>
      <c r="W411" s="1286"/>
      <c r="X411" s="224"/>
      <c r="Y411" s="210"/>
      <c r="Z411" s="1320"/>
      <c r="AA411" s="224"/>
      <c r="AB411" s="1303"/>
      <c r="AC411" s="229"/>
      <c r="AD411" s="229"/>
      <c r="AE411" s="1304"/>
      <c r="AF411" s="247"/>
      <c r="AG411" s="1282" t="s">
        <v>222</v>
      </c>
      <c r="AH411" s="1305">
        <v>2500</v>
      </c>
      <c r="AI411" s="1290">
        <v>2700</v>
      </c>
      <c r="AJ411" s="1279" t="s">
        <v>222</v>
      </c>
      <c r="AK411" s="212" t="s">
        <v>224</v>
      </c>
      <c r="AL411" s="213">
        <v>4800</v>
      </c>
      <c r="AM411" s="214">
        <v>5400</v>
      </c>
      <c r="AN411" s="1286" t="s">
        <v>222</v>
      </c>
      <c r="AO411" s="1293">
        <v>2350</v>
      </c>
      <c r="AP411" s="1286" t="s">
        <v>222</v>
      </c>
      <c r="AQ411" s="1296">
        <v>20</v>
      </c>
      <c r="AR411" s="1279" t="s">
        <v>222</v>
      </c>
      <c r="AS411" s="1280">
        <v>4700</v>
      </c>
      <c r="AT411" s="1282"/>
      <c r="AU411" s="62"/>
      <c r="AV411" s="1282" t="s">
        <v>492</v>
      </c>
      <c r="AW411" s="1283">
        <v>2690</v>
      </c>
      <c r="AX411" s="1286" t="s">
        <v>222</v>
      </c>
      <c r="AY411" s="1287">
        <v>20</v>
      </c>
      <c r="AZ411" s="1271" t="s">
        <v>492</v>
      </c>
      <c r="BA411" s="1272" t="s">
        <v>226</v>
      </c>
      <c r="BB411" s="1274" t="s">
        <v>226</v>
      </c>
      <c r="BC411" s="1274" t="s">
        <v>226</v>
      </c>
      <c r="BD411" s="1276" t="s">
        <v>226</v>
      </c>
      <c r="BE411" s="210"/>
      <c r="BF411" s="1278"/>
      <c r="BG411" s="15"/>
      <c r="BH411" s="15"/>
      <c r="BI411" s="133"/>
      <c r="BJ411" s="130">
        <v>203</v>
      </c>
      <c r="BK411" s="130">
        <v>204</v>
      </c>
      <c r="BL411" s="1260">
        <v>17</v>
      </c>
    </row>
    <row r="412" spans="1:77" ht="13.5" customHeight="1">
      <c r="A412" s="1318"/>
      <c r="B412" s="1300"/>
      <c r="C412" s="1302"/>
      <c r="D412" s="215" t="s">
        <v>227</v>
      </c>
      <c r="E412" s="200"/>
      <c r="F412" s="216">
        <v>35600</v>
      </c>
      <c r="G412" s="217">
        <v>93290</v>
      </c>
      <c r="H412" s="216">
        <v>32940</v>
      </c>
      <c r="I412" s="217">
        <v>90630</v>
      </c>
      <c r="J412" s="170" t="s">
        <v>222</v>
      </c>
      <c r="K412" s="218">
        <v>330</v>
      </c>
      <c r="L412" s="219">
        <v>810</v>
      </c>
      <c r="M412" s="220" t="s">
        <v>221</v>
      </c>
      <c r="N412" s="218">
        <v>310</v>
      </c>
      <c r="O412" s="219">
        <v>790</v>
      </c>
      <c r="P412" s="220" t="s">
        <v>221</v>
      </c>
      <c r="Q412" s="170" t="s">
        <v>222</v>
      </c>
      <c r="R412" s="221">
        <v>7060</v>
      </c>
      <c r="S412" s="222">
        <v>70</v>
      </c>
      <c r="T412" s="1303"/>
      <c r="U412" s="157"/>
      <c r="V412" s="223"/>
      <c r="W412" s="1286"/>
      <c r="X412" s="224"/>
      <c r="Y412" s="210"/>
      <c r="Z412" s="1320"/>
      <c r="AA412" s="224"/>
      <c r="AB412" s="1303"/>
      <c r="AC412" s="229"/>
      <c r="AD412" s="229"/>
      <c r="AE412" s="1304"/>
      <c r="AF412" s="247"/>
      <c r="AG412" s="1282"/>
      <c r="AH412" s="1306" t="e">
        <v>#REF!</v>
      </c>
      <c r="AI412" s="1291" t="e">
        <v>#REF!</v>
      </c>
      <c r="AJ412" s="1279"/>
      <c r="AK412" s="165" t="s">
        <v>228</v>
      </c>
      <c r="AL412" s="226">
        <v>2600</v>
      </c>
      <c r="AM412" s="227">
        <v>2900</v>
      </c>
      <c r="AN412" s="1286"/>
      <c r="AO412" s="1294"/>
      <c r="AP412" s="1286"/>
      <c r="AQ412" s="1297"/>
      <c r="AR412" s="1279"/>
      <c r="AS412" s="1281"/>
      <c r="AT412" s="1282"/>
      <c r="AU412" s="62"/>
      <c r="AV412" s="1282"/>
      <c r="AW412" s="1284"/>
      <c r="AX412" s="1286"/>
      <c r="AY412" s="1288"/>
      <c r="AZ412" s="1271"/>
      <c r="BA412" s="1273"/>
      <c r="BB412" s="1275"/>
      <c r="BC412" s="1275"/>
      <c r="BD412" s="1277"/>
      <c r="BE412" s="210"/>
      <c r="BF412" s="1278"/>
      <c r="BG412" s="15"/>
      <c r="BH412" s="15"/>
      <c r="BI412" s="133"/>
      <c r="BJ412" s="130">
        <v>203</v>
      </c>
      <c r="BK412" s="130">
        <v>204</v>
      </c>
      <c r="BL412" s="1260"/>
    </row>
    <row r="413" spans="1:77" ht="13.5" customHeight="1">
      <c r="A413" s="1318"/>
      <c r="B413" s="1300"/>
      <c r="C413" s="1261" t="s">
        <v>229</v>
      </c>
      <c r="D413" s="215" t="s">
        <v>230</v>
      </c>
      <c r="E413" s="200"/>
      <c r="F413" s="216">
        <v>93290</v>
      </c>
      <c r="G413" s="217">
        <v>163900</v>
      </c>
      <c r="H413" s="216">
        <v>90630</v>
      </c>
      <c r="I413" s="217">
        <v>161240</v>
      </c>
      <c r="J413" s="170" t="s">
        <v>222</v>
      </c>
      <c r="K413" s="218">
        <v>810</v>
      </c>
      <c r="L413" s="219">
        <v>1520</v>
      </c>
      <c r="M413" s="220" t="s">
        <v>221</v>
      </c>
      <c r="N413" s="218">
        <v>790</v>
      </c>
      <c r="O413" s="219">
        <v>1500</v>
      </c>
      <c r="P413" s="220" t="s">
        <v>221</v>
      </c>
      <c r="Q413" s="228"/>
      <c r="R413" s="229"/>
      <c r="S413" s="230"/>
      <c r="T413" s="1304"/>
      <c r="U413" s="157"/>
      <c r="V413" s="223"/>
      <c r="W413" s="1286"/>
      <c r="X413" s="224"/>
      <c r="Y413" s="210"/>
      <c r="Z413" s="1320"/>
      <c r="AA413" s="224"/>
      <c r="AB413" s="1303"/>
      <c r="AC413" s="229"/>
      <c r="AD413" s="229"/>
      <c r="AE413" s="1304"/>
      <c r="AF413" s="247"/>
      <c r="AG413" s="1282"/>
      <c r="AH413" s="1306" t="e">
        <v>#REF!</v>
      </c>
      <c r="AI413" s="1291" t="e">
        <v>#REF!</v>
      </c>
      <c r="AJ413" s="1279"/>
      <c r="AK413" s="165" t="s">
        <v>231</v>
      </c>
      <c r="AL413" s="226">
        <v>2300</v>
      </c>
      <c r="AM413" s="227">
        <v>2500</v>
      </c>
      <c r="AN413" s="1286"/>
      <c r="AO413" s="1294"/>
      <c r="AP413" s="1286"/>
      <c r="AQ413" s="1297"/>
      <c r="AR413" s="210"/>
      <c r="AS413" s="193"/>
      <c r="AT413" s="1282"/>
      <c r="AU413" s="62"/>
      <c r="AV413" s="1282"/>
      <c r="AW413" s="1284"/>
      <c r="AX413" s="1286"/>
      <c r="AY413" s="1288"/>
      <c r="AZ413" s="1271"/>
      <c r="BA413" s="1263">
        <v>0.02</v>
      </c>
      <c r="BB413" s="1265">
        <v>0.03</v>
      </c>
      <c r="BC413" s="1265">
        <v>0.05</v>
      </c>
      <c r="BD413" s="1267">
        <v>7.0000000000000007E-2</v>
      </c>
      <c r="BE413" s="210"/>
      <c r="BF413" s="1269"/>
      <c r="BG413" s="15"/>
      <c r="BH413" s="15"/>
      <c r="BI413" s="133"/>
      <c r="BJ413" s="130">
        <v>203</v>
      </c>
      <c r="BK413" s="130">
        <v>204</v>
      </c>
      <c r="BL413" s="1260"/>
    </row>
    <row r="414" spans="1:77" ht="13.5" customHeight="1">
      <c r="A414" s="1319"/>
      <c r="B414" s="1300"/>
      <c r="C414" s="1262"/>
      <c r="D414" s="232" t="s">
        <v>53</v>
      </c>
      <c r="E414" s="200"/>
      <c r="F414" s="233">
        <v>163900</v>
      </c>
      <c r="G414" s="234"/>
      <c r="H414" s="233">
        <v>161240</v>
      </c>
      <c r="I414" s="234"/>
      <c r="J414" s="170" t="s">
        <v>222</v>
      </c>
      <c r="K414" s="221">
        <v>1520</v>
      </c>
      <c r="L414" s="235"/>
      <c r="M414" s="236" t="s">
        <v>221</v>
      </c>
      <c r="N414" s="221">
        <v>1500</v>
      </c>
      <c r="O414" s="235"/>
      <c r="P414" s="236" t="s">
        <v>221</v>
      </c>
      <c r="Q414" s="228"/>
      <c r="R414" s="229"/>
      <c r="S414" s="249"/>
      <c r="T414" s="1304"/>
      <c r="U414" s="157"/>
      <c r="V414" s="250"/>
      <c r="W414" s="1286"/>
      <c r="X414" s="251"/>
      <c r="Y414" s="210"/>
      <c r="Z414" s="1320"/>
      <c r="AA414" s="251"/>
      <c r="AB414" s="1303"/>
      <c r="AC414" s="229"/>
      <c r="AD414" s="229"/>
      <c r="AE414" s="1304"/>
      <c r="AF414" s="247"/>
      <c r="AG414" s="1282"/>
      <c r="AH414" s="1307" t="e">
        <v>#REF!</v>
      </c>
      <c r="AI414" s="1292" t="e">
        <v>#REF!</v>
      </c>
      <c r="AJ414" s="1279"/>
      <c r="AK414" s="239" t="s">
        <v>232</v>
      </c>
      <c r="AL414" s="240">
        <v>2000</v>
      </c>
      <c r="AM414" s="241">
        <v>2300</v>
      </c>
      <c r="AN414" s="1286"/>
      <c r="AO414" s="1295"/>
      <c r="AP414" s="1286"/>
      <c r="AQ414" s="1298"/>
      <c r="AR414" s="210"/>
      <c r="AS414" s="193"/>
      <c r="AT414" s="1282"/>
      <c r="AU414" s="12"/>
      <c r="AV414" s="1282"/>
      <c r="AW414" s="1285"/>
      <c r="AX414" s="1286"/>
      <c r="AY414" s="1289"/>
      <c r="AZ414" s="1271"/>
      <c r="BA414" s="1264"/>
      <c r="BB414" s="1266"/>
      <c r="BC414" s="1266"/>
      <c r="BD414" s="1268"/>
      <c r="BE414" s="210"/>
      <c r="BF414" s="1270"/>
      <c r="BG414" s="15"/>
      <c r="BH414" s="15"/>
      <c r="BI414" s="133"/>
      <c r="BJ414" s="130">
        <v>203</v>
      </c>
      <c r="BK414" s="130">
        <v>204</v>
      </c>
      <c r="BL414" s="1260"/>
    </row>
    <row r="415" spans="1:77" s="9" customFormat="1" ht="13.5" customHeight="1">
      <c r="A415" s="1317" t="s">
        <v>499</v>
      </c>
      <c r="B415" s="1308" t="s">
        <v>217</v>
      </c>
      <c r="C415" s="1301" t="s">
        <v>218</v>
      </c>
      <c r="D415" s="199" t="s">
        <v>219</v>
      </c>
      <c r="E415" s="200"/>
      <c r="F415" s="201">
        <v>111640</v>
      </c>
      <c r="G415" s="202">
        <v>118520</v>
      </c>
      <c r="H415" s="201">
        <v>88210</v>
      </c>
      <c r="I415" s="202">
        <v>95090</v>
      </c>
      <c r="J415" s="170" t="s">
        <v>222</v>
      </c>
      <c r="K415" s="203">
        <v>1090</v>
      </c>
      <c r="L415" s="204">
        <v>1150</v>
      </c>
      <c r="M415" s="205" t="s">
        <v>221</v>
      </c>
      <c r="N415" s="203">
        <v>860</v>
      </c>
      <c r="O415" s="204">
        <v>920</v>
      </c>
      <c r="P415" s="205" t="s">
        <v>221</v>
      </c>
      <c r="Q415" s="170" t="s">
        <v>222</v>
      </c>
      <c r="R415" s="206">
        <v>6880</v>
      </c>
      <c r="S415" s="207">
        <v>60</v>
      </c>
      <c r="T415" s="1303" t="s">
        <v>222</v>
      </c>
      <c r="U415" s="157"/>
      <c r="V415" s="208"/>
      <c r="W415" s="1286" t="s">
        <v>222</v>
      </c>
      <c r="X415" s="209"/>
      <c r="Y415" s="210"/>
      <c r="Z415" s="1320" t="s">
        <v>491</v>
      </c>
      <c r="AA415" s="209"/>
      <c r="AB415" s="1286" t="s">
        <v>222</v>
      </c>
      <c r="AC415" s="1312">
        <v>30750</v>
      </c>
      <c r="AD415" s="211"/>
      <c r="AE415" s="1286" t="s">
        <v>222</v>
      </c>
      <c r="AF415" s="1287">
        <v>230</v>
      </c>
      <c r="AG415" s="1279" t="s">
        <v>222</v>
      </c>
      <c r="AH415" s="1305">
        <v>7900</v>
      </c>
      <c r="AI415" s="1290">
        <v>8700</v>
      </c>
      <c r="AJ415" s="1279" t="s">
        <v>222</v>
      </c>
      <c r="AK415" s="212" t="s">
        <v>224</v>
      </c>
      <c r="AL415" s="213">
        <v>15800</v>
      </c>
      <c r="AM415" s="214">
        <v>17600</v>
      </c>
      <c r="AN415" s="1286" t="s">
        <v>222</v>
      </c>
      <c r="AO415" s="1293">
        <v>20650</v>
      </c>
      <c r="AP415" s="1286" t="s">
        <v>222</v>
      </c>
      <c r="AQ415" s="1296">
        <v>200</v>
      </c>
      <c r="AR415" s="1279" t="s">
        <v>222</v>
      </c>
      <c r="AS415" s="1280">
        <v>4700</v>
      </c>
      <c r="AT415" s="1282" t="s">
        <v>492</v>
      </c>
      <c r="AU415" s="29"/>
      <c r="AV415" s="1282" t="s">
        <v>492</v>
      </c>
      <c r="AW415" s="1283">
        <v>23540</v>
      </c>
      <c r="AX415" s="1286" t="s">
        <v>222</v>
      </c>
      <c r="AY415" s="1287">
        <v>230</v>
      </c>
      <c r="AZ415" s="1271" t="s">
        <v>492</v>
      </c>
      <c r="BA415" s="1272" t="s">
        <v>226</v>
      </c>
      <c r="BB415" s="1274" t="s">
        <v>226</v>
      </c>
      <c r="BC415" s="1274" t="s">
        <v>226</v>
      </c>
      <c r="BD415" s="1276" t="s">
        <v>226</v>
      </c>
      <c r="BE415" s="210"/>
      <c r="BF415" s="1316"/>
      <c r="BG415" s="15"/>
      <c r="BH415" s="15"/>
      <c r="BI415" s="5"/>
      <c r="BJ415" s="130">
        <v>205</v>
      </c>
      <c r="BK415" s="130">
        <v>206</v>
      </c>
      <c r="BL415" s="1260">
        <v>1</v>
      </c>
      <c r="BM415" s="8"/>
      <c r="BN415" s="8"/>
      <c r="BO415" s="8"/>
      <c r="BP415" s="8"/>
      <c r="BQ415" s="8"/>
      <c r="BR415" s="8"/>
      <c r="BS415" s="8"/>
      <c r="BT415" s="8"/>
      <c r="BU415" s="8"/>
      <c r="BV415" s="8"/>
      <c r="BW415" s="8"/>
      <c r="BX415" s="8"/>
      <c r="BY415" s="8"/>
    </row>
    <row r="416" spans="1:77" s="9" customFormat="1" ht="13.5" customHeight="1">
      <c r="A416" s="1318"/>
      <c r="B416" s="1300"/>
      <c r="C416" s="1302"/>
      <c r="D416" s="215" t="s">
        <v>227</v>
      </c>
      <c r="E416" s="200"/>
      <c r="F416" s="216">
        <v>118520</v>
      </c>
      <c r="G416" s="217">
        <v>174970</v>
      </c>
      <c r="H416" s="216">
        <v>95090</v>
      </c>
      <c r="I416" s="217">
        <v>151540</v>
      </c>
      <c r="J416" s="170" t="s">
        <v>222</v>
      </c>
      <c r="K416" s="218">
        <v>1150</v>
      </c>
      <c r="L416" s="219">
        <v>1640</v>
      </c>
      <c r="M416" s="220" t="s">
        <v>221</v>
      </c>
      <c r="N416" s="218">
        <v>920</v>
      </c>
      <c r="O416" s="219">
        <v>1400</v>
      </c>
      <c r="P416" s="220" t="s">
        <v>221</v>
      </c>
      <c r="Q416" s="170" t="s">
        <v>222</v>
      </c>
      <c r="R416" s="221">
        <v>6880</v>
      </c>
      <c r="S416" s="222">
        <v>60</v>
      </c>
      <c r="T416" s="1303"/>
      <c r="U416" s="157"/>
      <c r="V416" s="223"/>
      <c r="W416" s="1286"/>
      <c r="X416" s="224"/>
      <c r="Y416" s="210"/>
      <c r="Z416" s="1320"/>
      <c r="AA416" s="224"/>
      <c r="AB416" s="1286"/>
      <c r="AC416" s="1313"/>
      <c r="AD416" s="225">
        <v>28990</v>
      </c>
      <c r="AE416" s="1286"/>
      <c r="AF416" s="1288"/>
      <c r="AG416" s="1279"/>
      <c r="AH416" s="1306" t="e">
        <v>#REF!</v>
      </c>
      <c r="AI416" s="1291" t="e">
        <v>#REF!</v>
      </c>
      <c r="AJ416" s="1279"/>
      <c r="AK416" s="165" t="s">
        <v>228</v>
      </c>
      <c r="AL416" s="226">
        <v>8700</v>
      </c>
      <c r="AM416" s="227">
        <v>9700</v>
      </c>
      <c r="AN416" s="1286"/>
      <c r="AO416" s="1294"/>
      <c r="AP416" s="1286"/>
      <c r="AQ416" s="1297"/>
      <c r="AR416" s="1279"/>
      <c r="AS416" s="1281"/>
      <c r="AT416" s="1282"/>
      <c r="AU416" s="41"/>
      <c r="AV416" s="1282"/>
      <c r="AW416" s="1284"/>
      <c r="AX416" s="1286"/>
      <c r="AY416" s="1288"/>
      <c r="AZ416" s="1271"/>
      <c r="BA416" s="1273"/>
      <c r="BB416" s="1275"/>
      <c r="BC416" s="1275"/>
      <c r="BD416" s="1277"/>
      <c r="BE416" s="210"/>
      <c r="BF416" s="1278"/>
      <c r="BG416" s="15"/>
      <c r="BH416" s="15"/>
      <c r="BI416" s="5"/>
      <c r="BJ416" s="130">
        <v>205</v>
      </c>
      <c r="BK416" s="130">
        <v>206</v>
      </c>
      <c r="BL416" s="1260"/>
      <c r="BM416" s="8"/>
      <c r="BN416" s="8"/>
      <c r="BO416" s="8"/>
      <c r="BP416" s="8"/>
      <c r="BQ416" s="8"/>
      <c r="BR416" s="8"/>
      <c r="BS416" s="8"/>
      <c r="BT416" s="8"/>
      <c r="BU416" s="8"/>
      <c r="BV416" s="8"/>
      <c r="BW416" s="8"/>
      <c r="BX416" s="8"/>
      <c r="BY416" s="8"/>
    </row>
    <row r="417" spans="1:77" s="9" customFormat="1" ht="13.5" customHeight="1">
      <c r="A417" s="1318"/>
      <c r="B417" s="1300"/>
      <c r="C417" s="1261" t="s">
        <v>229</v>
      </c>
      <c r="D417" s="215" t="s">
        <v>230</v>
      </c>
      <c r="E417" s="200"/>
      <c r="F417" s="216">
        <v>174970</v>
      </c>
      <c r="G417" s="217">
        <v>243800</v>
      </c>
      <c r="H417" s="216">
        <v>151540</v>
      </c>
      <c r="I417" s="217">
        <v>220370</v>
      </c>
      <c r="J417" s="170" t="s">
        <v>222</v>
      </c>
      <c r="K417" s="218">
        <v>1640</v>
      </c>
      <c r="L417" s="219">
        <v>2320</v>
      </c>
      <c r="M417" s="220" t="s">
        <v>221</v>
      </c>
      <c r="N417" s="218">
        <v>1400</v>
      </c>
      <c r="O417" s="219">
        <v>2080</v>
      </c>
      <c r="P417" s="220" t="s">
        <v>221</v>
      </c>
      <c r="Q417" s="228"/>
      <c r="R417" s="229"/>
      <c r="S417" s="230"/>
      <c r="T417" s="1304"/>
      <c r="U417" s="157"/>
      <c r="V417" s="223"/>
      <c r="W417" s="1286"/>
      <c r="X417" s="224"/>
      <c r="Y417" s="210"/>
      <c r="Z417" s="1320"/>
      <c r="AA417" s="224"/>
      <c r="AB417" s="1286" t="s">
        <v>222</v>
      </c>
      <c r="AC417" s="1310">
        <v>28990</v>
      </c>
      <c r="AD417" s="231"/>
      <c r="AE417" s="1286"/>
      <c r="AF417" s="1288"/>
      <c r="AG417" s="1279"/>
      <c r="AH417" s="1306" t="e">
        <v>#REF!</v>
      </c>
      <c r="AI417" s="1291" t="e">
        <v>#REF!</v>
      </c>
      <c r="AJ417" s="1279"/>
      <c r="AK417" s="165" t="s">
        <v>231</v>
      </c>
      <c r="AL417" s="226">
        <v>7600</v>
      </c>
      <c r="AM417" s="227">
        <v>8400</v>
      </c>
      <c r="AN417" s="1286"/>
      <c r="AO417" s="1294"/>
      <c r="AP417" s="1286"/>
      <c r="AQ417" s="1297"/>
      <c r="AR417" s="210"/>
      <c r="AS417" s="193"/>
      <c r="AT417" s="1282"/>
      <c r="AU417" s="41"/>
      <c r="AV417" s="1282"/>
      <c r="AW417" s="1284"/>
      <c r="AX417" s="1286"/>
      <c r="AY417" s="1288"/>
      <c r="AZ417" s="1271"/>
      <c r="BA417" s="1263">
        <v>0.01</v>
      </c>
      <c r="BB417" s="1265">
        <v>0.03</v>
      </c>
      <c r="BC417" s="1265">
        <v>0.04</v>
      </c>
      <c r="BD417" s="1267">
        <v>0.06</v>
      </c>
      <c r="BE417" s="210"/>
      <c r="BF417" s="1269"/>
      <c r="BG417" s="15"/>
      <c r="BH417" s="15"/>
      <c r="BI417" s="5"/>
      <c r="BJ417" s="130">
        <v>205</v>
      </c>
      <c r="BK417" s="130">
        <v>206</v>
      </c>
      <c r="BL417" s="1260"/>
      <c r="BM417" s="8"/>
      <c r="BN417" s="8"/>
      <c r="BO417" s="8"/>
      <c r="BP417" s="8"/>
      <c r="BQ417" s="8"/>
      <c r="BR417" s="8"/>
      <c r="BS417" s="8"/>
      <c r="BT417" s="8"/>
      <c r="BU417" s="8"/>
      <c r="BV417" s="8"/>
      <c r="BW417" s="8"/>
      <c r="BX417" s="8"/>
      <c r="BY417" s="8"/>
    </row>
    <row r="418" spans="1:77" s="9" customFormat="1" ht="13.5" customHeight="1">
      <c r="A418" s="1318"/>
      <c r="B418" s="1300"/>
      <c r="C418" s="1262"/>
      <c r="D418" s="232" t="s">
        <v>53</v>
      </c>
      <c r="E418" s="200"/>
      <c r="F418" s="233">
        <v>243800</v>
      </c>
      <c r="G418" s="234"/>
      <c r="H418" s="233">
        <v>220370</v>
      </c>
      <c r="I418" s="234"/>
      <c r="J418" s="170" t="s">
        <v>222</v>
      </c>
      <c r="K418" s="221">
        <v>2320</v>
      </c>
      <c r="L418" s="235"/>
      <c r="M418" s="236" t="s">
        <v>221</v>
      </c>
      <c r="N418" s="221">
        <v>2080</v>
      </c>
      <c r="O418" s="235"/>
      <c r="P418" s="236" t="s">
        <v>221</v>
      </c>
      <c r="Q418" s="228"/>
      <c r="R418" s="229"/>
      <c r="S418" s="237"/>
      <c r="T418" s="1304"/>
      <c r="U418" s="157"/>
      <c r="V418" s="223"/>
      <c r="W418" s="1286"/>
      <c r="X418" s="224"/>
      <c r="Y418" s="210"/>
      <c r="Z418" s="1320"/>
      <c r="AA418" s="224"/>
      <c r="AB418" s="1286"/>
      <c r="AC418" s="1311"/>
      <c r="AD418" s="238"/>
      <c r="AE418" s="1286"/>
      <c r="AF418" s="1289"/>
      <c r="AG418" s="1279"/>
      <c r="AH418" s="1307" t="e">
        <v>#REF!</v>
      </c>
      <c r="AI418" s="1292" t="e">
        <v>#REF!</v>
      </c>
      <c r="AJ418" s="1279"/>
      <c r="AK418" s="239" t="s">
        <v>232</v>
      </c>
      <c r="AL418" s="240">
        <v>6800</v>
      </c>
      <c r="AM418" s="241">
        <v>7500</v>
      </c>
      <c r="AN418" s="1286"/>
      <c r="AO418" s="1295"/>
      <c r="AP418" s="1286"/>
      <c r="AQ418" s="1298"/>
      <c r="AR418" s="210"/>
      <c r="AS418" s="193"/>
      <c r="AT418" s="1282"/>
      <c r="AU418" s="41"/>
      <c r="AV418" s="1282"/>
      <c r="AW418" s="1285"/>
      <c r="AX418" s="1286"/>
      <c r="AY418" s="1289"/>
      <c r="AZ418" s="1271"/>
      <c r="BA418" s="1264"/>
      <c r="BB418" s="1266"/>
      <c r="BC418" s="1266"/>
      <c r="BD418" s="1268"/>
      <c r="BE418" s="210"/>
      <c r="BF418" s="1269"/>
      <c r="BG418" s="15"/>
      <c r="BH418" s="15"/>
      <c r="BI418" s="5"/>
      <c r="BJ418" s="130">
        <v>205</v>
      </c>
      <c r="BK418" s="130">
        <v>206</v>
      </c>
      <c r="BL418" s="1260"/>
      <c r="BM418" s="8"/>
      <c r="BN418" s="8"/>
      <c r="BO418" s="8"/>
      <c r="BP418" s="8"/>
      <c r="BQ418" s="8"/>
      <c r="BR418" s="8"/>
      <c r="BS418" s="8"/>
      <c r="BT418" s="8"/>
      <c r="BU418" s="8"/>
      <c r="BV418" s="8"/>
      <c r="BW418" s="8"/>
      <c r="BX418" s="8"/>
      <c r="BY418" s="8"/>
    </row>
    <row r="419" spans="1:77" s="9" customFormat="1" ht="13.5" customHeight="1">
      <c r="A419" s="1318"/>
      <c r="B419" s="1299" t="s">
        <v>233</v>
      </c>
      <c r="C419" s="1301" t="s">
        <v>218</v>
      </c>
      <c r="D419" s="199" t="s">
        <v>219</v>
      </c>
      <c r="E419" s="200"/>
      <c r="F419" s="201">
        <v>80540</v>
      </c>
      <c r="G419" s="202">
        <v>87420</v>
      </c>
      <c r="H419" s="201">
        <v>64920</v>
      </c>
      <c r="I419" s="202">
        <v>71800</v>
      </c>
      <c r="J419" s="170" t="s">
        <v>222</v>
      </c>
      <c r="K419" s="203">
        <v>780</v>
      </c>
      <c r="L419" s="204">
        <v>840</v>
      </c>
      <c r="M419" s="205" t="s">
        <v>221</v>
      </c>
      <c r="N419" s="203">
        <v>630</v>
      </c>
      <c r="O419" s="204">
        <v>690</v>
      </c>
      <c r="P419" s="205" t="s">
        <v>221</v>
      </c>
      <c r="Q419" s="170" t="s">
        <v>222</v>
      </c>
      <c r="R419" s="206">
        <v>6880</v>
      </c>
      <c r="S419" s="207">
        <v>60</v>
      </c>
      <c r="T419" s="1303"/>
      <c r="U419" s="157"/>
      <c r="V419" s="223"/>
      <c r="W419" s="1286"/>
      <c r="X419" s="224"/>
      <c r="Y419" s="210"/>
      <c r="Z419" s="1320"/>
      <c r="AA419" s="224"/>
      <c r="AB419" s="1286" t="s">
        <v>222</v>
      </c>
      <c r="AC419" s="1312">
        <v>22860</v>
      </c>
      <c r="AD419" s="211"/>
      <c r="AE419" s="1286" t="s">
        <v>222</v>
      </c>
      <c r="AF419" s="1287">
        <v>150</v>
      </c>
      <c r="AG419" s="1279" t="s">
        <v>222</v>
      </c>
      <c r="AH419" s="1305">
        <v>5500</v>
      </c>
      <c r="AI419" s="1290">
        <v>6000</v>
      </c>
      <c r="AJ419" s="1279" t="s">
        <v>222</v>
      </c>
      <c r="AK419" s="212" t="s">
        <v>224</v>
      </c>
      <c r="AL419" s="213">
        <v>10900</v>
      </c>
      <c r="AM419" s="214">
        <v>12200</v>
      </c>
      <c r="AN419" s="1286" t="s">
        <v>222</v>
      </c>
      <c r="AO419" s="1293">
        <v>13760</v>
      </c>
      <c r="AP419" s="1286" t="s">
        <v>222</v>
      </c>
      <c r="AQ419" s="1296">
        <v>130</v>
      </c>
      <c r="AR419" s="1279" t="s">
        <v>222</v>
      </c>
      <c r="AS419" s="1280">
        <v>4700</v>
      </c>
      <c r="AT419" s="1282"/>
      <c r="AU419" s="41"/>
      <c r="AV419" s="1282" t="s">
        <v>492</v>
      </c>
      <c r="AW419" s="1283">
        <v>15690</v>
      </c>
      <c r="AX419" s="1286" t="s">
        <v>222</v>
      </c>
      <c r="AY419" s="1287">
        <v>150</v>
      </c>
      <c r="AZ419" s="1271" t="s">
        <v>492</v>
      </c>
      <c r="BA419" s="1272" t="s">
        <v>226</v>
      </c>
      <c r="BB419" s="1274" t="s">
        <v>226</v>
      </c>
      <c r="BC419" s="1274" t="s">
        <v>226</v>
      </c>
      <c r="BD419" s="1276" t="s">
        <v>226</v>
      </c>
      <c r="BE419" s="210"/>
      <c r="BF419" s="1278"/>
      <c r="BG419" s="15"/>
      <c r="BH419" s="15"/>
      <c r="BI419" s="5"/>
      <c r="BJ419" s="130">
        <v>207</v>
      </c>
      <c r="BK419" s="130">
        <v>208</v>
      </c>
      <c r="BL419" s="1260">
        <v>2</v>
      </c>
      <c r="BM419" s="8"/>
      <c r="BN419" s="8"/>
      <c r="BO419" s="8"/>
      <c r="BP419" s="8"/>
      <c r="BQ419" s="8"/>
      <c r="BR419" s="8"/>
      <c r="BS419" s="8"/>
      <c r="BT419" s="8"/>
      <c r="BU419" s="8"/>
      <c r="BV419" s="8"/>
      <c r="BW419" s="8"/>
      <c r="BX419" s="8"/>
      <c r="BY419" s="8"/>
    </row>
    <row r="420" spans="1:77" s="9" customFormat="1" ht="13.5" customHeight="1">
      <c r="A420" s="1318"/>
      <c r="B420" s="1300"/>
      <c r="C420" s="1302"/>
      <c r="D420" s="215" t="s">
        <v>227</v>
      </c>
      <c r="E420" s="200"/>
      <c r="F420" s="216">
        <v>87420</v>
      </c>
      <c r="G420" s="217">
        <v>143870</v>
      </c>
      <c r="H420" s="216">
        <v>71800</v>
      </c>
      <c r="I420" s="217">
        <v>128250</v>
      </c>
      <c r="J420" s="170" t="s">
        <v>222</v>
      </c>
      <c r="K420" s="218">
        <v>840</v>
      </c>
      <c r="L420" s="219">
        <v>1320</v>
      </c>
      <c r="M420" s="220" t="s">
        <v>221</v>
      </c>
      <c r="N420" s="218">
        <v>690</v>
      </c>
      <c r="O420" s="219">
        <v>1170</v>
      </c>
      <c r="P420" s="220" t="s">
        <v>221</v>
      </c>
      <c r="Q420" s="170" t="s">
        <v>222</v>
      </c>
      <c r="R420" s="221">
        <v>6880</v>
      </c>
      <c r="S420" s="222">
        <v>60</v>
      </c>
      <c r="T420" s="1303"/>
      <c r="U420" s="157"/>
      <c r="V420" s="223"/>
      <c r="W420" s="1286"/>
      <c r="X420" s="224"/>
      <c r="Y420" s="210"/>
      <c r="Z420" s="1320"/>
      <c r="AA420" s="224"/>
      <c r="AB420" s="1286"/>
      <c r="AC420" s="1313"/>
      <c r="AD420" s="225">
        <v>21090</v>
      </c>
      <c r="AE420" s="1286"/>
      <c r="AF420" s="1288"/>
      <c r="AG420" s="1279"/>
      <c r="AH420" s="1306" t="e">
        <v>#REF!</v>
      </c>
      <c r="AI420" s="1291" t="e">
        <v>#REF!</v>
      </c>
      <c r="AJ420" s="1279"/>
      <c r="AK420" s="165" t="s">
        <v>228</v>
      </c>
      <c r="AL420" s="226">
        <v>6000</v>
      </c>
      <c r="AM420" s="227">
        <v>6700</v>
      </c>
      <c r="AN420" s="1286"/>
      <c r="AO420" s="1294"/>
      <c r="AP420" s="1286"/>
      <c r="AQ420" s="1297"/>
      <c r="AR420" s="1279"/>
      <c r="AS420" s="1281"/>
      <c r="AT420" s="1282"/>
      <c r="AU420" s="41"/>
      <c r="AV420" s="1282"/>
      <c r="AW420" s="1284"/>
      <c r="AX420" s="1286"/>
      <c r="AY420" s="1288"/>
      <c r="AZ420" s="1271"/>
      <c r="BA420" s="1273"/>
      <c r="BB420" s="1275"/>
      <c r="BC420" s="1275"/>
      <c r="BD420" s="1277"/>
      <c r="BE420" s="210"/>
      <c r="BF420" s="1278"/>
      <c r="BG420" s="15"/>
      <c r="BH420" s="15"/>
      <c r="BI420" s="5"/>
      <c r="BJ420" s="130">
        <v>207</v>
      </c>
      <c r="BK420" s="130">
        <v>208</v>
      </c>
      <c r="BL420" s="1260"/>
      <c r="BM420" s="8"/>
      <c r="BN420" s="8"/>
      <c r="BO420" s="8"/>
      <c r="BP420" s="8"/>
      <c r="BQ420" s="8"/>
      <c r="BR420" s="8"/>
      <c r="BS420" s="8"/>
      <c r="BT420" s="8"/>
      <c r="BU420" s="8"/>
      <c r="BV420" s="8"/>
      <c r="BW420" s="8"/>
      <c r="BX420" s="8"/>
      <c r="BY420" s="8"/>
    </row>
    <row r="421" spans="1:77" s="9" customFormat="1" ht="13.5" customHeight="1">
      <c r="A421" s="1318"/>
      <c r="B421" s="1300"/>
      <c r="C421" s="1261" t="s">
        <v>229</v>
      </c>
      <c r="D421" s="215" t="s">
        <v>230</v>
      </c>
      <c r="E421" s="200"/>
      <c r="F421" s="216">
        <v>143870</v>
      </c>
      <c r="G421" s="217">
        <v>212700</v>
      </c>
      <c r="H421" s="216">
        <v>128250</v>
      </c>
      <c r="I421" s="217">
        <v>197080</v>
      </c>
      <c r="J421" s="170" t="s">
        <v>222</v>
      </c>
      <c r="K421" s="218">
        <v>1320</v>
      </c>
      <c r="L421" s="219">
        <v>2000</v>
      </c>
      <c r="M421" s="220" t="s">
        <v>221</v>
      </c>
      <c r="N421" s="218">
        <v>1170</v>
      </c>
      <c r="O421" s="219">
        <v>1850</v>
      </c>
      <c r="P421" s="220" t="s">
        <v>221</v>
      </c>
      <c r="Q421" s="228"/>
      <c r="R421" s="229"/>
      <c r="S421" s="230"/>
      <c r="T421" s="1304"/>
      <c r="U421" s="157"/>
      <c r="V421" s="242"/>
      <c r="W421" s="1286"/>
      <c r="X421" s="224"/>
      <c r="Y421" s="210"/>
      <c r="Z421" s="1320"/>
      <c r="AA421" s="224"/>
      <c r="AB421" s="1286" t="s">
        <v>222</v>
      </c>
      <c r="AC421" s="1310">
        <v>21090</v>
      </c>
      <c r="AD421" s="231"/>
      <c r="AE421" s="1286"/>
      <c r="AF421" s="1288">
        <v>0</v>
      </c>
      <c r="AG421" s="1279"/>
      <c r="AH421" s="1306" t="e">
        <v>#REF!</v>
      </c>
      <c r="AI421" s="1291" t="e">
        <v>#REF!</v>
      </c>
      <c r="AJ421" s="1279"/>
      <c r="AK421" s="165" t="s">
        <v>231</v>
      </c>
      <c r="AL421" s="226">
        <v>5200</v>
      </c>
      <c r="AM421" s="227">
        <v>5800</v>
      </c>
      <c r="AN421" s="1286"/>
      <c r="AO421" s="1294"/>
      <c r="AP421" s="1286"/>
      <c r="AQ421" s="1297"/>
      <c r="AR421" s="210"/>
      <c r="AS421" s="193"/>
      <c r="AT421" s="1282"/>
      <c r="AU421" s="41"/>
      <c r="AV421" s="1282"/>
      <c r="AW421" s="1284"/>
      <c r="AX421" s="1286"/>
      <c r="AY421" s="1288"/>
      <c r="AZ421" s="1271"/>
      <c r="BA421" s="1263">
        <v>0.02</v>
      </c>
      <c r="BB421" s="1265">
        <v>0.03</v>
      </c>
      <c r="BC421" s="1265">
        <v>0.05</v>
      </c>
      <c r="BD421" s="1267">
        <v>0.06</v>
      </c>
      <c r="BE421" s="210"/>
      <c r="BF421" s="1269"/>
      <c r="BG421" s="15"/>
      <c r="BH421" s="15"/>
      <c r="BI421" s="5"/>
      <c r="BJ421" s="130">
        <v>207</v>
      </c>
      <c r="BK421" s="130">
        <v>208</v>
      </c>
      <c r="BL421" s="1260"/>
      <c r="BM421" s="8"/>
      <c r="BN421" s="8"/>
      <c r="BO421" s="8"/>
      <c r="BP421" s="8"/>
      <c r="BQ421" s="8"/>
      <c r="BR421" s="8"/>
      <c r="BS421" s="8"/>
      <c r="BT421" s="8"/>
      <c r="BU421" s="8"/>
      <c r="BV421" s="8"/>
      <c r="BW421" s="8"/>
      <c r="BX421" s="8"/>
      <c r="BY421" s="8"/>
    </row>
    <row r="422" spans="1:77" s="9" customFormat="1" ht="13.5" customHeight="1">
      <c r="A422" s="1318"/>
      <c r="B422" s="1300"/>
      <c r="C422" s="1262"/>
      <c r="D422" s="232" t="s">
        <v>53</v>
      </c>
      <c r="E422" s="200"/>
      <c r="F422" s="233">
        <v>212700</v>
      </c>
      <c r="G422" s="234"/>
      <c r="H422" s="233">
        <v>197080</v>
      </c>
      <c r="I422" s="234"/>
      <c r="J422" s="170" t="s">
        <v>222</v>
      </c>
      <c r="K422" s="221">
        <v>2000</v>
      </c>
      <c r="L422" s="235"/>
      <c r="M422" s="236" t="s">
        <v>221</v>
      </c>
      <c r="N422" s="221">
        <v>1850</v>
      </c>
      <c r="O422" s="235"/>
      <c r="P422" s="236" t="s">
        <v>221</v>
      </c>
      <c r="Q422" s="228"/>
      <c r="R422" s="229"/>
      <c r="S422" s="237"/>
      <c r="T422" s="1304"/>
      <c r="U422" s="157"/>
      <c r="V422" s="242"/>
      <c r="W422" s="1286"/>
      <c r="X422" s="224"/>
      <c r="Y422" s="210"/>
      <c r="Z422" s="1320"/>
      <c r="AA422" s="224"/>
      <c r="AB422" s="1286"/>
      <c r="AC422" s="1311"/>
      <c r="AD422" s="238"/>
      <c r="AE422" s="1286"/>
      <c r="AF422" s="1289"/>
      <c r="AG422" s="1279"/>
      <c r="AH422" s="1307" t="e">
        <v>#REF!</v>
      </c>
      <c r="AI422" s="1292" t="e">
        <v>#REF!</v>
      </c>
      <c r="AJ422" s="1279"/>
      <c r="AK422" s="239" t="s">
        <v>232</v>
      </c>
      <c r="AL422" s="240">
        <v>4700</v>
      </c>
      <c r="AM422" s="241">
        <v>5200</v>
      </c>
      <c r="AN422" s="1286"/>
      <c r="AO422" s="1295"/>
      <c r="AP422" s="1286"/>
      <c r="AQ422" s="1298"/>
      <c r="AR422" s="210"/>
      <c r="AS422" s="193"/>
      <c r="AT422" s="1282"/>
      <c r="AU422" s="41"/>
      <c r="AV422" s="1282"/>
      <c r="AW422" s="1285"/>
      <c r="AX422" s="1286"/>
      <c r="AY422" s="1289"/>
      <c r="AZ422" s="1271"/>
      <c r="BA422" s="1264"/>
      <c r="BB422" s="1266"/>
      <c r="BC422" s="1266"/>
      <c r="BD422" s="1268"/>
      <c r="BE422" s="210"/>
      <c r="BF422" s="1269"/>
      <c r="BG422" s="15"/>
      <c r="BH422" s="15"/>
      <c r="BI422" s="5"/>
      <c r="BJ422" s="130">
        <v>207</v>
      </c>
      <c r="BK422" s="130">
        <v>208</v>
      </c>
      <c r="BL422" s="1260"/>
      <c r="BM422" s="8"/>
      <c r="BN422" s="8"/>
      <c r="BO422" s="8"/>
      <c r="BP422" s="8"/>
      <c r="BQ422" s="8"/>
      <c r="BR422" s="8"/>
      <c r="BS422" s="8"/>
      <c r="BT422" s="8"/>
      <c r="BU422" s="8"/>
      <c r="BV422" s="8"/>
      <c r="BW422" s="8"/>
      <c r="BX422" s="8"/>
      <c r="BY422" s="8"/>
    </row>
    <row r="423" spans="1:77" ht="13.5" customHeight="1">
      <c r="A423" s="1318"/>
      <c r="B423" s="1299" t="s">
        <v>235</v>
      </c>
      <c r="C423" s="1301" t="s">
        <v>218</v>
      </c>
      <c r="D423" s="199" t="s">
        <v>219</v>
      </c>
      <c r="E423" s="200"/>
      <c r="F423" s="201">
        <v>65120</v>
      </c>
      <c r="G423" s="202">
        <v>72000</v>
      </c>
      <c r="H423" s="201">
        <v>53410</v>
      </c>
      <c r="I423" s="202">
        <v>60290</v>
      </c>
      <c r="J423" s="170" t="s">
        <v>222</v>
      </c>
      <c r="K423" s="203">
        <v>630</v>
      </c>
      <c r="L423" s="204">
        <v>690</v>
      </c>
      <c r="M423" s="205" t="s">
        <v>221</v>
      </c>
      <c r="N423" s="203">
        <v>510</v>
      </c>
      <c r="O423" s="204">
        <v>570</v>
      </c>
      <c r="P423" s="205" t="s">
        <v>221</v>
      </c>
      <c r="Q423" s="170" t="s">
        <v>222</v>
      </c>
      <c r="R423" s="206">
        <v>6880</v>
      </c>
      <c r="S423" s="207">
        <v>60</v>
      </c>
      <c r="T423" s="1303"/>
      <c r="U423" s="157"/>
      <c r="V423" s="242"/>
      <c r="W423" s="1286"/>
      <c r="X423" s="224"/>
      <c r="Y423" s="210"/>
      <c r="Z423" s="1320"/>
      <c r="AA423" s="224"/>
      <c r="AB423" s="1286" t="s">
        <v>222</v>
      </c>
      <c r="AC423" s="1312">
        <v>18910</v>
      </c>
      <c r="AD423" s="211"/>
      <c r="AE423" s="1286" t="s">
        <v>222</v>
      </c>
      <c r="AF423" s="1287">
        <v>110</v>
      </c>
      <c r="AG423" s="1279" t="s">
        <v>222</v>
      </c>
      <c r="AH423" s="1305">
        <v>4800</v>
      </c>
      <c r="AI423" s="1290">
        <v>5300</v>
      </c>
      <c r="AJ423" s="1279" t="s">
        <v>222</v>
      </c>
      <c r="AK423" s="212" t="s">
        <v>224</v>
      </c>
      <c r="AL423" s="213">
        <v>9800</v>
      </c>
      <c r="AM423" s="214">
        <v>10900</v>
      </c>
      <c r="AN423" s="1286" t="s">
        <v>222</v>
      </c>
      <c r="AO423" s="1293">
        <v>10320</v>
      </c>
      <c r="AP423" s="1286" t="s">
        <v>222</v>
      </c>
      <c r="AQ423" s="1296">
        <v>100</v>
      </c>
      <c r="AR423" s="1279" t="s">
        <v>222</v>
      </c>
      <c r="AS423" s="1280">
        <v>4700</v>
      </c>
      <c r="AT423" s="1282"/>
      <c r="AU423" s="41"/>
      <c r="AV423" s="1282" t="s">
        <v>492</v>
      </c>
      <c r="AW423" s="1283">
        <v>11770</v>
      </c>
      <c r="AX423" s="1286" t="s">
        <v>222</v>
      </c>
      <c r="AY423" s="1287">
        <v>110</v>
      </c>
      <c r="AZ423" s="1271" t="s">
        <v>492</v>
      </c>
      <c r="BA423" s="1272" t="s">
        <v>226</v>
      </c>
      <c r="BB423" s="1274" t="s">
        <v>226</v>
      </c>
      <c r="BC423" s="1274" t="s">
        <v>226</v>
      </c>
      <c r="BD423" s="1276" t="s">
        <v>226</v>
      </c>
      <c r="BE423" s="210"/>
      <c r="BF423" s="1278"/>
      <c r="BG423" s="15"/>
      <c r="BH423" s="15"/>
      <c r="BI423" s="133"/>
      <c r="BJ423" s="130">
        <v>209</v>
      </c>
      <c r="BK423" s="130">
        <v>210</v>
      </c>
      <c r="BL423" s="1260">
        <v>3</v>
      </c>
    </row>
    <row r="424" spans="1:77" ht="13.5" customHeight="1">
      <c r="A424" s="1318"/>
      <c r="B424" s="1300"/>
      <c r="C424" s="1302"/>
      <c r="D424" s="215" t="s">
        <v>227</v>
      </c>
      <c r="E424" s="200"/>
      <c r="F424" s="216">
        <v>72000</v>
      </c>
      <c r="G424" s="217">
        <v>128450</v>
      </c>
      <c r="H424" s="216">
        <v>60290</v>
      </c>
      <c r="I424" s="217">
        <v>116740</v>
      </c>
      <c r="J424" s="170" t="s">
        <v>222</v>
      </c>
      <c r="K424" s="218">
        <v>690</v>
      </c>
      <c r="L424" s="219">
        <v>1170</v>
      </c>
      <c r="M424" s="220" t="s">
        <v>221</v>
      </c>
      <c r="N424" s="218">
        <v>570</v>
      </c>
      <c r="O424" s="219">
        <v>1050</v>
      </c>
      <c r="P424" s="220" t="s">
        <v>221</v>
      </c>
      <c r="Q424" s="170" t="s">
        <v>222</v>
      </c>
      <c r="R424" s="221">
        <v>6880</v>
      </c>
      <c r="S424" s="222">
        <v>60</v>
      </c>
      <c r="T424" s="1303"/>
      <c r="U424" s="157"/>
      <c r="V424" s="242"/>
      <c r="W424" s="1286"/>
      <c r="X424" s="224"/>
      <c r="Y424" s="210"/>
      <c r="Z424" s="1320"/>
      <c r="AA424" s="224"/>
      <c r="AB424" s="1286"/>
      <c r="AC424" s="1313"/>
      <c r="AD424" s="225">
        <v>17140</v>
      </c>
      <c r="AE424" s="1286"/>
      <c r="AF424" s="1288"/>
      <c r="AG424" s="1279"/>
      <c r="AH424" s="1306" t="e">
        <v>#REF!</v>
      </c>
      <c r="AI424" s="1291" t="e">
        <v>#REF!</v>
      </c>
      <c r="AJ424" s="1279"/>
      <c r="AK424" s="165" t="s">
        <v>228</v>
      </c>
      <c r="AL424" s="226">
        <v>5400</v>
      </c>
      <c r="AM424" s="227">
        <v>6000</v>
      </c>
      <c r="AN424" s="1286"/>
      <c r="AO424" s="1294"/>
      <c r="AP424" s="1286"/>
      <c r="AQ424" s="1297"/>
      <c r="AR424" s="1279"/>
      <c r="AS424" s="1281"/>
      <c r="AT424" s="1282"/>
      <c r="AU424" s="41"/>
      <c r="AV424" s="1282"/>
      <c r="AW424" s="1284"/>
      <c r="AX424" s="1286"/>
      <c r="AY424" s="1288"/>
      <c r="AZ424" s="1271"/>
      <c r="BA424" s="1273"/>
      <c r="BB424" s="1275"/>
      <c r="BC424" s="1275"/>
      <c r="BD424" s="1277"/>
      <c r="BE424" s="210"/>
      <c r="BF424" s="1278"/>
      <c r="BG424" s="15"/>
      <c r="BH424" s="15"/>
      <c r="BI424" s="133"/>
      <c r="BJ424" s="130">
        <v>209</v>
      </c>
      <c r="BK424" s="130">
        <v>210</v>
      </c>
      <c r="BL424" s="1260"/>
    </row>
    <row r="425" spans="1:77" ht="13.5" customHeight="1">
      <c r="A425" s="1318"/>
      <c r="B425" s="1300"/>
      <c r="C425" s="1261" t="s">
        <v>229</v>
      </c>
      <c r="D425" s="215" t="s">
        <v>230</v>
      </c>
      <c r="E425" s="200"/>
      <c r="F425" s="216">
        <v>128450</v>
      </c>
      <c r="G425" s="217">
        <v>197280</v>
      </c>
      <c r="H425" s="216">
        <v>116740</v>
      </c>
      <c r="I425" s="217">
        <v>185570</v>
      </c>
      <c r="J425" s="170" t="s">
        <v>222</v>
      </c>
      <c r="K425" s="218">
        <v>1170</v>
      </c>
      <c r="L425" s="219">
        <v>1850</v>
      </c>
      <c r="M425" s="220" t="s">
        <v>221</v>
      </c>
      <c r="N425" s="218">
        <v>1050</v>
      </c>
      <c r="O425" s="219">
        <v>1730</v>
      </c>
      <c r="P425" s="220" t="s">
        <v>221</v>
      </c>
      <c r="Q425" s="228"/>
      <c r="R425" s="229"/>
      <c r="S425" s="230"/>
      <c r="T425" s="1304"/>
      <c r="U425" s="157"/>
      <c r="V425" s="242"/>
      <c r="W425" s="1286"/>
      <c r="X425" s="224"/>
      <c r="Y425" s="210"/>
      <c r="Z425" s="1320"/>
      <c r="AA425" s="224"/>
      <c r="AB425" s="1286" t="s">
        <v>222</v>
      </c>
      <c r="AC425" s="1310">
        <v>17140</v>
      </c>
      <c r="AD425" s="231"/>
      <c r="AE425" s="1286"/>
      <c r="AF425" s="1288">
        <v>0</v>
      </c>
      <c r="AG425" s="1279"/>
      <c r="AH425" s="1306" t="e">
        <v>#REF!</v>
      </c>
      <c r="AI425" s="1291" t="e">
        <v>#REF!</v>
      </c>
      <c r="AJ425" s="1279"/>
      <c r="AK425" s="165" t="s">
        <v>231</v>
      </c>
      <c r="AL425" s="226">
        <v>4700</v>
      </c>
      <c r="AM425" s="227">
        <v>5200</v>
      </c>
      <c r="AN425" s="1286"/>
      <c r="AO425" s="1294"/>
      <c r="AP425" s="1286"/>
      <c r="AQ425" s="1297"/>
      <c r="AR425" s="210"/>
      <c r="AS425" s="193"/>
      <c r="AT425" s="1282"/>
      <c r="AU425" s="41"/>
      <c r="AV425" s="1282"/>
      <c r="AW425" s="1284"/>
      <c r="AX425" s="1286"/>
      <c r="AY425" s="1288"/>
      <c r="AZ425" s="1271"/>
      <c r="BA425" s="1263">
        <v>0.02</v>
      </c>
      <c r="BB425" s="1265">
        <v>0.03</v>
      </c>
      <c r="BC425" s="1265">
        <v>0.04</v>
      </c>
      <c r="BD425" s="1267">
        <v>0.06</v>
      </c>
      <c r="BE425" s="210"/>
      <c r="BF425" s="1269"/>
      <c r="BG425" s="15"/>
      <c r="BH425" s="15"/>
      <c r="BI425" s="133"/>
      <c r="BJ425" s="130">
        <v>209</v>
      </c>
      <c r="BK425" s="130">
        <v>210</v>
      </c>
      <c r="BL425" s="1260"/>
    </row>
    <row r="426" spans="1:77" ht="13.5" customHeight="1">
      <c r="A426" s="1318"/>
      <c r="B426" s="1300"/>
      <c r="C426" s="1262"/>
      <c r="D426" s="232" t="s">
        <v>53</v>
      </c>
      <c r="E426" s="200"/>
      <c r="F426" s="233">
        <v>197280</v>
      </c>
      <c r="G426" s="234"/>
      <c r="H426" s="233">
        <v>185570</v>
      </c>
      <c r="I426" s="234"/>
      <c r="J426" s="170" t="s">
        <v>222</v>
      </c>
      <c r="K426" s="221">
        <v>1850</v>
      </c>
      <c r="L426" s="235"/>
      <c r="M426" s="236" t="s">
        <v>221</v>
      </c>
      <c r="N426" s="221">
        <v>1730</v>
      </c>
      <c r="O426" s="235"/>
      <c r="P426" s="236" t="s">
        <v>221</v>
      </c>
      <c r="Q426" s="228"/>
      <c r="R426" s="229"/>
      <c r="S426" s="237"/>
      <c r="T426" s="1304"/>
      <c r="U426" s="157"/>
      <c r="V426" s="242"/>
      <c r="W426" s="1286"/>
      <c r="X426" s="224"/>
      <c r="Y426" s="210"/>
      <c r="Z426" s="1320"/>
      <c r="AA426" s="224"/>
      <c r="AB426" s="1286"/>
      <c r="AC426" s="1311"/>
      <c r="AD426" s="238"/>
      <c r="AE426" s="1286"/>
      <c r="AF426" s="1289"/>
      <c r="AG426" s="1279"/>
      <c r="AH426" s="1307" t="e">
        <v>#REF!</v>
      </c>
      <c r="AI426" s="1292" t="e">
        <v>#REF!</v>
      </c>
      <c r="AJ426" s="1279"/>
      <c r="AK426" s="239" t="s">
        <v>232</v>
      </c>
      <c r="AL426" s="240">
        <v>4200</v>
      </c>
      <c r="AM426" s="241">
        <v>4600</v>
      </c>
      <c r="AN426" s="1286"/>
      <c r="AO426" s="1295"/>
      <c r="AP426" s="1286"/>
      <c r="AQ426" s="1298"/>
      <c r="AR426" s="210"/>
      <c r="AS426" s="193"/>
      <c r="AT426" s="1282"/>
      <c r="AU426" s="41"/>
      <c r="AV426" s="1282"/>
      <c r="AW426" s="1285"/>
      <c r="AX426" s="1286"/>
      <c r="AY426" s="1289"/>
      <c r="AZ426" s="1271"/>
      <c r="BA426" s="1264"/>
      <c r="BB426" s="1266"/>
      <c r="BC426" s="1266"/>
      <c r="BD426" s="1268"/>
      <c r="BE426" s="210"/>
      <c r="BF426" s="1269"/>
      <c r="BG426" s="15"/>
      <c r="BH426" s="15"/>
      <c r="BI426" s="133"/>
      <c r="BJ426" s="130">
        <v>209</v>
      </c>
      <c r="BK426" s="130">
        <v>210</v>
      </c>
      <c r="BL426" s="1260"/>
    </row>
    <row r="427" spans="1:77" ht="13.5" customHeight="1">
      <c r="A427" s="1318"/>
      <c r="B427" s="1308" t="s">
        <v>236</v>
      </c>
      <c r="C427" s="1301" t="s">
        <v>218</v>
      </c>
      <c r="D427" s="199" t="s">
        <v>219</v>
      </c>
      <c r="E427" s="200"/>
      <c r="F427" s="201">
        <v>60970</v>
      </c>
      <c r="G427" s="202">
        <v>67850</v>
      </c>
      <c r="H427" s="201">
        <v>51600</v>
      </c>
      <c r="I427" s="202">
        <v>58480</v>
      </c>
      <c r="J427" s="170" t="s">
        <v>222</v>
      </c>
      <c r="K427" s="203">
        <v>590</v>
      </c>
      <c r="L427" s="204">
        <v>650</v>
      </c>
      <c r="M427" s="205" t="s">
        <v>221</v>
      </c>
      <c r="N427" s="203">
        <v>490</v>
      </c>
      <c r="O427" s="204">
        <v>550</v>
      </c>
      <c r="P427" s="205" t="s">
        <v>221</v>
      </c>
      <c r="Q427" s="170" t="s">
        <v>222</v>
      </c>
      <c r="R427" s="206">
        <v>6880</v>
      </c>
      <c r="S427" s="207">
        <v>60</v>
      </c>
      <c r="T427" s="1303"/>
      <c r="U427" s="157"/>
      <c r="V427" s="1314" t="s">
        <v>237</v>
      </c>
      <c r="W427" s="1286"/>
      <c r="X427" s="1315" t="s">
        <v>237</v>
      </c>
      <c r="Y427" s="160"/>
      <c r="Z427" s="1320"/>
      <c r="AA427" s="164"/>
      <c r="AB427" s="1286" t="s">
        <v>222</v>
      </c>
      <c r="AC427" s="1312">
        <v>16540</v>
      </c>
      <c r="AD427" s="211"/>
      <c r="AE427" s="1286" t="s">
        <v>222</v>
      </c>
      <c r="AF427" s="1287">
        <v>90</v>
      </c>
      <c r="AG427" s="1279" t="s">
        <v>222</v>
      </c>
      <c r="AH427" s="1305">
        <v>4300</v>
      </c>
      <c r="AI427" s="1290">
        <v>4800</v>
      </c>
      <c r="AJ427" s="1279" t="s">
        <v>222</v>
      </c>
      <c r="AK427" s="212" t="s">
        <v>224</v>
      </c>
      <c r="AL427" s="213">
        <v>8800</v>
      </c>
      <c r="AM427" s="214">
        <v>9800</v>
      </c>
      <c r="AN427" s="1286" t="s">
        <v>222</v>
      </c>
      <c r="AO427" s="1293">
        <v>8260</v>
      </c>
      <c r="AP427" s="1286" t="s">
        <v>222</v>
      </c>
      <c r="AQ427" s="1296">
        <v>80</v>
      </c>
      <c r="AR427" s="1279" t="s">
        <v>222</v>
      </c>
      <c r="AS427" s="1280">
        <v>4700</v>
      </c>
      <c r="AT427" s="1282"/>
      <c r="AU427" s="41"/>
      <c r="AV427" s="1282" t="s">
        <v>492</v>
      </c>
      <c r="AW427" s="1283">
        <v>9410</v>
      </c>
      <c r="AX427" s="1286" t="s">
        <v>222</v>
      </c>
      <c r="AY427" s="1287">
        <v>90</v>
      </c>
      <c r="AZ427" s="1271" t="s">
        <v>492</v>
      </c>
      <c r="BA427" s="1272" t="s">
        <v>226</v>
      </c>
      <c r="BB427" s="1274" t="s">
        <v>226</v>
      </c>
      <c r="BC427" s="1274" t="s">
        <v>226</v>
      </c>
      <c r="BD427" s="1276" t="s">
        <v>226</v>
      </c>
      <c r="BE427" s="210"/>
      <c r="BF427" s="1278"/>
      <c r="BG427" s="15"/>
      <c r="BH427" s="15"/>
      <c r="BI427" s="133"/>
      <c r="BJ427" s="130">
        <v>211</v>
      </c>
      <c r="BK427" s="130">
        <v>212</v>
      </c>
      <c r="BL427" s="1260">
        <v>4</v>
      </c>
    </row>
    <row r="428" spans="1:77" ht="13.5" customHeight="1">
      <c r="A428" s="1318"/>
      <c r="B428" s="1300"/>
      <c r="C428" s="1302"/>
      <c r="D428" s="215" t="s">
        <v>227</v>
      </c>
      <c r="E428" s="200"/>
      <c r="F428" s="216">
        <v>67850</v>
      </c>
      <c r="G428" s="217">
        <v>124300</v>
      </c>
      <c r="H428" s="216">
        <v>58480</v>
      </c>
      <c r="I428" s="217">
        <v>114930</v>
      </c>
      <c r="J428" s="170" t="s">
        <v>222</v>
      </c>
      <c r="K428" s="218">
        <v>650</v>
      </c>
      <c r="L428" s="219">
        <v>1130</v>
      </c>
      <c r="M428" s="220" t="s">
        <v>221</v>
      </c>
      <c r="N428" s="218">
        <v>550</v>
      </c>
      <c r="O428" s="219">
        <v>1040</v>
      </c>
      <c r="P428" s="220" t="s">
        <v>221</v>
      </c>
      <c r="Q428" s="170" t="s">
        <v>222</v>
      </c>
      <c r="R428" s="221">
        <v>6880</v>
      </c>
      <c r="S428" s="222">
        <v>60</v>
      </c>
      <c r="T428" s="1303"/>
      <c r="U428" s="157"/>
      <c r="V428" s="1314"/>
      <c r="W428" s="1286"/>
      <c r="X428" s="1315"/>
      <c r="Y428" s="160"/>
      <c r="Z428" s="1320"/>
      <c r="AA428" s="164"/>
      <c r="AB428" s="1286"/>
      <c r="AC428" s="1313"/>
      <c r="AD428" s="225">
        <v>14770</v>
      </c>
      <c r="AE428" s="1286"/>
      <c r="AF428" s="1288"/>
      <c r="AG428" s="1279"/>
      <c r="AH428" s="1306" t="e">
        <v>#REF!</v>
      </c>
      <c r="AI428" s="1291" t="e">
        <v>#REF!</v>
      </c>
      <c r="AJ428" s="1279"/>
      <c r="AK428" s="165" t="s">
        <v>228</v>
      </c>
      <c r="AL428" s="226">
        <v>4800</v>
      </c>
      <c r="AM428" s="227">
        <v>5400</v>
      </c>
      <c r="AN428" s="1286"/>
      <c r="AO428" s="1294"/>
      <c r="AP428" s="1286"/>
      <c r="AQ428" s="1297"/>
      <c r="AR428" s="1279"/>
      <c r="AS428" s="1281"/>
      <c r="AT428" s="1282"/>
      <c r="AU428" s="41"/>
      <c r="AV428" s="1282"/>
      <c r="AW428" s="1284"/>
      <c r="AX428" s="1286"/>
      <c r="AY428" s="1288"/>
      <c r="AZ428" s="1271"/>
      <c r="BA428" s="1273"/>
      <c r="BB428" s="1275"/>
      <c r="BC428" s="1275"/>
      <c r="BD428" s="1277"/>
      <c r="BE428" s="210"/>
      <c r="BF428" s="1278"/>
      <c r="BG428" s="15"/>
      <c r="BH428" s="15"/>
      <c r="BI428" s="133"/>
      <c r="BJ428" s="130">
        <v>211</v>
      </c>
      <c r="BK428" s="130">
        <v>212</v>
      </c>
      <c r="BL428" s="1260"/>
    </row>
    <row r="429" spans="1:77" ht="13.5" customHeight="1">
      <c r="A429" s="1318"/>
      <c r="B429" s="1300"/>
      <c r="C429" s="1261" t="s">
        <v>229</v>
      </c>
      <c r="D429" s="215" t="s">
        <v>230</v>
      </c>
      <c r="E429" s="200"/>
      <c r="F429" s="216">
        <v>124300</v>
      </c>
      <c r="G429" s="217">
        <v>193130</v>
      </c>
      <c r="H429" s="216">
        <v>114930</v>
      </c>
      <c r="I429" s="217">
        <v>183760</v>
      </c>
      <c r="J429" s="170" t="s">
        <v>222</v>
      </c>
      <c r="K429" s="218">
        <v>1130</v>
      </c>
      <c r="L429" s="219">
        <v>1810</v>
      </c>
      <c r="M429" s="220" t="s">
        <v>221</v>
      </c>
      <c r="N429" s="218">
        <v>1040</v>
      </c>
      <c r="O429" s="219">
        <v>1720</v>
      </c>
      <c r="P429" s="220" t="s">
        <v>221</v>
      </c>
      <c r="Q429" s="228"/>
      <c r="R429" s="229"/>
      <c r="S429" s="230"/>
      <c r="T429" s="1304"/>
      <c r="U429" s="157"/>
      <c r="V429" s="1314"/>
      <c r="W429" s="1286"/>
      <c r="X429" s="1315"/>
      <c r="Y429" s="160"/>
      <c r="Z429" s="1320"/>
      <c r="AA429" s="164"/>
      <c r="AB429" s="1286" t="s">
        <v>222</v>
      </c>
      <c r="AC429" s="1310">
        <v>14770</v>
      </c>
      <c r="AD429" s="231"/>
      <c r="AE429" s="1286"/>
      <c r="AF429" s="1288">
        <v>0</v>
      </c>
      <c r="AG429" s="1279"/>
      <c r="AH429" s="1306" t="e">
        <v>#REF!</v>
      </c>
      <c r="AI429" s="1291" t="e">
        <v>#REF!</v>
      </c>
      <c r="AJ429" s="1279"/>
      <c r="AK429" s="165" t="s">
        <v>231</v>
      </c>
      <c r="AL429" s="226">
        <v>4200</v>
      </c>
      <c r="AM429" s="227">
        <v>4700</v>
      </c>
      <c r="AN429" s="1286"/>
      <c r="AO429" s="1294"/>
      <c r="AP429" s="1286"/>
      <c r="AQ429" s="1297"/>
      <c r="AR429" s="210"/>
      <c r="AS429" s="193"/>
      <c r="AT429" s="1282"/>
      <c r="AU429" s="41"/>
      <c r="AV429" s="1282"/>
      <c r="AW429" s="1284"/>
      <c r="AX429" s="1286"/>
      <c r="AY429" s="1288"/>
      <c r="AZ429" s="1271"/>
      <c r="BA429" s="1263">
        <v>0.02</v>
      </c>
      <c r="BB429" s="1265">
        <v>0.03</v>
      </c>
      <c r="BC429" s="1265">
        <v>0.05</v>
      </c>
      <c r="BD429" s="1267">
        <v>0.06</v>
      </c>
      <c r="BE429" s="210"/>
      <c r="BF429" s="1269"/>
      <c r="BG429" s="15"/>
      <c r="BH429" s="15"/>
      <c r="BI429" s="133"/>
      <c r="BJ429" s="130">
        <v>211</v>
      </c>
      <c r="BK429" s="130">
        <v>212</v>
      </c>
      <c r="BL429" s="1260"/>
    </row>
    <row r="430" spans="1:77" ht="13.5" customHeight="1">
      <c r="A430" s="1318"/>
      <c r="B430" s="1300"/>
      <c r="C430" s="1262"/>
      <c r="D430" s="232" t="s">
        <v>53</v>
      </c>
      <c r="E430" s="200"/>
      <c r="F430" s="233">
        <v>193130</v>
      </c>
      <c r="G430" s="234"/>
      <c r="H430" s="233">
        <v>183760</v>
      </c>
      <c r="I430" s="234"/>
      <c r="J430" s="170" t="s">
        <v>222</v>
      </c>
      <c r="K430" s="221">
        <v>1810</v>
      </c>
      <c r="L430" s="235"/>
      <c r="M430" s="236" t="s">
        <v>221</v>
      </c>
      <c r="N430" s="221">
        <v>1720</v>
      </c>
      <c r="O430" s="235"/>
      <c r="P430" s="236" t="s">
        <v>221</v>
      </c>
      <c r="Q430" s="228"/>
      <c r="R430" s="229"/>
      <c r="S430" s="237"/>
      <c r="T430" s="1304"/>
      <c r="U430" s="157"/>
      <c r="V430" s="223" t="s">
        <v>238</v>
      </c>
      <c r="W430" s="1286"/>
      <c r="X430" s="224" t="s">
        <v>238</v>
      </c>
      <c r="Y430" s="172"/>
      <c r="Z430" s="1320"/>
      <c r="AA430" s="223"/>
      <c r="AB430" s="1286"/>
      <c r="AC430" s="1311"/>
      <c r="AD430" s="238"/>
      <c r="AE430" s="1286"/>
      <c r="AF430" s="1289"/>
      <c r="AG430" s="1279"/>
      <c r="AH430" s="1307" t="e">
        <v>#REF!</v>
      </c>
      <c r="AI430" s="1292" t="e">
        <v>#REF!</v>
      </c>
      <c r="AJ430" s="1279"/>
      <c r="AK430" s="239" t="s">
        <v>232</v>
      </c>
      <c r="AL430" s="240">
        <v>3800</v>
      </c>
      <c r="AM430" s="241">
        <v>4200</v>
      </c>
      <c r="AN430" s="1286"/>
      <c r="AO430" s="1295"/>
      <c r="AP430" s="1286"/>
      <c r="AQ430" s="1298"/>
      <c r="AR430" s="210"/>
      <c r="AS430" s="193"/>
      <c r="AT430" s="1282"/>
      <c r="AU430" s="41"/>
      <c r="AV430" s="1282"/>
      <c r="AW430" s="1285"/>
      <c r="AX430" s="1286"/>
      <c r="AY430" s="1289"/>
      <c r="AZ430" s="1271"/>
      <c r="BA430" s="1264"/>
      <c r="BB430" s="1266"/>
      <c r="BC430" s="1266"/>
      <c r="BD430" s="1268"/>
      <c r="BE430" s="210"/>
      <c r="BF430" s="1269"/>
      <c r="BG430" s="15"/>
      <c r="BH430" s="15"/>
      <c r="BI430" s="133"/>
      <c r="BJ430" s="130">
        <v>211</v>
      </c>
      <c r="BK430" s="130">
        <v>212</v>
      </c>
      <c r="BL430" s="1260"/>
    </row>
    <row r="431" spans="1:77" ht="13.5" customHeight="1">
      <c r="A431" s="1318"/>
      <c r="B431" s="1308" t="s">
        <v>239</v>
      </c>
      <c r="C431" s="1301" t="s">
        <v>218</v>
      </c>
      <c r="D431" s="199" t="s">
        <v>219</v>
      </c>
      <c r="E431" s="200"/>
      <c r="F431" s="201">
        <v>53440</v>
      </c>
      <c r="G431" s="202">
        <v>60320</v>
      </c>
      <c r="H431" s="201">
        <v>45630</v>
      </c>
      <c r="I431" s="202">
        <v>52510</v>
      </c>
      <c r="J431" s="170" t="s">
        <v>222</v>
      </c>
      <c r="K431" s="203">
        <v>510</v>
      </c>
      <c r="L431" s="204">
        <v>570</v>
      </c>
      <c r="M431" s="205" t="s">
        <v>221</v>
      </c>
      <c r="N431" s="203">
        <v>430</v>
      </c>
      <c r="O431" s="204">
        <v>490</v>
      </c>
      <c r="P431" s="205" t="s">
        <v>221</v>
      </c>
      <c r="Q431" s="170" t="s">
        <v>222</v>
      </c>
      <c r="R431" s="206">
        <v>6880</v>
      </c>
      <c r="S431" s="207">
        <v>60</v>
      </c>
      <c r="T431" s="1303"/>
      <c r="U431" s="157"/>
      <c r="V431" s="223">
        <v>240600</v>
      </c>
      <c r="W431" s="1286"/>
      <c r="X431" s="224">
        <v>2400</v>
      </c>
      <c r="Y431" s="210"/>
      <c r="Z431" s="1320"/>
      <c r="AA431" s="224"/>
      <c r="AB431" s="1286" t="s">
        <v>222</v>
      </c>
      <c r="AC431" s="1312">
        <v>14960</v>
      </c>
      <c r="AD431" s="211"/>
      <c r="AE431" s="1286" t="s">
        <v>222</v>
      </c>
      <c r="AF431" s="1287">
        <v>70</v>
      </c>
      <c r="AG431" s="1279" t="s">
        <v>222</v>
      </c>
      <c r="AH431" s="1305">
        <v>3600</v>
      </c>
      <c r="AI431" s="1290">
        <v>4000</v>
      </c>
      <c r="AJ431" s="1279" t="s">
        <v>222</v>
      </c>
      <c r="AK431" s="212" t="s">
        <v>224</v>
      </c>
      <c r="AL431" s="213">
        <v>7200</v>
      </c>
      <c r="AM431" s="214">
        <v>8100</v>
      </c>
      <c r="AN431" s="1286" t="s">
        <v>222</v>
      </c>
      <c r="AO431" s="1293">
        <v>6880</v>
      </c>
      <c r="AP431" s="1286" t="s">
        <v>222</v>
      </c>
      <c r="AQ431" s="1296">
        <v>60</v>
      </c>
      <c r="AR431" s="1279" t="s">
        <v>222</v>
      </c>
      <c r="AS431" s="1280">
        <v>4700</v>
      </c>
      <c r="AT431" s="1282"/>
      <c r="AU431" s="41"/>
      <c r="AV431" s="1282" t="s">
        <v>492</v>
      </c>
      <c r="AW431" s="1283">
        <v>7840</v>
      </c>
      <c r="AX431" s="1286" t="s">
        <v>222</v>
      </c>
      <c r="AY431" s="1287">
        <v>70</v>
      </c>
      <c r="AZ431" s="1271" t="s">
        <v>492</v>
      </c>
      <c r="BA431" s="1272" t="s">
        <v>226</v>
      </c>
      <c r="BB431" s="1274" t="s">
        <v>226</v>
      </c>
      <c r="BC431" s="1274" t="s">
        <v>226</v>
      </c>
      <c r="BD431" s="1276" t="s">
        <v>226</v>
      </c>
      <c r="BE431" s="210"/>
      <c r="BF431" s="1278"/>
      <c r="BG431" s="15"/>
      <c r="BH431" s="15"/>
      <c r="BI431" s="133"/>
      <c r="BJ431" s="130">
        <v>213</v>
      </c>
      <c r="BK431" s="130">
        <v>214</v>
      </c>
      <c r="BL431" s="1260">
        <v>5</v>
      </c>
    </row>
    <row r="432" spans="1:77" ht="13.5" customHeight="1">
      <c r="A432" s="1318"/>
      <c r="B432" s="1300"/>
      <c r="C432" s="1302"/>
      <c r="D432" s="215" t="s">
        <v>227</v>
      </c>
      <c r="E432" s="200"/>
      <c r="F432" s="216">
        <v>60320</v>
      </c>
      <c r="G432" s="217">
        <v>116770</v>
      </c>
      <c r="H432" s="216">
        <v>52510</v>
      </c>
      <c r="I432" s="217">
        <v>108960</v>
      </c>
      <c r="J432" s="170" t="s">
        <v>222</v>
      </c>
      <c r="K432" s="218">
        <v>570</v>
      </c>
      <c r="L432" s="219">
        <v>1050</v>
      </c>
      <c r="M432" s="220" t="s">
        <v>221</v>
      </c>
      <c r="N432" s="218">
        <v>490</v>
      </c>
      <c r="O432" s="219">
        <v>980</v>
      </c>
      <c r="P432" s="220" t="s">
        <v>221</v>
      </c>
      <c r="Q432" s="170" t="s">
        <v>222</v>
      </c>
      <c r="R432" s="221">
        <v>6880</v>
      </c>
      <c r="S432" s="222">
        <v>60</v>
      </c>
      <c r="T432" s="1303"/>
      <c r="U432" s="157"/>
      <c r="V432" s="243"/>
      <c r="W432" s="1286"/>
      <c r="X432" s="244"/>
      <c r="Y432" s="245"/>
      <c r="Z432" s="1320"/>
      <c r="AA432" s="243"/>
      <c r="AB432" s="1286"/>
      <c r="AC432" s="1313"/>
      <c r="AD432" s="225">
        <v>13190</v>
      </c>
      <c r="AE432" s="1286"/>
      <c r="AF432" s="1288"/>
      <c r="AG432" s="1279"/>
      <c r="AH432" s="1306" t="e">
        <v>#REF!</v>
      </c>
      <c r="AI432" s="1291" t="e">
        <v>#REF!</v>
      </c>
      <c r="AJ432" s="1279"/>
      <c r="AK432" s="165" t="s">
        <v>228</v>
      </c>
      <c r="AL432" s="226">
        <v>4000</v>
      </c>
      <c r="AM432" s="227">
        <v>4400</v>
      </c>
      <c r="AN432" s="1286"/>
      <c r="AO432" s="1294"/>
      <c r="AP432" s="1286"/>
      <c r="AQ432" s="1297"/>
      <c r="AR432" s="1279"/>
      <c r="AS432" s="1281"/>
      <c r="AT432" s="1282"/>
      <c r="AU432" s="41"/>
      <c r="AV432" s="1282"/>
      <c r="AW432" s="1284"/>
      <c r="AX432" s="1286"/>
      <c r="AY432" s="1288"/>
      <c r="AZ432" s="1271"/>
      <c r="BA432" s="1273"/>
      <c r="BB432" s="1275"/>
      <c r="BC432" s="1275"/>
      <c r="BD432" s="1277"/>
      <c r="BE432" s="210"/>
      <c r="BF432" s="1278"/>
      <c r="BG432" s="15"/>
      <c r="BH432" s="15"/>
      <c r="BI432" s="133"/>
      <c r="BJ432" s="130">
        <v>213</v>
      </c>
      <c r="BK432" s="130">
        <v>214</v>
      </c>
      <c r="BL432" s="1260"/>
    </row>
    <row r="433" spans="1:64" ht="13.5" customHeight="1">
      <c r="A433" s="1318"/>
      <c r="B433" s="1300"/>
      <c r="C433" s="1261" t="s">
        <v>229</v>
      </c>
      <c r="D433" s="215" t="s">
        <v>230</v>
      </c>
      <c r="E433" s="200"/>
      <c r="F433" s="216">
        <v>116770</v>
      </c>
      <c r="G433" s="217">
        <v>185600</v>
      </c>
      <c r="H433" s="216">
        <v>108960</v>
      </c>
      <c r="I433" s="217">
        <v>177790</v>
      </c>
      <c r="J433" s="170" t="s">
        <v>222</v>
      </c>
      <c r="K433" s="218">
        <v>1050</v>
      </c>
      <c r="L433" s="219">
        <v>1730</v>
      </c>
      <c r="M433" s="220" t="s">
        <v>221</v>
      </c>
      <c r="N433" s="218">
        <v>980</v>
      </c>
      <c r="O433" s="219">
        <v>1660</v>
      </c>
      <c r="P433" s="220" t="s">
        <v>221</v>
      </c>
      <c r="Q433" s="228"/>
      <c r="R433" s="229"/>
      <c r="S433" s="230"/>
      <c r="T433" s="1304"/>
      <c r="U433" s="157"/>
      <c r="V433" s="223" t="s">
        <v>240</v>
      </c>
      <c r="W433" s="1286"/>
      <c r="X433" s="224" t="s">
        <v>240</v>
      </c>
      <c r="Y433" s="172"/>
      <c r="Z433" s="1320"/>
      <c r="AA433" s="223"/>
      <c r="AB433" s="1286" t="s">
        <v>222</v>
      </c>
      <c r="AC433" s="1310">
        <v>13190</v>
      </c>
      <c r="AD433" s="231"/>
      <c r="AE433" s="1286"/>
      <c r="AF433" s="1288">
        <v>0</v>
      </c>
      <c r="AG433" s="1279"/>
      <c r="AH433" s="1306" t="e">
        <v>#REF!</v>
      </c>
      <c r="AI433" s="1291" t="e">
        <v>#REF!</v>
      </c>
      <c r="AJ433" s="1279"/>
      <c r="AK433" s="165" t="s">
        <v>231</v>
      </c>
      <c r="AL433" s="226">
        <v>3500</v>
      </c>
      <c r="AM433" s="227">
        <v>3800</v>
      </c>
      <c r="AN433" s="1286"/>
      <c r="AO433" s="1294"/>
      <c r="AP433" s="1286"/>
      <c r="AQ433" s="1297"/>
      <c r="AR433" s="210"/>
      <c r="AS433" s="193"/>
      <c r="AT433" s="1282"/>
      <c r="AU433" s="41"/>
      <c r="AV433" s="1282"/>
      <c r="AW433" s="1284"/>
      <c r="AX433" s="1286"/>
      <c r="AY433" s="1288"/>
      <c r="AZ433" s="1271"/>
      <c r="BA433" s="1263">
        <v>0.02</v>
      </c>
      <c r="BB433" s="1265">
        <v>0.03</v>
      </c>
      <c r="BC433" s="1265">
        <v>0.05</v>
      </c>
      <c r="BD433" s="1267">
        <v>0.06</v>
      </c>
      <c r="BE433" s="210"/>
      <c r="BF433" s="1269"/>
      <c r="BG433" s="15"/>
      <c r="BH433" s="15"/>
      <c r="BI433" s="133"/>
      <c r="BJ433" s="130">
        <v>213</v>
      </c>
      <c r="BK433" s="130">
        <v>214</v>
      </c>
      <c r="BL433" s="1260"/>
    </row>
    <row r="434" spans="1:64" ht="13.5" customHeight="1">
      <c r="A434" s="1318"/>
      <c r="B434" s="1300"/>
      <c r="C434" s="1262"/>
      <c r="D434" s="232" t="s">
        <v>53</v>
      </c>
      <c r="E434" s="200"/>
      <c r="F434" s="233">
        <v>185600</v>
      </c>
      <c r="G434" s="234"/>
      <c r="H434" s="233">
        <v>177790</v>
      </c>
      <c r="I434" s="234"/>
      <c r="J434" s="170" t="s">
        <v>222</v>
      </c>
      <c r="K434" s="221">
        <v>1730</v>
      </c>
      <c r="L434" s="235"/>
      <c r="M434" s="236" t="s">
        <v>221</v>
      </c>
      <c r="N434" s="221">
        <v>1660</v>
      </c>
      <c r="O434" s="235"/>
      <c r="P434" s="236" t="s">
        <v>221</v>
      </c>
      <c r="Q434" s="228"/>
      <c r="R434" s="229"/>
      <c r="S434" s="237"/>
      <c r="T434" s="1304"/>
      <c r="U434" s="157"/>
      <c r="V434" s="223">
        <v>257500</v>
      </c>
      <c r="W434" s="1286"/>
      <c r="X434" s="224">
        <v>2570</v>
      </c>
      <c r="Y434" s="210"/>
      <c r="Z434" s="1320"/>
      <c r="AA434" s="224"/>
      <c r="AB434" s="1286"/>
      <c r="AC434" s="1311"/>
      <c r="AD434" s="238"/>
      <c r="AE434" s="1286"/>
      <c r="AF434" s="1289"/>
      <c r="AG434" s="1279"/>
      <c r="AH434" s="1307" t="e">
        <v>#REF!</v>
      </c>
      <c r="AI434" s="1292" t="e">
        <v>#REF!</v>
      </c>
      <c r="AJ434" s="1279"/>
      <c r="AK434" s="239" t="s">
        <v>232</v>
      </c>
      <c r="AL434" s="240">
        <v>3100</v>
      </c>
      <c r="AM434" s="241">
        <v>3400</v>
      </c>
      <c r="AN434" s="1286"/>
      <c r="AO434" s="1295"/>
      <c r="AP434" s="1286"/>
      <c r="AQ434" s="1298"/>
      <c r="AR434" s="210"/>
      <c r="AS434" s="193"/>
      <c r="AT434" s="1282"/>
      <c r="AU434" s="41"/>
      <c r="AV434" s="1282"/>
      <c r="AW434" s="1285"/>
      <c r="AX434" s="1286"/>
      <c r="AY434" s="1289"/>
      <c r="AZ434" s="1271"/>
      <c r="BA434" s="1264"/>
      <c r="BB434" s="1266"/>
      <c r="BC434" s="1266"/>
      <c r="BD434" s="1268"/>
      <c r="BE434" s="210"/>
      <c r="BF434" s="1269"/>
      <c r="BG434" s="15"/>
      <c r="BH434" s="15"/>
      <c r="BI434" s="133"/>
      <c r="BJ434" s="130">
        <v>213</v>
      </c>
      <c r="BK434" s="130">
        <v>214</v>
      </c>
      <c r="BL434" s="1260"/>
    </row>
    <row r="435" spans="1:64" ht="13.5" customHeight="1">
      <c r="A435" s="1318"/>
      <c r="B435" s="1308" t="s">
        <v>241</v>
      </c>
      <c r="C435" s="1301" t="s">
        <v>218</v>
      </c>
      <c r="D435" s="199" t="s">
        <v>219</v>
      </c>
      <c r="E435" s="200"/>
      <c r="F435" s="201">
        <v>48140</v>
      </c>
      <c r="G435" s="202">
        <v>55020</v>
      </c>
      <c r="H435" s="201">
        <v>41450</v>
      </c>
      <c r="I435" s="202">
        <v>48330</v>
      </c>
      <c r="J435" s="170" t="s">
        <v>222</v>
      </c>
      <c r="K435" s="203">
        <v>460</v>
      </c>
      <c r="L435" s="204">
        <v>520</v>
      </c>
      <c r="M435" s="205" t="s">
        <v>221</v>
      </c>
      <c r="N435" s="203">
        <v>390</v>
      </c>
      <c r="O435" s="204">
        <v>450</v>
      </c>
      <c r="P435" s="205" t="s">
        <v>221</v>
      </c>
      <c r="Q435" s="170" t="s">
        <v>222</v>
      </c>
      <c r="R435" s="206">
        <v>6880</v>
      </c>
      <c r="S435" s="207">
        <v>60</v>
      </c>
      <c r="T435" s="1303"/>
      <c r="U435" s="157"/>
      <c r="V435" s="243"/>
      <c r="W435" s="1286"/>
      <c r="X435" s="244"/>
      <c r="Y435" s="245"/>
      <c r="Z435" s="1320"/>
      <c r="AA435" s="243"/>
      <c r="AB435" s="1286" t="s">
        <v>222</v>
      </c>
      <c r="AC435" s="1312">
        <v>13830</v>
      </c>
      <c r="AD435" s="211"/>
      <c r="AE435" s="1286" t="s">
        <v>222</v>
      </c>
      <c r="AF435" s="1287">
        <v>60</v>
      </c>
      <c r="AG435" s="1279" t="s">
        <v>222</v>
      </c>
      <c r="AH435" s="1305">
        <v>3100</v>
      </c>
      <c r="AI435" s="1290">
        <v>3400</v>
      </c>
      <c r="AJ435" s="1279" t="s">
        <v>222</v>
      </c>
      <c r="AK435" s="212" t="s">
        <v>224</v>
      </c>
      <c r="AL435" s="213">
        <v>6300</v>
      </c>
      <c r="AM435" s="214">
        <v>7100</v>
      </c>
      <c r="AN435" s="1286" t="s">
        <v>222</v>
      </c>
      <c r="AO435" s="1293">
        <v>5900</v>
      </c>
      <c r="AP435" s="1286" t="s">
        <v>222</v>
      </c>
      <c r="AQ435" s="1296">
        <v>50</v>
      </c>
      <c r="AR435" s="1279" t="s">
        <v>222</v>
      </c>
      <c r="AS435" s="1280">
        <v>4700</v>
      </c>
      <c r="AT435" s="1282"/>
      <c r="AU435" s="41"/>
      <c r="AV435" s="1282" t="s">
        <v>492</v>
      </c>
      <c r="AW435" s="1283">
        <v>6720</v>
      </c>
      <c r="AX435" s="1286" t="s">
        <v>222</v>
      </c>
      <c r="AY435" s="1287">
        <v>60</v>
      </c>
      <c r="AZ435" s="1271" t="s">
        <v>492</v>
      </c>
      <c r="BA435" s="1272" t="s">
        <v>226</v>
      </c>
      <c r="BB435" s="1274" t="s">
        <v>226</v>
      </c>
      <c r="BC435" s="1274" t="s">
        <v>226</v>
      </c>
      <c r="BD435" s="1276" t="s">
        <v>226</v>
      </c>
      <c r="BE435" s="210"/>
      <c r="BF435" s="1278"/>
      <c r="BG435" s="15"/>
      <c r="BH435" s="15"/>
      <c r="BI435" s="133"/>
      <c r="BJ435" s="130">
        <v>215</v>
      </c>
      <c r="BK435" s="130">
        <v>216</v>
      </c>
      <c r="BL435" s="1260">
        <v>6</v>
      </c>
    </row>
    <row r="436" spans="1:64" ht="13.5" customHeight="1">
      <c r="A436" s="1318"/>
      <c r="B436" s="1300"/>
      <c r="C436" s="1302"/>
      <c r="D436" s="215" t="s">
        <v>227</v>
      </c>
      <c r="E436" s="200"/>
      <c r="F436" s="216">
        <v>55020</v>
      </c>
      <c r="G436" s="217">
        <v>111470</v>
      </c>
      <c r="H436" s="216">
        <v>48330</v>
      </c>
      <c r="I436" s="217">
        <v>104780</v>
      </c>
      <c r="J436" s="170" t="s">
        <v>222</v>
      </c>
      <c r="K436" s="218">
        <v>520</v>
      </c>
      <c r="L436" s="219">
        <v>1000</v>
      </c>
      <c r="M436" s="220" t="s">
        <v>221</v>
      </c>
      <c r="N436" s="218">
        <v>450</v>
      </c>
      <c r="O436" s="219">
        <v>930</v>
      </c>
      <c r="P436" s="220" t="s">
        <v>221</v>
      </c>
      <c r="Q436" s="170" t="s">
        <v>222</v>
      </c>
      <c r="R436" s="221">
        <v>6880</v>
      </c>
      <c r="S436" s="222">
        <v>60</v>
      </c>
      <c r="T436" s="1303"/>
      <c r="U436" s="157"/>
      <c r="V436" s="223" t="s">
        <v>242</v>
      </c>
      <c r="W436" s="1286"/>
      <c r="X436" s="224" t="s">
        <v>242</v>
      </c>
      <c r="Y436" s="172"/>
      <c r="Z436" s="1320"/>
      <c r="AA436" s="223"/>
      <c r="AB436" s="1286"/>
      <c r="AC436" s="1313"/>
      <c r="AD436" s="225">
        <v>12060</v>
      </c>
      <c r="AE436" s="1286"/>
      <c r="AF436" s="1288"/>
      <c r="AG436" s="1279"/>
      <c r="AH436" s="1306" t="e">
        <v>#REF!</v>
      </c>
      <c r="AI436" s="1291" t="e">
        <v>#REF!</v>
      </c>
      <c r="AJ436" s="1279"/>
      <c r="AK436" s="165" t="s">
        <v>228</v>
      </c>
      <c r="AL436" s="226">
        <v>3500</v>
      </c>
      <c r="AM436" s="227">
        <v>3900</v>
      </c>
      <c r="AN436" s="1286"/>
      <c r="AO436" s="1294"/>
      <c r="AP436" s="1286"/>
      <c r="AQ436" s="1297"/>
      <c r="AR436" s="1279"/>
      <c r="AS436" s="1281"/>
      <c r="AT436" s="1282"/>
      <c r="AU436" s="41"/>
      <c r="AV436" s="1282"/>
      <c r="AW436" s="1284"/>
      <c r="AX436" s="1286"/>
      <c r="AY436" s="1288"/>
      <c r="AZ436" s="1271"/>
      <c r="BA436" s="1273"/>
      <c r="BB436" s="1275"/>
      <c r="BC436" s="1275"/>
      <c r="BD436" s="1277"/>
      <c r="BE436" s="210"/>
      <c r="BF436" s="1278"/>
      <c r="BG436" s="15"/>
      <c r="BH436" s="15"/>
      <c r="BI436" s="133"/>
      <c r="BJ436" s="130">
        <v>215</v>
      </c>
      <c r="BK436" s="130">
        <v>216</v>
      </c>
      <c r="BL436" s="1260"/>
    </row>
    <row r="437" spans="1:64" ht="13.5" customHeight="1">
      <c r="A437" s="1318"/>
      <c r="B437" s="1300"/>
      <c r="C437" s="1261" t="s">
        <v>229</v>
      </c>
      <c r="D437" s="215" t="s">
        <v>230</v>
      </c>
      <c r="E437" s="200"/>
      <c r="F437" s="216">
        <v>111470</v>
      </c>
      <c r="G437" s="217">
        <v>180300</v>
      </c>
      <c r="H437" s="216">
        <v>104780</v>
      </c>
      <c r="I437" s="217">
        <v>173610</v>
      </c>
      <c r="J437" s="170" t="s">
        <v>222</v>
      </c>
      <c r="K437" s="218">
        <v>1000</v>
      </c>
      <c r="L437" s="219">
        <v>1680</v>
      </c>
      <c r="M437" s="220" t="s">
        <v>221</v>
      </c>
      <c r="N437" s="218">
        <v>930</v>
      </c>
      <c r="O437" s="219">
        <v>1610</v>
      </c>
      <c r="P437" s="220" t="s">
        <v>221</v>
      </c>
      <c r="Q437" s="228"/>
      <c r="R437" s="229"/>
      <c r="S437" s="230"/>
      <c r="T437" s="1304"/>
      <c r="U437" s="157"/>
      <c r="V437" s="223">
        <v>291300</v>
      </c>
      <c r="W437" s="1286"/>
      <c r="X437" s="224">
        <v>2910</v>
      </c>
      <c r="Y437" s="210"/>
      <c r="Z437" s="1320"/>
      <c r="AA437" s="224"/>
      <c r="AB437" s="1286" t="s">
        <v>222</v>
      </c>
      <c r="AC437" s="1310">
        <v>12060</v>
      </c>
      <c r="AD437" s="231"/>
      <c r="AE437" s="1286"/>
      <c r="AF437" s="1288">
        <v>0</v>
      </c>
      <c r="AG437" s="1279"/>
      <c r="AH437" s="1306" t="e">
        <v>#REF!</v>
      </c>
      <c r="AI437" s="1291" t="e">
        <v>#REF!</v>
      </c>
      <c r="AJ437" s="1279"/>
      <c r="AK437" s="165" t="s">
        <v>231</v>
      </c>
      <c r="AL437" s="226">
        <v>3000</v>
      </c>
      <c r="AM437" s="227">
        <v>3400</v>
      </c>
      <c r="AN437" s="1286"/>
      <c r="AO437" s="1294"/>
      <c r="AP437" s="1286"/>
      <c r="AQ437" s="1297"/>
      <c r="AR437" s="210"/>
      <c r="AS437" s="193"/>
      <c r="AT437" s="1282"/>
      <c r="AU437" s="41"/>
      <c r="AV437" s="1282"/>
      <c r="AW437" s="1284"/>
      <c r="AX437" s="1286"/>
      <c r="AY437" s="1288"/>
      <c r="AZ437" s="1271"/>
      <c r="BA437" s="1263">
        <v>0.02</v>
      </c>
      <c r="BB437" s="1265">
        <v>0.03</v>
      </c>
      <c r="BC437" s="1265">
        <v>0.05</v>
      </c>
      <c r="BD437" s="1267">
        <v>0.06</v>
      </c>
      <c r="BE437" s="210"/>
      <c r="BF437" s="1269"/>
      <c r="BG437" s="15"/>
      <c r="BH437" s="15"/>
      <c r="BI437" s="133"/>
      <c r="BJ437" s="130">
        <v>215</v>
      </c>
      <c r="BK437" s="130">
        <v>216</v>
      </c>
      <c r="BL437" s="1260"/>
    </row>
    <row r="438" spans="1:64" ht="13.5" customHeight="1">
      <c r="A438" s="1318"/>
      <c r="B438" s="1300"/>
      <c r="C438" s="1262"/>
      <c r="D438" s="232" t="s">
        <v>53</v>
      </c>
      <c r="E438" s="200"/>
      <c r="F438" s="233">
        <v>180300</v>
      </c>
      <c r="G438" s="234"/>
      <c r="H438" s="233">
        <v>173610</v>
      </c>
      <c r="I438" s="234"/>
      <c r="J438" s="170" t="s">
        <v>222</v>
      </c>
      <c r="K438" s="221">
        <v>1680</v>
      </c>
      <c r="L438" s="235"/>
      <c r="M438" s="236" t="s">
        <v>221</v>
      </c>
      <c r="N438" s="221">
        <v>1610</v>
      </c>
      <c r="O438" s="235"/>
      <c r="P438" s="236" t="s">
        <v>221</v>
      </c>
      <c r="Q438" s="228"/>
      <c r="R438" s="229"/>
      <c r="S438" s="237"/>
      <c r="T438" s="1304"/>
      <c r="U438" s="157"/>
      <c r="V438" s="243"/>
      <c r="W438" s="1286"/>
      <c r="X438" s="244"/>
      <c r="Y438" s="245"/>
      <c r="Z438" s="1320"/>
      <c r="AA438" s="243"/>
      <c r="AB438" s="1286"/>
      <c r="AC438" s="1311"/>
      <c r="AD438" s="238"/>
      <c r="AE438" s="1286"/>
      <c r="AF438" s="1289"/>
      <c r="AG438" s="1279"/>
      <c r="AH438" s="1307" t="e">
        <v>#REF!</v>
      </c>
      <c r="AI438" s="1292" t="e">
        <v>#REF!</v>
      </c>
      <c r="AJ438" s="1279"/>
      <c r="AK438" s="239" t="s">
        <v>232</v>
      </c>
      <c r="AL438" s="240">
        <v>2700</v>
      </c>
      <c r="AM438" s="241">
        <v>3000</v>
      </c>
      <c r="AN438" s="1286"/>
      <c r="AO438" s="1295"/>
      <c r="AP438" s="1286"/>
      <c r="AQ438" s="1298"/>
      <c r="AR438" s="210"/>
      <c r="AS438" s="193"/>
      <c r="AT438" s="1282"/>
      <c r="AU438" s="41"/>
      <c r="AV438" s="1282"/>
      <c r="AW438" s="1285"/>
      <c r="AX438" s="1286"/>
      <c r="AY438" s="1289"/>
      <c r="AZ438" s="1271"/>
      <c r="BA438" s="1264"/>
      <c r="BB438" s="1266"/>
      <c r="BC438" s="1266"/>
      <c r="BD438" s="1268"/>
      <c r="BE438" s="210"/>
      <c r="BF438" s="1269"/>
      <c r="BG438" s="15"/>
      <c r="BH438" s="15"/>
      <c r="BI438" s="133"/>
      <c r="BJ438" s="130">
        <v>215</v>
      </c>
      <c r="BK438" s="130">
        <v>216</v>
      </c>
      <c r="BL438" s="1260"/>
    </row>
    <row r="439" spans="1:64" ht="13.5" customHeight="1">
      <c r="A439" s="1318"/>
      <c r="B439" s="1308" t="s">
        <v>243</v>
      </c>
      <c r="C439" s="1301" t="s">
        <v>218</v>
      </c>
      <c r="D439" s="199" t="s">
        <v>219</v>
      </c>
      <c r="E439" s="200"/>
      <c r="F439" s="201">
        <v>44220</v>
      </c>
      <c r="G439" s="202">
        <v>51100</v>
      </c>
      <c r="H439" s="201">
        <v>38360</v>
      </c>
      <c r="I439" s="202">
        <v>45240</v>
      </c>
      <c r="J439" s="170" t="s">
        <v>222</v>
      </c>
      <c r="K439" s="203">
        <v>420</v>
      </c>
      <c r="L439" s="204">
        <v>480</v>
      </c>
      <c r="M439" s="205" t="s">
        <v>221</v>
      </c>
      <c r="N439" s="203">
        <v>360</v>
      </c>
      <c r="O439" s="204">
        <v>420</v>
      </c>
      <c r="P439" s="205" t="s">
        <v>221</v>
      </c>
      <c r="Q439" s="170" t="s">
        <v>222</v>
      </c>
      <c r="R439" s="206">
        <v>6880</v>
      </c>
      <c r="S439" s="207">
        <v>60</v>
      </c>
      <c r="T439" s="1303"/>
      <c r="U439" s="157"/>
      <c r="V439" s="223" t="s">
        <v>244</v>
      </c>
      <c r="W439" s="1286"/>
      <c r="X439" s="224" t="s">
        <v>244</v>
      </c>
      <c r="Y439" s="172"/>
      <c r="Z439" s="1320"/>
      <c r="AA439" s="223"/>
      <c r="AB439" s="1286" t="s">
        <v>222</v>
      </c>
      <c r="AC439" s="1312">
        <v>12990</v>
      </c>
      <c r="AD439" s="211"/>
      <c r="AE439" s="1286" t="s">
        <v>222</v>
      </c>
      <c r="AF439" s="1287">
        <v>50</v>
      </c>
      <c r="AG439" s="1279" t="s">
        <v>222</v>
      </c>
      <c r="AH439" s="1305">
        <v>3500</v>
      </c>
      <c r="AI439" s="1290">
        <v>3900</v>
      </c>
      <c r="AJ439" s="1279" t="s">
        <v>222</v>
      </c>
      <c r="AK439" s="212" t="s">
        <v>224</v>
      </c>
      <c r="AL439" s="213">
        <v>7100</v>
      </c>
      <c r="AM439" s="214">
        <v>7900</v>
      </c>
      <c r="AN439" s="1286" t="s">
        <v>222</v>
      </c>
      <c r="AO439" s="1293">
        <v>5160</v>
      </c>
      <c r="AP439" s="1286" t="s">
        <v>222</v>
      </c>
      <c r="AQ439" s="1296">
        <v>50</v>
      </c>
      <c r="AR439" s="1279" t="s">
        <v>222</v>
      </c>
      <c r="AS439" s="1280">
        <v>4700</v>
      </c>
      <c r="AT439" s="1282"/>
      <c r="AU439" s="41"/>
      <c r="AV439" s="1282" t="s">
        <v>492</v>
      </c>
      <c r="AW439" s="1283">
        <v>5880</v>
      </c>
      <c r="AX439" s="1286" t="s">
        <v>222</v>
      </c>
      <c r="AY439" s="1287">
        <v>50</v>
      </c>
      <c r="AZ439" s="1271" t="s">
        <v>492</v>
      </c>
      <c r="BA439" s="1272" t="s">
        <v>226</v>
      </c>
      <c r="BB439" s="1274" t="s">
        <v>226</v>
      </c>
      <c r="BC439" s="1274" t="s">
        <v>226</v>
      </c>
      <c r="BD439" s="1276" t="s">
        <v>226</v>
      </c>
      <c r="BE439" s="210"/>
      <c r="BF439" s="1278"/>
      <c r="BG439" s="15"/>
      <c r="BH439" s="15"/>
      <c r="BI439" s="133"/>
      <c r="BJ439" s="130">
        <v>217</v>
      </c>
      <c r="BK439" s="130">
        <v>218</v>
      </c>
      <c r="BL439" s="1260">
        <v>7</v>
      </c>
    </row>
    <row r="440" spans="1:64" ht="13.5" customHeight="1">
      <c r="A440" s="1318"/>
      <c r="B440" s="1300"/>
      <c r="C440" s="1302"/>
      <c r="D440" s="215" t="s">
        <v>227</v>
      </c>
      <c r="E440" s="200"/>
      <c r="F440" s="216">
        <v>51100</v>
      </c>
      <c r="G440" s="217">
        <v>107550</v>
      </c>
      <c r="H440" s="216">
        <v>45240</v>
      </c>
      <c r="I440" s="217">
        <v>101690</v>
      </c>
      <c r="J440" s="170" t="s">
        <v>222</v>
      </c>
      <c r="K440" s="218">
        <v>480</v>
      </c>
      <c r="L440" s="219">
        <v>960</v>
      </c>
      <c r="M440" s="220" t="s">
        <v>221</v>
      </c>
      <c r="N440" s="218">
        <v>420</v>
      </c>
      <c r="O440" s="219">
        <v>900</v>
      </c>
      <c r="P440" s="220" t="s">
        <v>221</v>
      </c>
      <c r="Q440" s="170" t="s">
        <v>222</v>
      </c>
      <c r="R440" s="221">
        <v>6880</v>
      </c>
      <c r="S440" s="222">
        <v>60</v>
      </c>
      <c r="T440" s="1303"/>
      <c r="U440" s="157"/>
      <c r="V440" s="223">
        <v>325100</v>
      </c>
      <c r="W440" s="1286"/>
      <c r="X440" s="224">
        <v>3250</v>
      </c>
      <c r="Y440" s="210"/>
      <c r="Z440" s="1320"/>
      <c r="AA440" s="224"/>
      <c r="AB440" s="1286"/>
      <c r="AC440" s="1313"/>
      <c r="AD440" s="225">
        <v>11220</v>
      </c>
      <c r="AE440" s="1286"/>
      <c r="AF440" s="1288"/>
      <c r="AG440" s="1279"/>
      <c r="AH440" s="1306" t="e">
        <v>#REF!</v>
      </c>
      <c r="AI440" s="1291" t="e">
        <v>#REF!</v>
      </c>
      <c r="AJ440" s="1279"/>
      <c r="AK440" s="165" t="s">
        <v>228</v>
      </c>
      <c r="AL440" s="226">
        <v>3900</v>
      </c>
      <c r="AM440" s="227">
        <v>4300</v>
      </c>
      <c r="AN440" s="1286"/>
      <c r="AO440" s="1294"/>
      <c r="AP440" s="1286"/>
      <c r="AQ440" s="1297"/>
      <c r="AR440" s="1279"/>
      <c r="AS440" s="1281"/>
      <c r="AT440" s="1282"/>
      <c r="AU440" s="41"/>
      <c r="AV440" s="1282"/>
      <c r="AW440" s="1284"/>
      <c r="AX440" s="1286"/>
      <c r="AY440" s="1288"/>
      <c r="AZ440" s="1271"/>
      <c r="BA440" s="1273"/>
      <c r="BB440" s="1275"/>
      <c r="BC440" s="1275"/>
      <c r="BD440" s="1277"/>
      <c r="BE440" s="210"/>
      <c r="BF440" s="1278"/>
      <c r="BG440" s="15"/>
      <c r="BH440" s="15"/>
      <c r="BI440" s="133"/>
      <c r="BJ440" s="130">
        <v>217</v>
      </c>
      <c r="BK440" s="130">
        <v>218</v>
      </c>
      <c r="BL440" s="1260"/>
    </row>
    <row r="441" spans="1:64" ht="13.5" customHeight="1">
      <c r="A441" s="1318"/>
      <c r="B441" s="1300"/>
      <c r="C441" s="1261" t="s">
        <v>229</v>
      </c>
      <c r="D441" s="215" t="s">
        <v>230</v>
      </c>
      <c r="E441" s="200"/>
      <c r="F441" s="216">
        <v>107550</v>
      </c>
      <c r="G441" s="217">
        <v>176380</v>
      </c>
      <c r="H441" s="216">
        <v>101690</v>
      </c>
      <c r="I441" s="217">
        <v>170520</v>
      </c>
      <c r="J441" s="170" t="s">
        <v>222</v>
      </c>
      <c r="K441" s="218">
        <v>960</v>
      </c>
      <c r="L441" s="219">
        <v>1640</v>
      </c>
      <c r="M441" s="220" t="s">
        <v>221</v>
      </c>
      <c r="N441" s="218">
        <v>900</v>
      </c>
      <c r="O441" s="219">
        <v>1580</v>
      </c>
      <c r="P441" s="220" t="s">
        <v>221</v>
      </c>
      <c r="Q441" s="228"/>
      <c r="R441" s="229"/>
      <c r="S441" s="230"/>
      <c r="T441" s="1304"/>
      <c r="U441" s="157"/>
      <c r="V441" s="243"/>
      <c r="W441" s="1286"/>
      <c r="X441" s="244"/>
      <c r="Y441" s="245"/>
      <c r="Z441" s="1320"/>
      <c r="AA441" s="243"/>
      <c r="AB441" s="1286" t="s">
        <v>222</v>
      </c>
      <c r="AC441" s="1310">
        <v>11220</v>
      </c>
      <c r="AD441" s="231"/>
      <c r="AE441" s="1286"/>
      <c r="AF441" s="1288">
        <v>0</v>
      </c>
      <c r="AG441" s="1279"/>
      <c r="AH441" s="1306" t="e">
        <v>#REF!</v>
      </c>
      <c r="AI441" s="1291" t="e">
        <v>#REF!</v>
      </c>
      <c r="AJ441" s="1279"/>
      <c r="AK441" s="165" t="s">
        <v>231</v>
      </c>
      <c r="AL441" s="226">
        <v>3400</v>
      </c>
      <c r="AM441" s="227">
        <v>3800</v>
      </c>
      <c r="AN441" s="1286"/>
      <c r="AO441" s="1294"/>
      <c r="AP441" s="1286"/>
      <c r="AQ441" s="1297"/>
      <c r="AR441" s="210"/>
      <c r="AS441" s="193"/>
      <c r="AT441" s="1282"/>
      <c r="AU441" s="61"/>
      <c r="AV441" s="1282"/>
      <c r="AW441" s="1284"/>
      <c r="AX441" s="1286"/>
      <c r="AY441" s="1288"/>
      <c r="AZ441" s="1271"/>
      <c r="BA441" s="1263">
        <v>0.02</v>
      </c>
      <c r="BB441" s="1265">
        <v>0.03</v>
      </c>
      <c r="BC441" s="1265">
        <v>0.05</v>
      </c>
      <c r="BD441" s="1267">
        <v>0.06</v>
      </c>
      <c r="BE441" s="210"/>
      <c r="BF441" s="1269"/>
      <c r="BG441" s="15"/>
      <c r="BH441" s="15"/>
      <c r="BI441" s="133"/>
      <c r="BJ441" s="130">
        <v>217</v>
      </c>
      <c r="BK441" s="130">
        <v>218</v>
      </c>
      <c r="BL441" s="1260"/>
    </row>
    <row r="442" spans="1:64" ht="13.5" customHeight="1">
      <c r="A442" s="1318"/>
      <c r="B442" s="1300"/>
      <c r="C442" s="1262"/>
      <c r="D442" s="232" t="s">
        <v>53</v>
      </c>
      <c r="E442" s="200"/>
      <c r="F442" s="233">
        <v>176380</v>
      </c>
      <c r="G442" s="234"/>
      <c r="H442" s="233">
        <v>170520</v>
      </c>
      <c r="I442" s="234"/>
      <c r="J442" s="170" t="s">
        <v>222</v>
      </c>
      <c r="K442" s="221">
        <v>1640</v>
      </c>
      <c r="L442" s="235"/>
      <c r="M442" s="236" t="s">
        <v>221</v>
      </c>
      <c r="N442" s="221">
        <v>1580</v>
      </c>
      <c r="O442" s="235"/>
      <c r="P442" s="236" t="s">
        <v>221</v>
      </c>
      <c r="Q442" s="228"/>
      <c r="R442" s="229"/>
      <c r="S442" s="237"/>
      <c r="T442" s="1304"/>
      <c r="U442" s="157"/>
      <c r="V442" s="223" t="s">
        <v>245</v>
      </c>
      <c r="W442" s="1286"/>
      <c r="X442" s="224" t="s">
        <v>245</v>
      </c>
      <c r="Y442" s="172"/>
      <c r="Z442" s="1320"/>
      <c r="AA442" s="223"/>
      <c r="AB442" s="1286"/>
      <c r="AC442" s="1311"/>
      <c r="AD442" s="238"/>
      <c r="AE442" s="1286"/>
      <c r="AF442" s="1289"/>
      <c r="AG442" s="1279"/>
      <c r="AH442" s="1307" t="e">
        <v>#REF!</v>
      </c>
      <c r="AI442" s="1292" t="e">
        <v>#REF!</v>
      </c>
      <c r="AJ442" s="1279"/>
      <c r="AK442" s="239" t="s">
        <v>232</v>
      </c>
      <c r="AL442" s="240">
        <v>3000</v>
      </c>
      <c r="AM442" s="241">
        <v>3400</v>
      </c>
      <c r="AN442" s="1286"/>
      <c r="AO442" s="1295"/>
      <c r="AP442" s="1286"/>
      <c r="AQ442" s="1298"/>
      <c r="AR442" s="210"/>
      <c r="AS442" s="193"/>
      <c r="AT442" s="1282"/>
      <c r="AU442" s="61"/>
      <c r="AV442" s="1282"/>
      <c r="AW442" s="1285"/>
      <c r="AX442" s="1286"/>
      <c r="AY442" s="1289"/>
      <c r="AZ442" s="1271"/>
      <c r="BA442" s="1264"/>
      <c r="BB442" s="1266"/>
      <c r="BC442" s="1266"/>
      <c r="BD442" s="1268"/>
      <c r="BE442" s="210"/>
      <c r="BF442" s="1269"/>
      <c r="BG442" s="15"/>
      <c r="BH442" s="15"/>
      <c r="BI442" s="133"/>
      <c r="BJ442" s="130">
        <v>217</v>
      </c>
      <c r="BK442" s="130">
        <v>218</v>
      </c>
      <c r="BL442" s="1260"/>
    </row>
    <row r="443" spans="1:64" ht="13.5" customHeight="1">
      <c r="A443" s="1318"/>
      <c r="B443" s="1308" t="s">
        <v>246</v>
      </c>
      <c r="C443" s="1301" t="s">
        <v>218</v>
      </c>
      <c r="D443" s="199" t="s">
        <v>219</v>
      </c>
      <c r="E443" s="200"/>
      <c r="F443" s="201">
        <v>41120</v>
      </c>
      <c r="G443" s="202">
        <v>48000</v>
      </c>
      <c r="H443" s="201">
        <v>35910</v>
      </c>
      <c r="I443" s="202">
        <v>42790</v>
      </c>
      <c r="J443" s="170" t="s">
        <v>222</v>
      </c>
      <c r="K443" s="203">
        <v>390</v>
      </c>
      <c r="L443" s="204">
        <v>450</v>
      </c>
      <c r="M443" s="205" t="s">
        <v>221</v>
      </c>
      <c r="N443" s="203">
        <v>340</v>
      </c>
      <c r="O443" s="204">
        <v>400</v>
      </c>
      <c r="P443" s="205" t="s">
        <v>221</v>
      </c>
      <c r="Q443" s="170" t="s">
        <v>222</v>
      </c>
      <c r="R443" s="206">
        <v>6880</v>
      </c>
      <c r="S443" s="207">
        <v>60</v>
      </c>
      <c r="T443" s="1303"/>
      <c r="U443" s="157"/>
      <c r="V443" s="223">
        <v>359000</v>
      </c>
      <c r="W443" s="1286"/>
      <c r="X443" s="224">
        <v>3590</v>
      </c>
      <c r="Y443" s="210"/>
      <c r="Z443" s="1320"/>
      <c r="AA443" s="224"/>
      <c r="AB443" s="1286" t="s">
        <v>222</v>
      </c>
      <c r="AC443" s="1312">
        <v>12330</v>
      </c>
      <c r="AD443" s="211"/>
      <c r="AE443" s="1286" t="s">
        <v>222</v>
      </c>
      <c r="AF443" s="1287">
        <v>50</v>
      </c>
      <c r="AG443" s="1279" t="s">
        <v>222</v>
      </c>
      <c r="AH443" s="1305">
        <v>3100</v>
      </c>
      <c r="AI443" s="1290">
        <v>3400</v>
      </c>
      <c r="AJ443" s="1279" t="s">
        <v>222</v>
      </c>
      <c r="AK443" s="212" t="s">
        <v>224</v>
      </c>
      <c r="AL443" s="213">
        <v>6300</v>
      </c>
      <c r="AM443" s="214">
        <v>7100</v>
      </c>
      <c r="AN443" s="1286" t="s">
        <v>222</v>
      </c>
      <c r="AO443" s="1293">
        <v>4580</v>
      </c>
      <c r="AP443" s="1286" t="s">
        <v>222</v>
      </c>
      <c r="AQ443" s="1296">
        <v>40</v>
      </c>
      <c r="AR443" s="1279" t="s">
        <v>222</v>
      </c>
      <c r="AS443" s="1280">
        <v>4700</v>
      </c>
      <c r="AT443" s="1282"/>
      <c r="AU443" s="61"/>
      <c r="AV443" s="1282" t="s">
        <v>492</v>
      </c>
      <c r="AW443" s="1283">
        <v>5230</v>
      </c>
      <c r="AX443" s="1286" t="s">
        <v>222</v>
      </c>
      <c r="AY443" s="1287">
        <v>50</v>
      </c>
      <c r="AZ443" s="1271" t="s">
        <v>492</v>
      </c>
      <c r="BA443" s="1272" t="s">
        <v>226</v>
      </c>
      <c r="BB443" s="1274" t="s">
        <v>226</v>
      </c>
      <c r="BC443" s="1274" t="s">
        <v>226</v>
      </c>
      <c r="BD443" s="1276" t="s">
        <v>226</v>
      </c>
      <c r="BE443" s="210"/>
      <c r="BF443" s="1278"/>
      <c r="BG443" s="15"/>
      <c r="BH443" s="15"/>
      <c r="BI443" s="133"/>
      <c r="BJ443" s="130">
        <v>219</v>
      </c>
      <c r="BK443" s="130">
        <v>220</v>
      </c>
      <c r="BL443" s="1260">
        <v>8</v>
      </c>
    </row>
    <row r="444" spans="1:64" ht="13.5" customHeight="1">
      <c r="A444" s="1318"/>
      <c r="B444" s="1300"/>
      <c r="C444" s="1302"/>
      <c r="D444" s="215" t="s">
        <v>227</v>
      </c>
      <c r="E444" s="200"/>
      <c r="F444" s="216">
        <v>48000</v>
      </c>
      <c r="G444" s="217">
        <v>104450</v>
      </c>
      <c r="H444" s="216">
        <v>42790</v>
      </c>
      <c r="I444" s="217">
        <v>99240</v>
      </c>
      <c r="J444" s="170" t="s">
        <v>222</v>
      </c>
      <c r="K444" s="218">
        <v>450</v>
      </c>
      <c r="L444" s="219">
        <v>930</v>
      </c>
      <c r="M444" s="220" t="s">
        <v>221</v>
      </c>
      <c r="N444" s="218">
        <v>400</v>
      </c>
      <c r="O444" s="219">
        <v>880</v>
      </c>
      <c r="P444" s="220" t="s">
        <v>221</v>
      </c>
      <c r="Q444" s="170" t="s">
        <v>222</v>
      </c>
      <c r="R444" s="221">
        <v>6880</v>
      </c>
      <c r="S444" s="222">
        <v>60</v>
      </c>
      <c r="T444" s="1303"/>
      <c r="U444" s="157"/>
      <c r="V444" s="243"/>
      <c r="W444" s="1286"/>
      <c r="X444" s="244"/>
      <c r="Y444" s="245"/>
      <c r="Z444" s="1320"/>
      <c r="AA444" s="243"/>
      <c r="AB444" s="1286"/>
      <c r="AC444" s="1313"/>
      <c r="AD444" s="225">
        <v>10560</v>
      </c>
      <c r="AE444" s="1286"/>
      <c r="AF444" s="1288"/>
      <c r="AG444" s="1279"/>
      <c r="AH444" s="1306" t="e">
        <v>#REF!</v>
      </c>
      <c r="AI444" s="1291" t="e">
        <v>#REF!</v>
      </c>
      <c r="AJ444" s="1279"/>
      <c r="AK444" s="165" t="s">
        <v>228</v>
      </c>
      <c r="AL444" s="226">
        <v>3500</v>
      </c>
      <c r="AM444" s="227">
        <v>3900</v>
      </c>
      <c r="AN444" s="1286"/>
      <c r="AO444" s="1294"/>
      <c r="AP444" s="1286"/>
      <c r="AQ444" s="1297"/>
      <c r="AR444" s="1279"/>
      <c r="AS444" s="1281"/>
      <c r="AT444" s="1282"/>
      <c r="AU444" s="61"/>
      <c r="AV444" s="1282"/>
      <c r="AW444" s="1284"/>
      <c r="AX444" s="1286"/>
      <c r="AY444" s="1288"/>
      <c r="AZ444" s="1271"/>
      <c r="BA444" s="1273"/>
      <c r="BB444" s="1275"/>
      <c r="BC444" s="1275"/>
      <c r="BD444" s="1277"/>
      <c r="BE444" s="210"/>
      <c r="BF444" s="1278"/>
      <c r="BG444" s="15"/>
      <c r="BH444" s="15"/>
      <c r="BI444" s="133"/>
      <c r="BJ444" s="130">
        <v>219</v>
      </c>
      <c r="BK444" s="130">
        <v>220</v>
      </c>
      <c r="BL444" s="1260"/>
    </row>
    <row r="445" spans="1:64" ht="13.5" customHeight="1">
      <c r="A445" s="1318"/>
      <c r="B445" s="1300"/>
      <c r="C445" s="1261" t="s">
        <v>229</v>
      </c>
      <c r="D445" s="215" t="s">
        <v>230</v>
      </c>
      <c r="E445" s="200"/>
      <c r="F445" s="216">
        <v>104450</v>
      </c>
      <c r="G445" s="217">
        <v>173280</v>
      </c>
      <c r="H445" s="216">
        <v>99240</v>
      </c>
      <c r="I445" s="217">
        <v>168070</v>
      </c>
      <c r="J445" s="170" t="s">
        <v>222</v>
      </c>
      <c r="K445" s="218">
        <v>930</v>
      </c>
      <c r="L445" s="219">
        <v>1610</v>
      </c>
      <c r="M445" s="220" t="s">
        <v>221</v>
      </c>
      <c r="N445" s="218">
        <v>880</v>
      </c>
      <c r="O445" s="219">
        <v>1560</v>
      </c>
      <c r="P445" s="220" t="s">
        <v>221</v>
      </c>
      <c r="Q445" s="228"/>
      <c r="R445" s="229"/>
      <c r="S445" s="230"/>
      <c r="T445" s="1304"/>
      <c r="U445" s="157"/>
      <c r="V445" s="223" t="s">
        <v>247</v>
      </c>
      <c r="W445" s="1286"/>
      <c r="X445" s="224" t="s">
        <v>247</v>
      </c>
      <c r="Y445" s="172"/>
      <c r="Z445" s="1320"/>
      <c r="AA445" s="223"/>
      <c r="AB445" s="1286" t="s">
        <v>222</v>
      </c>
      <c r="AC445" s="1310">
        <v>10560</v>
      </c>
      <c r="AD445" s="231"/>
      <c r="AE445" s="1286"/>
      <c r="AF445" s="1288">
        <v>0</v>
      </c>
      <c r="AG445" s="1279"/>
      <c r="AH445" s="1306" t="e">
        <v>#REF!</v>
      </c>
      <c r="AI445" s="1291" t="e">
        <v>#REF!</v>
      </c>
      <c r="AJ445" s="1279"/>
      <c r="AK445" s="165" t="s">
        <v>231</v>
      </c>
      <c r="AL445" s="226">
        <v>3000</v>
      </c>
      <c r="AM445" s="227">
        <v>3400</v>
      </c>
      <c r="AN445" s="1286"/>
      <c r="AO445" s="1294"/>
      <c r="AP445" s="1286"/>
      <c r="AQ445" s="1297"/>
      <c r="AR445" s="210"/>
      <c r="AS445" s="193"/>
      <c r="AT445" s="1282"/>
      <c r="AU445" s="62"/>
      <c r="AV445" s="1282"/>
      <c r="AW445" s="1284"/>
      <c r="AX445" s="1286"/>
      <c r="AY445" s="1288"/>
      <c r="AZ445" s="1271"/>
      <c r="BA445" s="1263">
        <v>0.02</v>
      </c>
      <c r="BB445" s="1265">
        <v>0.03</v>
      </c>
      <c r="BC445" s="1265">
        <v>0.05</v>
      </c>
      <c r="BD445" s="1267">
        <v>0.06</v>
      </c>
      <c r="BE445" s="210"/>
      <c r="BF445" s="1269"/>
      <c r="BG445" s="15"/>
      <c r="BH445" s="15"/>
      <c r="BI445" s="133"/>
      <c r="BJ445" s="130">
        <v>219</v>
      </c>
      <c r="BK445" s="130">
        <v>220</v>
      </c>
      <c r="BL445" s="1260"/>
    </row>
    <row r="446" spans="1:64" ht="13.5" customHeight="1">
      <c r="A446" s="1318"/>
      <c r="B446" s="1300"/>
      <c r="C446" s="1262"/>
      <c r="D446" s="232" t="s">
        <v>53</v>
      </c>
      <c r="E446" s="200"/>
      <c r="F446" s="233">
        <v>173280</v>
      </c>
      <c r="G446" s="234"/>
      <c r="H446" s="233">
        <v>168070</v>
      </c>
      <c r="I446" s="234"/>
      <c r="J446" s="170" t="s">
        <v>222</v>
      </c>
      <c r="K446" s="221">
        <v>1610</v>
      </c>
      <c r="L446" s="235"/>
      <c r="M446" s="236" t="s">
        <v>221</v>
      </c>
      <c r="N446" s="221">
        <v>1560</v>
      </c>
      <c r="O446" s="235"/>
      <c r="P446" s="236" t="s">
        <v>221</v>
      </c>
      <c r="Q446" s="228"/>
      <c r="R446" s="229"/>
      <c r="S446" s="237"/>
      <c r="T446" s="1304"/>
      <c r="U446" s="157"/>
      <c r="V446" s="223">
        <v>392800</v>
      </c>
      <c r="W446" s="1286"/>
      <c r="X446" s="224">
        <v>3920</v>
      </c>
      <c r="Y446" s="210"/>
      <c r="Z446" s="1320"/>
      <c r="AA446" s="224"/>
      <c r="AB446" s="1286"/>
      <c r="AC446" s="1311"/>
      <c r="AD446" s="238"/>
      <c r="AE446" s="1286"/>
      <c r="AF446" s="1289"/>
      <c r="AG446" s="1279"/>
      <c r="AH446" s="1307" t="e">
        <v>#REF!</v>
      </c>
      <c r="AI446" s="1292" t="e">
        <v>#REF!</v>
      </c>
      <c r="AJ446" s="1279"/>
      <c r="AK446" s="239" t="s">
        <v>232</v>
      </c>
      <c r="AL446" s="240">
        <v>2700</v>
      </c>
      <c r="AM446" s="241">
        <v>3000</v>
      </c>
      <c r="AN446" s="1286"/>
      <c r="AO446" s="1295"/>
      <c r="AP446" s="1286"/>
      <c r="AQ446" s="1298"/>
      <c r="AR446" s="210"/>
      <c r="AS446" s="193"/>
      <c r="AT446" s="1282"/>
      <c r="AU446" s="62"/>
      <c r="AV446" s="1282"/>
      <c r="AW446" s="1285"/>
      <c r="AX446" s="1286"/>
      <c r="AY446" s="1289"/>
      <c r="AZ446" s="1271"/>
      <c r="BA446" s="1264"/>
      <c r="BB446" s="1266"/>
      <c r="BC446" s="1266"/>
      <c r="BD446" s="1268"/>
      <c r="BE446" s="210"/>
      <c r="BF446" s="1269"/>
      <c r="BG446" s="15"/>
      <c r="BH446" s="15"/>
      <c r="BI446" s="133"/>
      <c r="BJ446" s="130">
        <v>219</v>
      </c>
      <c r="BK446" s="130">
        <v>220</v>
      </c>
      <c r="BL446" s="1260"/>
    </row>
    <row r="447" spans="1:64" ht="13.5" customHeight="1">
      <c r="A447" s="1318"/>
      <c r="B447" s="1308" t="s">
        <v>248</v>
      </c>
      <c r="C447" s="1301" t="s">
        <v>218</v>
      </c>
      <c r="D447" s="199" t="s">
        <v>219</v>
      </c>
      <c r="E447" s="200"/>
      <c r="F447" s="201">
        <v>35690</v>
      </c>
      <c r="G447" s="202">
        <v>42570</v>
      </c>
      <c r="H447" s="201">
        <v>31010</v>
      </c>
      <c r="I447" s="202">
        <v>37890</v>
      </c>
      <c r="J447" s="170" t="s">
        <v>222</v>
      </c>
      <c r="K447" s="203">
        <v>330</v>
      </c>
      <c r="L447" s="204">
        <v>390</v>
      </c>
      <c r="M447" s="205" t="s">
        <v>221</v>
      </c>
      <c r="N447" s="203">
        <v>290</v>
      </c>
      <c r="O447" s="204">
        <v>350</v>
      </c>
      <c r="P447" s="205" t="s">
        <v>221</v>
      </c>
      <c r="Q447" s="170" t="s">
        <v>222</v>
      </c>
      <c r="R447" s="206">
        <v>6880</v>
      </c>
      <c r="S447" s="207">
        <v>60</v>
      </c>
      <c r="T447" s="1303"/>
      <c r="U447" s="157"/>
      <c r="V447" s="243"/>
      <c r="W447" s="1286"/>
      <c r="X447" s="244"/>
      <c r="Y447" s="245"/>
      <c r="Z447" s="1320"/>
      <c r="AA447" s="243"/>
      <c r="AB447" s="1303"/>
      <c r="AC447" s="229"/>
      <c r="AD447" s="229"/>
      <c r="AE447" s="1304"/>
      <c r="AF447" s="246"/>
      <c r="AG447" s="1282" t="s">
        <v>222</v>
      </c>
      <c r="AH447" s="1305">
        <v>2800</v>
      </c>
      <c r="AI447" s="1290">
        <v>3100</v>
      </c>
      <c r="AJ447" s="1279" t="s">
        <v>222</v>
      </c>
      <c r="AK447" s="212" t="s">
        <v>224</v>
      </c>
      <c r="AL447" s="213">
        <v>5500</v>
      </c>
      <c r="AM447" s="214">
        <v>6200</v>
      </c>
      <c r="AN447" s="1286" t="s">
        <v>222</v>
      </c>
      <c r="AO447" s="1293">
        <v>4130</v>
      </c>
      <c r="AP447" s="1286" t="s">
        <v>222</v>
      </c>
      <c r="AQ447" s="1296">
        <v>40</v>
      </c>
      <c r="AR447" s="1279" t="s">
        <v>222</v>
      </c>
      <c r="AS447" s="1280">
        <v>4700</v>
      </c>
      <c r="AT447" s="1282"/>
      <c r="AU447" s="1251" t="s">
        <v>267</v>
      </c>
      <c r="AV447" s="1282" t="s">
        <v>492</v>
      </c>
      <c r="AW447" s="1283">
        <v>4700</v>
      </c>
      <c r="AX447" s="1286" t="s">
        <v>222</v>
      </c>
      <c r="AY447" s="1287">
        <v>40</v>
      </c>
      <c r="AZ447" s="1271" t="s">
        <v>492</v>
      </c>
      <c r="BA447" s="1272" t="s">
        <v>226</v>
      </c>
      <c r="BB447" s="1274" t="s">
        <v>226</v>
      </c>
      <c r="BC447" s="1274" t="s">
        <v>226</v>
      </c>
      <c r="BD447" s="1276" t="s">
        <v>226</v>
      </c>
      <c r="BE447" s="210"/>
      <c r="BF447" s="1251" t="s">
        <v>234</v>
      </c>
      <c r="BG447" s="15"/>
      <c r="BH447" s="15"/>
      <c r="BI447" s="133"/>
      <c r="BJ447" s="130">
        <v>221</v>
      </c>
      <c r="BK447" s="130">
        <v>222</v>
      </c>
      <c r="BL447" s="1260">
        <v>9</v>
      </c>
    </row>
    <row r="448" spans="1:64" ht="13.5" customHeight="1">
      <c r="A448" s="1318"/>
      <c r="B448" s="1300"/>
      <c r="C448" s="1302"/>
      <c r="D448" s="215" t="s">
        <v>227</v>
      </c>
      <c r="E448" s="200"/>
      <c r="F448" s="216">
        <v>42570</v>
      </c>
      <c r="G448" s="217">
        <v>99020</v>
      </c>
      <c r="H448" s="216">
        <v>37890</v>
      </c>
      <c r="I448" s="217">
        <v>94340</v>
      </c>
      <c r="J448" s="170" t="s">
        <v>222</v>
      </c>
      <c r="K448" s="218">
        <v>390</v>
      </c>
      <c r="L448" s="219">
        <v>880</v>
      </c>
      <c r="M448" s="220" t="s">
        <v>221</v>
      </c>
      <c r="N448" s="218">
        <v>350</v>
      </c>
      <c r="O448" s="219">
        <v>830</v>
      </c>
      <c r="P448" s="220" t="s">
        <v>221</v>
      </c>
      <c r="Q448" s="170" t="s">
        <v>222</v>
      </c>
      <c r="R448" s="221">
        <v>6880</v>
      </c>
      <c r="S448" s="222">
        <v>60</v>
      </c>
      <c r="T448" s="1303"/>
      <c r="U448" s="157"/>
      <c r="V448" s="223" t="s">
        <v>249</v>
      </c>
      <c r="W448" s="1286"/>
      <c r="X448" s="224" t="s">
        <v>249</v>
      </c>
      <c r="Y448" s="172"/>
      <c r="Z448" s="1320"/>
      <c r="AA448" s="223" t="s">
        <v>250</v>
      </c>
      <c r="AB448" s="1303"/>
      <c r="AC448" s="229"/>
      <c r="AD448" s="229"/>
      <c r="AE448" s="1304"/>
      <c r="AF448" s="247"/>
      <c r="AG448" s="1282"/>
      <c r="AH448" s="1306" t="e">
        <v>#REF!</v>
      </c>
      <c r="AI448" s="1291" t="e">
        <v>#REF!</v>
      </c>
      <c r="AJ448" s="1279"/>
      <c r="AK448" s="165" t="s">
        <v>228</v>
      </c>
      <c r="AL448" s="226">
        <v>3000</v>
      </c>
      <c r="AM448" s="227">
        <v>3400</v>
      </c>
      <c r="AN448" s="1286"/>
      <c r="AO448" s="1294"/>
      <c r="AP448" s="1286"/>
      <c r="AQ448" s="1297"/>
      <c r="AR448" s="1279"/>
      <c r="AS448" s="1281"/>
      <c r="AT448" s="1282"/>
      <c r="AU448" s="1251"/>
      <c r="AV448" s="1282"/>
      <c r="AW448" s="1284"/>
      <c r="AX448" s="1286"/>
      <c r="AY448" s="1288"/>
      <c r="AZ448" s="1271"/>
      <c r="BA448" s="1273"/>
      <c r="BB448" s="1275"/>
      <c r="BC448" s="1275"/>
      <c r="BD448" s="1277"/>
      <c r="BE448" s="210"/>
      <c r="BF448" s="1251"/>
      <c r="BG448" s="15"/>
      <c r="BH448" s="15"/>
      <c r="BI448" s="133"/>
      <c r="BJ448" s="130">
        <v>221</v>
      </c>
      <c r="BK448" s="130">
        <v>222</v>
      </c>
      <c r="BL448" s="1260"/>
    </row>
    <row r="449" spans="1:64" ht="13.5" customHeight="1">
      <c r="A449" s="1318"/>
      <c r="B449" s="1300"/>
      <c r="C449" s="1261" t="s">
        <v>229</v>
      </c>
      <c r="D449" s="215" t="s">
        <v>230</v>
      </c>
      <c r="E449" s="200"/>
      <c r="F449" s="216">
        <v>99020</v>
      </c>
      <c r="G449" s="217">
        <v>167850</v>
      </c>
      <c r="H449" s="216">
        <v>94340</v>
      </c>
      <c r="I449" s="217">
        <v>163170</v>
      </c>
      <c r="J449" s="170" t="s">
        <v>222</v>
      </c>
      <c r="K449" s="218">
        <v>880</v>
      </c>
      <c r="L449" s="219">
        <v>1560</v>
      </c>
      <c r="M449" s="220" t="s">
        <v>221</v>
      </c>
      <c r="N449" s="218">
        <v>830</v>
      </c>
      <c r="O449" s="219">
        <v>1510</v>
      </c>
      <c r="P449" s="220" t="s">
        <v>221</v>
      </c>
      <c r="Q449" s="228"/>
      <c r="R449" s="229"/>
      <c r="S449" s="230"/>
      <c r="T449" s="1304"/>
      <c r="U449" s="157"/>
      <c r="V449" s="223">
        <v>426600</v>
      </c>
      <c r="W449" s="1286"/>
      <c r="X449" s="224">
        <v>4260</v>
      </c>
      <c r="Y449" s="210"/>
      <c r="Z449" s="1320"/>
      <c r="AA449" s="248" t="s">
        <v>251</v>
      </c>
      <c r="AB449" s="1303"/>
      <c r="AC449" s="229"/>
      <c r="AD449" s="229"/>
      <c r="AE449" s="1304"/>
      <c r="AF449" s="247"/>
      <c r="AG449" s="1282"/>
      <c r="AH449" s="1306" t="e">
        <v>#REF!</v>
      </c>
      <c r="AI449" s="1291" t="e">
        <v>#REF!</v>
      </c>
      <c r="AJ449" s="1279"/>
      <c r="AK449" s="165" t="s">
        <v>231</v>
      </c>
      <c r="AL449" s="226">
        <v>2600</v>
      </c>
      <c r="AM449" s="227">
        <v>2900</v>
      </c>
      <c r="AN449" s="1286"/>
      <c r="AO449" s="1294"/>
      <c r="AP449" s="1286"/>
      <c r="AQ449" s="1297"/>
      <c r="AR449" s="210"/>
      <c r="AS449" s="193"/>
      <c r="AT449" s="1282"/>
      <c r="AU449" s="1249">
        <v>0.1</v>
      </c>
      <c r="AV449" s="1282"/>
      <c r="AW449" s="1284"/>
      <c r="AX449" s="1286"/>
      <c r="AY449" s="1288"/>
      <c r="AZ449" s="1271"/>
      <c r="BA449" s="1263">
        <v>0.02</v>
      </c>
      <c r="BB449" s="1265">
        <v>0.03</v>
      </c>
      <c r="BC449" s="1265">
        <v>0.05</v>
      </c>
      <c r="BD449" s="1267">
        <v>7.0000000000000007E-2</v>
      </c>
      <c r="BE449" s="210"/>
      <c r="BF449" s="1309" t="s">
        <v>493</v>
      </c>
      <c r="BG449" s="15"/>
      <c r="BH449" s="15"/>
      <c r="BI449" s="133"/>
      <c r="BJ449" s="130">
        <v>221</v>
      </c>
      <c r="BK449" s="130">
        <v>222</v>
      </c>
      <c r="BL449" s="1260"/>
    </row>
    <row r="450" spans="1:64" ht="13.5" customHeight="1">
      <c r="A450" s="1318"/>
      <c r="B450" s="1300"/>
      <c r="C450" s="1262"/>
      <c r="D450" s="232" t="s">
        <v>53</v>
      </c>
      <c r="E450" s="200"/>
      <c r="F450" s="233">
        <v>167850</v>
      </c>
      <c r="G450" s="234"/>
      <c r="H450" s="233">
        <v>163170</v>
      </c>
      <c r="I450" s="234"/>
      <c r="J450" s="170" t="s">
        <v>222</v>
      </c>
      <c r="K450" s="221">
        <v>1560</v>
      </c>
      <c r="L450" s="235"/>
      <c r="M450" s="236" t="s">
        <v>221</v>
      </c>
      <c r="N450" s="221">
        <v>1510</v>
      </c>
      <c r="O450" s="235"/>
      <c r="P450" s="236" t="s">
        <v>221</v>
      </c>
      <c r="Q450" s="228"/>
      <c r="R450" s="229"/>
      <c r="S450" s="237"/>
      <c r="T450" s="1304"/>
      <c r="U450" s="157"/>
      <c r="V450" s="243"/>
      <c r="W450" s="1286"/>
      <c r="X450" s="244"/>
      <c r="Y450" s="245"/>
      <c r="Z450" s="1320"/>
      <c r="AA450" s="243"/>
      <c r="AB450" s="1303"/>
      <c r="AC450" s="229"/>
      <c r="AD450" s="229"/>
      <c r="AE450" s="1304"/>
      <c r="AF450" s="247"/>
      <c r="AG450" s="1282"/>
      <c r="AH450" s="1307" t="e">
        <v>#REF!</v>
      </c>
      <c r="AI450" s="1292" t="e">
        <v>#REF!</v>
      </c>
      <c r="AJ450" s="1279"/>
      <c r="AK450" s="239" t="s">
        <v>232</v>
      </c>
      <c r="AL450" s="240">
        <v>2400</v>
      </c>
      <c r="AM450" s="241">
        <v>2600</v>
      </c>
      <c r="AN450" s="1286"/>
      <c r="AO450" s="1295"/>
      <c r="AP450" s="1286"/>
      <c r="AQ450" s="1298"/>
      <c r="AR450" s="210"/>
      <c r="AS450" s="193"/>
      <c r="AT450" s="1282"/>
      <c r="AU450" s="1249"/>
      <c r="AV450" s="1282"/>
      <c r="AW450" s="1285"/>
      <c r="AX450" s="1286"/>
      <c r="AY450" s="1289"/>
      <c r="AZ450" s="1271"/>
      <c r="BA450" s="1264"/>
      <c r="BB450" s="1266"/>
      <c r="BC450" s="1266"/>
      <c r="BD450" s="1268"/>
      <c r="BE450" s="210"/>
      <c r="BF450" s="1309"/>
      <c r="BG450" s="15"/>
      <c r="BH450" s="15"/>
      <c r="BI450" s="133"/>
      <c r="BJ450" s="130">
        <v>221</v>
      </c>
      <c r="BK450" s="130">
        <v>222</v>
      </c>
      <c r="BL450" s="1260"/>
    </row>
    <row r="451" spans="1:64" ht="13.5" customHeight="1">
      <c r="A451" s="1318"/>
      <c r="B451" s="1308" t="s">
        <v>252</v>
      </c>
      <c r="C451" s="1301" t="s">
        <v>218</v>
      </c>
      <c r="D451" s="199" t="s">
        <v>219</v>
      </c>
      <c r="E451" s="200"/>
      <c r="F451" s="201">
        <v>33970</v>
      </c>
      <c r="G451" s="202">
        <v>40850</v>
      </c>
      <c r="H451" s="201">
        <v>29710</v>
      </c>
      <c r="I451" s="202">
        <v>36590</v>
      </c>
      <c r="J451" s="170" t="s">
        <v>222</v>
      </c>
      <c r="K451" s="203">
        <v>320</v>
      </c>
      <c r="L451" s="204">
        <v>380</v>
      </c>
      <c r="M451" s="205" t="s">
        <v>221</v>
      </c>
      <c r="N451" s="203">
        <v>270</v>
      </c>
      <c r="O451" s="204">
        <v>330</v>
      </c>
      <c r="P451" s="205" t="s">
        <v>221</v>
      </c>
      <c r="Q451" s="170" t="s">
        <v>222</v>
      </c>
      <c r="R451" s="206">
        <v>6880</v>
      </c>
      <c r="S451" s="207">
        <v>60</v>
      </c>
      <c r="T451" s="1303"/>
      <c r="U451" s="157"/>
      <c r="V451" s="223" t="s">
        <v>253</v>
      </c>
      <c r="W451" s="1286"/>
      <c r="X451" s="224" t="s">
        <v>253</v>
      </c>
      <c r="Y451" s="172"/>
      <c r="Z451" s="1320"/>
      <c r="AA451" s="223"/>
      <c r="AB451" s="1303"/>
      <c r="AC451" s="229"/>
      <c r="AD451" s="229"/>
      <c r="AE451" s="1304"/>
      <c r="AF451" s="247"/>
      <c r="AG451" s="1282" t="s">
        <v>222</v>
      </c>
      <c r="AH451" s="1305">
        <v>3100</v>
      </c>
      <c r="AI451" s="1290">
        <v>3400</v>
      </c>
      <c r="AJ451" s="1279" t="s">
        <v>222</v>
      </c>
      <c r="AK451" s="212" t="s">
        <v>224</v>
      </c>
      <c r="AL451" s="213">
        <v>6100</v>
      </c>
      <c r="AM451" s="214">
        <v>6800</v>
      </c>
      <c r="AN451" s="1286" t="s">
        <v>222</v>
      </c>
      <c r="AO451" s="1293">
        <v>3750</v>
      </c>
      <c r="AP451" s="1286" t="s">
        <v>222</v>
      </c>
      <c r="AQ451" s="1296">
        <v>30</v>
      </c>
      <c r="AR451" s="1279" t="s">
        <v>222</v>
      </c>
      <c r="AS451" s="1280">
        <v>4700</v>
      </c>
      <c r="AT451" s="1282"/>
      <c r="AU451" s="62"/>
      <c r="AV451" s="1282" t="s">
        <v>492</v>
      </c>
      <c r="AW451" s="1283">
        <v>4280</v>
      </c>
      <c r="AX451" s="1286" t="s">
        <v>222</v>
      </c>
      <c r="AY451" s="1287">
        <v>40</v>
      </c>
      <c r="AZ451" s="1271" t="s">
        <v>492</v>
      </c>
      <c r="BA451" s="1272" t="s">
        <v>226</v>
      </c>
      <c r="BB451" s="1274" t="s">
        <v>226</v>
      </c>
      <c r="BC451" s="1274" t="s">
        <v>226</v>
      </c>
      <c r="BD451" s="1276" t="s">
        <v>226</v>
      </c>
      <c r="BE451" s="210"/>
      <c r="BF451" s="1278"/>
      <c r="BG451" s="15"/>
      <c r="BH451" s="15"/>
      <c r="BI451" s="133"/>
      <c r="BJ451" s="130">
        <v>223</v>
      </c>
      <c r="BK451" s="130">
        <v>224</v>
      </c>
      <c r="BL451" s="1260">
        <v>10</v>
      </c>
    </row>
    <row r="452" spans="1:64" ht="13.5" customHeight="1">
      <c r="A452" s="1318"/>
      <c r="B452" s="1300"/>
      <c r="C452" s="1302"/>
      <c r="D452" s="215" t="s">
        <v>227</v>
      </c>
      <c r="E452" s="200"/>
      <c r="F452" s="216">
        <v>40850</v>
      </c>
      <c r="G452" s="217">
        <v>97300</v>
      </c>
      <c r="H452" s="216">
        <v>36590</v>
      </c>
      <c r="I452" s="217">
        <v>93040</v>
      </c>
      <c r="J452" s="170" t="s">
        <v>222</v>
      </c>
      <c r="K452" s="218">
        <v>380</v>
      </c>
      <c r="L452" s="219">
        <v>860</v>
      </c>
      <c r="M452" s="220" t="s">
        <v>221</v>
      </c>
      <c r="N452" s="218">
        <v>330</v>
      </c>
      <c r="O452" s="219">
        <v>820</v>
      </c>
      <c r="P452" s="220" t="s">
        <v>221</v>
      </c>
      <c r="Q452" s="170" t="s">
        <v>222</v>
      </c>
      <c r="R452" s="221">
        <v>6880</v>
      </c>
      <c r="S452" s="222">
        <v>60</v>
      </c>
      <c r="T452" s="1303"/>
      <c r="U452" s="157"/>
      <c r="V452" s="223">
        <v>460500</v>
      </c>
      <c r="W452" s="1286"/>
      <c r="X452" s="224">
        <v>4600</v>
      </c>
      <c r="Y452" s="210"/>
      <c r="Z452" s="1320"/>
      <c r="AA452" s="224"/>
      <c r="AB452" s="1303"/>
      <c r="AC452" s="229"/>
      <c r="AD452" s="229"/>
      <c r="AE452" s="1304"/>
      <c r="AF452" s="247"/>
      <c r="AG452" s="1282"/>
      <c r="AH452" s="1306" t="e">
        <v>#REF!</v>
      </c>
      <c r="AI452" s="1291" t="e">
        <v>#REF!</v>
      </c>
      <c r="AJ452" s="1279"/>
      <c r="AK452" s="165" t="s">
        <v>228</v>
      </c>
      <c r="AL452" s="226">
        <v>3300</v>
      </c>
      <c r="AM452" s="227">
        <v>3700</v>
      </c>
      <c r="AN452" s="1286"/>
      <c r="AO452" s="1294"/>
      <c r="AP452" s="1286"/>
      <c r="AQ452" s="1297"/>
      <c r="AR452" s="1279"/>
      <c r="AS452" s="1281"/>
      <c r="AT452" s="1282"/>
      <c r="AU452" s="62"/>
      <c r="AV452" s="1282"/>
      <c r="AW452" s="1284"/>
      <c r="AX452" s="1286"/>
      <c r="AY452" s="1288"/>
      <c r="AZ452" s="1271"/>
      <c r="BA452" s="1273"/>
      <c r="BB452" s="1275"/>
      <c r="BC452" s="1275"/>
      <c r="BD452" s="1277"/>
      <c r="BE452" s="210"/>
      <c r="BF452" s="1278"/>
      <c r="BG452" s="15"/>
      <c r="BH452" s="15"/>
      <c r="BI452" s="133"/>
      <c r="BJ452" s="130">
        <v>223</v>
      </c>
      <c r="BK452" s="130">
        <v>224</v>
      </c>
      <c r="BL452" s="1260"/>
    </row>
    <row r="453" spans="1:64" ht="13.5" customHeight="1">
      <c r="A453" s="1318"/>
      <c r="B453" s="1300"/>
      <c r="C453" s="1261" t="s">
        <v>229</v>
      </c>
      <c r="D453" s="215" t="s">
        <v>230</v>
      </c>
      <c r="E453" s="200"/>
      <c r="F453" s="216">
        <v>97300</v>
      </c>
      <c r="G453" s="217">
        <v>166130</v>
      </c>
      <c r="H453" s="216">
        <v>93040</v>
      </c>
      <c r="I453" s="217">
        <v>161870</v>
      </c>
      <c r="J453" s="170" t="s">
        <v>222</v>
      </c>
      <c r="K453" s="218">
        <v>860</v>
      </c>
      <c r="L453" s="219">
        <v>1540</v>
      </c>
      <c r="M453" s="220" t="s">
        <v>221</v>
      </c>
      <c r="N453" s="218">
        <v>820</v>
      </c>
      <c r="O453" s="219">
        <v>1500</v>
      </c>
      <c r="P453" s="220" t="s">
        <v>221</v>
      </c>
      <c r="Q453" s="228"/>
      <c r="R453" s="229"/>
      <c r="S453" s="230"/>
      <c r="T453" s="1304"/>
      <c r="U453" s="157"/>
      <c r="V453" s="243"/>
      <c r="W453" s="1286"/>
      <c r="X453" s="244"/>
      <c r="Y453" s="245"/>
      <c r="Z453" s="1320"/>
      <c r="AA453" s="243"/>
      <c r="AB453" s="1303"/>
      <c r="AC453" s="229"/>
      <c r="AD453" s="229"/>
      <c r="AE453" s="1304"/>
      <c r="AF453" s="247"/>
      <c r="AG453" s="1282"/>
      <c r="AH453" s="1306" t="e">
        <v>#REF!</v>
      </c>
      <c r="AI453" s="1291" t="e">
        <v>#REF!</v>
      </c>
      <c r="AJ453" s="1279"/>
      <c r="AK453" s="165" t="s">
        <v>231</v>
      </c>
      <c r="AL453" s="226">
        <v>2900</v>
      </c>
      <c r="AM453" s="227">
        <v>3200</v>
      </c>
      <c r="AN453" s="1286"/>
      <c r="AO453" s="1294"/>
      <c r="AP453" s="1286"/>
      <c r="AQ453" s="1297"/>
      <c r="AR453" s="210"/>
      <c r="AS453" s="193"/>
      <c r="AT453" s="1282"/>
      <c r="AU453" s="62"/>
      <c r="AV453" s="1282"/>
      <c r="AW453" s="1284"/>
      <c r="AX453" s="1286"/>
      <c r="AY453" s="1288"/>
      <c r="AZ453" s="1271"/>
      <c r="BA453" s="1263">
        <v>0.02</v>
      </c>
      <c r="BB453" s="1265">
        <v>0.03</v>
      </c>
      <c r="BC453" s="1265">
        <v>0.05</v>
      </c>
      <c r="BD453" s="1267">
        <v>7.0000000000000007E-2</v>
      </c>
      <c r="BE453" s="210"/>
      <c r="BF453" s="1269"/>
      <c r="BG453" s="15"/>
      <c r="BH453" s="15"/>
      <c r="BI453" s="133"/>
      <c r="BJ453" s="130">
        <v>223</v>
      </c>
      <c r="BK453" s="130">
        <v>224</v>
      </c>
      <c r="BL453" s="1260"/>
    </row>
    <row r="454" spans="1:64" ht="13.5" customHeight="1">
      <c r="A454" s="1318"/>
      <c r="B454" s="1300"/>
      <c r="C454" s="1262"/>
      <c r="D454" s="232" t="s">
        <v>53</v>
      </c>
      <c r="E454" s="200"/>
      <c r="F454" s="233">
        <v>166130</v>
      </c>
      <c r="G454" s="234"/>
      <c r="H454" s="233">
        <v>161870</v>
      </c>
      <c r="I454" s="234"/>
      <c r="J454" s="170" t="s">
        <v>222</v>
      </c>
      <c r="K454" s="221">
        <v>1540</v>
      </c>
      <c r="L454" s="235"/>
      <c r="M454" s="236" t="s">
        <v>221</v>
      </c>
      <c r="N454" s="221">
        <v>1500</v>
      </c>
      <c r="O454" s="235"/>
      <c r="P454" s="236" t="s">
        <v>221</v>
      </c>
      <c r="Q454" s="228"/>
      <c r="R454" s="229"/>
      <c r="S454" s="237"/>
      <c r="T454" s="1304"/>
      <c r="U454" s="157"/>
      <c r="V454" s="223" t="s">
        <v>254</v>
      </c>
      <c r="W454" s="1286"/>
      <c r="X454" s="224" t="s">
        <v>254</v>
      </c>
      <c r="Y454" s="172"/>
      <c r="Z454" s="1320"/>
      <c r="AA454" s="223"/>
      <c r="AB454" s="1303"/>
      <c r="AC454" s="229"/>
      <c r="AD454" s="229"/>
      <c r="AE454" s="1304"/>
      <c r="AF454" s="247"/>
      <c r="AG454" s="1282"/>
      <c r="AH454" s="1307" t="e">
        <v>#REF!</v>
      </c>
      <c r="AI454" s="1292" t="e">
        <v>#REF!</v>
      </c>
      <c r="AJ454" s="1279"/>
      <c r="AK454" s="239" t="s">
        <v>232</v>
      </c>
      <c r="AL454" s="240">
        <v>2600</v>
      </c>
      <c r="AM454" s="241">
        <v>2900</v>
      </c>
      <c r="AN454" s="1286"/>
      <c r="AO454" s="1295"/>
      <c r="AP454" s="1286"/>
      <c r="AQ454" s="1298"/>
      <c r="AR454" s="210"/>
      <c r="AS454" s="193"/>
      <c r="AT454" s="1282"/>
      <c r="AU454" s="62"/>
      <c r="AV454" s="1282"/>
      <c r="AW454" s="1285"/>
      <c r="AX454" s="1286"/>
      <c r="AY454" s="1289"/>
      <c r="AZ454" s="1271"/>
      <c r="BA454" s="1264"/>
      <c r="BB454" s="1266"/>
      <c r="BC454" s="1266"/>
      <c r="BD454" s="1268"/>
      <c r="BE454" s="210"/>
      <c r="BF454" s="1269"/>
      <c r="BG454" s="15"/>
      <c r="BH454" s="15"/>
      <c r="BI454" s="133"/>
      <c r="BJ454" s="130">
        <v>223</v>
      </c>
      <c r="BK454" s="130">
        <v>224</v>
      </c>
      <c r="BL454" s="1260"/>
    </row>
    <row r="455" spans="1:64" ht="13.5" customHeight="1">
      <c r="A455" s="1318"/>
      <c r="B455" s="1308" t="s">
        <v>255</v>
      </c>
      <c r="C455" s="1301" t="s">
        <v>218</v>
      </c>
      <c r="D455" s="199" t="s">
        <v>219</v>
      </c>
      <c r="E455" s="200"/>
      <c r="F455" s="201">
        <v>32500</v>
      </c>
      <c r="G455" s="202">
        <v>39380</v>
      </c>
      <c r="H455" s="201">
        <v>28600</v>
      </c>
      <c r="I455" s="202">
        <v>35480</v>
      </c>
      <c r="J455" s="170" t="s">
        <v>222</v>
      </c>
      <c r="K455" s="203">
        <v>300</v>
      </c>
      <c r="L455" s="204">
        <v>360</v>
      </c>
      <c r="M455" s="205" t="s">
        <v>221</v>
      </c>
      <c r="N455" s="203">
        <v>260</v>
      </c>
      <c r="O455" s="204">
        <v>320</v>
      </c>
      <c r="P455" s="205" t="s">
        <v>221</v>
      </c>
      <c r="Q455" s="170" t="s">
        <v>222</v>
      </c>
      <c r="R455" s="206">
        <v>6880</v>
      </c>
      <c r="S455" s="207">
        <v>60</v>
      </c>
      <c r="T455" s="1303"/>
      <c r="U455" s="157"/>
      <c r="V455" s="223">
        <v>494300</v>
      </c>
      <c r="W455" s="1286"/>
      <c r="X455" s="224">
        <v>4940</v>
      </c>
      <c r="Y455" s="210"/>
      <c r="Z455" s="1320"/>
      <c r="AA455" s="224"/>
      <c r="AB455" s="1303"/>
      <c r="AC455" s="229"/>
      <c r="AD455" s="229"/>
      <c r="AE455" s="1304"/>
      <c r="AF455" s="247"/>
      <c r="AG455" s="1282" t="s">
        <v>222</v>
      </c>
      <c r="AH455" s="1305">
        <v>2800</v>
      </c>
      <c r="AI455" s="1290">
        <v>3100</v>
      </c>
      <c r="AJ455" s="1279" t="s">
        <v>222</v>
      </c>
      <c r="AK455" s="212" t="s">
        <v>224</v>
      </c>
      <c r="AL455" s="213">
        <v>5500</v>
      </c>
      <c r="AM455" s="214">
        <v>6200</v>
      </c>
      <c r="AN455" s="1286" t="s">
        <v>222</v>
      </c>
      <c r="AO455" s="1293">
        <v>3440</v>
      </c>
      <c r="AP455" s="1286" t="s">
        <v>222</v>
      </c>
      <c r="AQ455" s="1296">
        <v>30</v>
      </c>
      <c r="AR455" s="1279" t="s">
        <v>222</v>
      </c>
      <c r="AS455" s="1280">
        <v>4700</v>
      </c>
      <c r="AT455" s="1282"/>
      <c r="AU455" s="62"/>
      <c r="AV455" s="1282" t="s">
        <v>492</v>
      </c>
      <c r="AW455" s="1283">
        <v>3920</v>
      </c>
      <c r="AX455" s="1286" t="s">
        <v>222</v>
      </c>
      <c r="AY455" s="1287">
        <v>30</v>
      </c>
      <c r="AZ455" s="1271" t="s">
        <v>492</v>
      </c>
      <c r="BA455" s="1272" t="s">
        <v>226</v>
      </c>
      <c r="BB455" s="1274" t="s">
        <v>226</v>
      </c>
      <c r="BC455" s="1274" t="s">
        <v>226</v>
      </c>
      <c r="BD455" s="1276" t="s">
        <v>226</v>
      </c>
      <c r="BE455" s="210"/>
      <c r="BF455" s="1278"/>
      <c r="BG455" s="15"/>
      <c r="BH455" s="15"/>
      <c r="BI455" s="133"/>
      <c r="BJ455" s="130">
        <v>225</v>
      </c>
      <c r="BK455" s="130">
        <v>226</v>
      </c>
      <c r="BL455" s="1260">
        <v>11</v>
      </c>
    </row>
    <row r="456" spans="1:64" ht="13.5" customHeight="1">
      <c r="A456" s="1318"/>
      <c r="B456" s="1300"/>
      <c r="C456" s="1302"/>
      <c r="D456" s="215" t="s">
        <v>227</v>
      </c>
      <c r="E456" s="200"/>
      <c r="F456" s="216">
        <v>39380</v>
      </c>
      <c r="G456" s="217">
        <v>95830</v>
      </c>
      <c r="H456" s="216">
        <v>35480</v>
      </c>
      <c r="I456" s="217">
        <v>91930</v>
      </c>
      <c r="J456" s="170" t="s">
        <v>222</v>
      </c>
      <c r="K456" s="218">
        <v>360</v>
      </c>
      <c r="L456" s="219">
        <v>840</v>
      </c>
      <c r="M456" s="220" t="s">
        <v>221</v>
      </c>
      <c r="N456" s="218">
        <v>320</v>
      </c>
      <c r="O456" s="219">
        <v>810</v>
      </c>
      <c r="P456" s="220" t="s">
        <v>221</v>
      </c>
      <c r="Q456" s="170" t="s">
        <v>222</v>
      </c>
      <c r="R456" s="221">
        <v>6880</v>
      </c>
      <c r="S456" s="222">
        <v>60</v>
      </c>
      <c r="T456" s="1303"/>
      <c r="U456" s="157"/>
      <c r="V456" s="243"/>
      <c r="W456" s="1286"/>
      <c r="X456" s="244"/>
      <c r="Y456" s="245"/>
      <c r="Z456" s="1320"/>
      <c r="AA456" s="243"/>
      <c r="AB456" s="1303"/>
      <c r="AC456" s="229"/>
      <c r="AD456" s="229"/>
      <c r="AE456" s="1304"/>
      <c r="AF456" s="247"/>
      <c r="AG456" s="1282"/>
      <c r="AH456" s="1306" t="e">
        <v>#REF!</v>
      </c>
      <c r="AI456" s="1291" t="e">
        <v>#REF!</v>
      </c>
      <c r="AJ456" s="1279"/>
      <c r="AK456" s="165" t="s">
        <v>228</v>
      </c>
      <c r="AL456" s="226">
        <v>3000</v>
      </c>
      <c r="AM456" s="227">
        <v>3400</v>
      </c>
      <c r="AN456" s="1286"/>
      <c r="AO456" s="1294"/>
      <c r="AP456" s="1286"/>
      <c r="AQ456" s="1297"/>
      <c r="AR456" s="1279"/>
      <c r="AS456" s="1281"/>
      <c r="AT456" s="1282"/>
      <c r="AU456" s="62"/>
      <c r="AV456" s="1282"/>
      <c r="AW456" s="1284"/>
      <c r="AX456" s="1286"/>
      <c r="AY456" s="1288"/>
      <c r="AZ456" s="1271"/>
      <c r="BA456" s="1273"/>
      <c r="BB456" s="1275"/>
      <c r="BC456" s="1275"/>
      <c r="BD456" s="1277"/>
      <c r="BE456" s="210"/>
      <c r="BF456" s="1278"/>
      <c r="BG456" s="15"/>
      <c r="BH456" s="15"/>
      <c r="BI456" s="133"/>
      <c r="BJ456" s="130">
        <v>225</v>
      </c>
      <c r="BK456" s="130">
        <v>226</v>
      </c>
      <c r="BL456" s="1260"/>
    </row>
    <row r="457" spans="1:64" ht="13.5" customHeight="1">
      <c r="A457" s="1318"/>
      <c r="B457" s="1300"/>
      <c r="C457" s="1261" t="s">
        <v>229</v>
      </c>
      <c r="D457" s="215" t="s">
        <v>230</v>
      </c>
      <c r="E457" s="200"/>
      <c r="F457" s="216">
        <v>95830</v>
      </c>
      <c r="G457" s="217">
        <v>164660</v>
      </c>
      <c r="H457" s="216">
        <v>91930</v>
      </c>
      <c r="I457" s="217">
        <v>160760</v>
      </c>
      <c r="J457" s="170" t="s">
        <v>222</v>
      </c>
      <c r="K457" s="218">
        <v>840</v>
      </c>
      <c r="L457" s="219">
        <v>1520</v>
      </c>
      <c r="M457" s="220" t="s">
        <v>221</v>
      </c>
      <c r="N457" s="218">
        <v>810</v>
      </c>
      <c r="O457" s="219">
        <v>1490</v>
      </c>
      <c r="P457" s="220" t="s">
        <v>221</v>
      </c>
      <c r="Q457" s="228"/>
      <c r="R457" s="229"/>
      <c r="S457" s="230"/>
      <c r="T457" s="1304"/>
      <c r="U457" s="157"/>
      <c r="V457" s="223" t="s">
        <v>256</v>
      </c>
      <c r="W457" s="1286"/>
      <c r="X457" s="224" t="s">
        <v>256</v>
      </c>
      <c r="Y457" s="172"/>
      <c r="Z457" s="1320"/>
      <c r="AA457" s="223"/>
      <c r="AB457" s="1303"/>
      <c r="AC457" s="229"/>
      <c r="AD457" s="229"/>
      <c r="AE457" s="1304"/>
      <c r="AF457" s="247"/>
      <c r="AG457" s="1282"/>
      <c r="AH457" s="1306" t="e">
        <v>#REF!</v>
      </c>
      <c r="AI457" s="1291" t="e">
        <v>#REF!</v>
      </c>
      <c r="AJ457" s="1279"/>
      <c r="AK457" s="165" t="s">
        <v>231</v>
      </c>
      <c r="AL457" s="226">
        <v>2600</v>
      </c>
      <c r="AM457" s="227">
        <v>2900</v>
      </c>
      <c r="AN457" s="1286"/>
      <c r="AO457" s="1294"/>
      <c r="AP457" s="1286"/>
      <c r="AQ457" s="1297"/>
      <c r="AR457" s="210"/>
      <c r="AS457" s="193"/>
      <c r="AT457" s="1282"/>
      <c r="AU457" s="62"/>
      <c r="AV457" s="1282"/>
      <c r="AW457" s="1284"/>
      <c r="AX457" s="1286"/>
      <c r="AY457" s="1288"/>
      <c r="AZ457" s="1271"/>
      <c r="BA457" s="1263">
        <v>0.02</v>
      </c>
      <c r="BB457" s="1265">
        <v>0.03</v>
      </c>
      <c r="BC457" s="1265">
        <v>0.05</v>
      </c>
      <c r="BD457" s="1267">
        <v>7.0000000000000007E-2</v>
      </c>
      <c r="BE457" s="210"/>
      <c r="BF457" s="1269"/>
      <c r="BG457" s="15"/>
      <c r="BH457" s="15"/>
      <c r="BI457" s="133"/>
      <c r="BJ457" s="130">
        <v>225</v>
      </c>
      <c r="BK457" s="130">
        <v>226</v>
      </c>
      <c r="BL457" s="1260"/>
    </row>
    <row r="458" spans="1:64" ht="13.5" customHeight="1">
      <c r="A458" s="1318"/>
      <c r="B458" s="1300"/>
      <c r="C458" s="1262"/>
      <c r="D458" s="232" t="s">
        <v>53</v>
      </c>
      <c r="E458" s="200"/>
      <c r="F458" s="233">
        <v>164660</v>
      </c>
      <c r="G458" s="234"/>
      <c r="H458" s="233">
        <v>160760</v>
      </c>
      <c r="I458" s="234"/>
      <c r="J458" s="170" t="s">
        <v>222</v>
      </c>
      <c r="K458" s="221">
        <v>1520</v>
      </c>
      <c r="L458" s="235"/>
      <c r="M458" s="236" t="s">
        <v>221</v>
      </c>
      <c r="N458" s="221">
        <v>1490</v>
      </c>
      <c r="O458" s="235"/>
      <c r="P458" s="236" t="s">
        <v>221</v>
      </c>
      <c r="Q458" s="228"/>
      <c r="R458" s="229"/>
      <c r="S458" s="237"/>
      <c r="T458" s="1304"/>
      <c r="U458" s="157"/>
      <c r="V458" s="223">
        <v>528100</v>
      </c>
      <c r="W458" s="1286"/>
      <c r="X458" s="224">
        <v>5280</v>
      </c>
      <c r="Y458" s="210"/>
      <c r="Z458" s="1320"/>
      <c r="AA458" s="224"/>
      <c r="AB458" s="1303"/>
      <c r="AC458" s="229"/>
      <c r="AD458" s="229"/>
      <c r="AE458" s="1304"/>
      <c r="AF458" s="247"/>
      <c r="AG458" s="1282"/>
      <c r="AH458" s="1307" t="e">
        <v>#REF!</v>
      </c>
      <c r="AI458" s="1292" t="e">
        <v>#REF!</v>
      </c>
      <c r="AJ458" s="1279"/>
      <c r="AK458" s="239" t="s">
        <v>232</v>
      </c>
      <c r="AL458" s="240">
        <v>2400</v>
      </c>
      <c r="AM458" s="241">
        <v>2600</v>
      </c>
      <c r="AN458" s="1286"/>
      <c r="AO458" s="1295"/>
      <c r="AP458" s="1286"/>
      <c r="AQ458" s="1298"/>
      <c r="AR458" s="210"/>
      <c r="AS458" s="193"/>
      <c r="AT458" s="1282"/>
      <c r="AU458" s="62"/>
      <c r="AV458" s="1282"/>
      <c r="AW458" s="1285"/>
      <c r="AX458" s="1286"/>
      <c r="AY458" s="1289"/>
      <c r="AZ458" s="1271"/>
      <c r="BA458" s="1264"/>
      <c r="BB458" s="1266"/>
      <c r="BC458" s="1266"/>
      <c r="BD458" s="1268"/>
      <c r="BE458" s="210"/>
      <c r="BF458" s="1269"/>
      <c r="BG458" s="15"/>
      <c r="BH458" s="15"/>
      <c r="BI458" s="133"/>
      <c r="BJ458" s="130">
        <v>225</v>
      </c>
      <c r="BK458" s="130">
        <v>226</v>
      </c>
      <c r="BL458" s="1260"/>
    </row>
    <row r="459" spans="1:64" ht="13.5" customHeight="1">
      <c r="A459" s="1318"/>
      <c r="B459" s="1308" t="s">
        <v>257</v>
      </c>
      <c r="C459" s="1301" t="s">
        <v>218</v>
      </c>
      <c r="D459" s="199" t="s">
        <v>219</v>
      </c>
      <c r="E459" s="200"/>
      <c r="F459" s="201">
        <v>31260</v>
      </c>
      <c r="G459" s="202">
        <v>38140</v>
      </c>
      <c r="H459" s="201">
        <v>27650</v>
      </c>
      <c r="I459" s="202">
        <v>34530</v>
      </c>
      <c r="J459" s="170" t="s">
        <v>222</v>
      </c>
      <c r="K459" s="203">
        <v>290</v>
      </c>
      <c r="L459" s="204">
        <v>350</v>
      </c>
      <c r="M459" s="205" t="s">
        <v>221</v>
      </c>
      <c r="N459" s="203">
        <v>250</v>
      </c>
      <c r="O459" s="204">
        <v>310</v>
      </c>
      <c r="P459" s="205" t="s">
        <v>221</v>
      </c>
      <c r="Q459" s="170" t="s">
        <v>222</v>
      </c>
      <c r="R459" s="206">
        <v>6880</v>
      </c>
      <c r="S459" s="207">
        <v>60</v>
      </c>
      <c r="T459" s="1303"/>
      <c r="U459" s="157"/>
      <c r="V459" s="243"/>
      <c r="W459" s="1286"/>
      <c r="X459" s="244"/>
      <c r="Y459" s="245"/>
      <c r="Z459" s="1320"/>
      <c r="AA459" s="243"/>
      <c r="AB459" s="1303"/>
      <c r="AC459" s="229"/>
      <c r="AD459" s="229"/>
      <c r="AE459" s="1304"/>
      <c r="AF459" s="247"/>
      <c r="AG459" s="1282" t="s">
        <v>222</v>
      </c>
      <c r="AH459" s="1305">
        <v>2600</v>
      </c>
      <c r="AI459" s="1290">
        <v>2900</v>
      </c>
      <c r="AJ459" s="1279" t="s">
        <v>222</v>
      </c>
      <c r="AK459" s="212" t="s">
        <v>224</v>
      </c>
      <c r="AL459" s="213">
        <v>5100</v>
      </c>
      <c r="AM459" s="214">
        <v>5700</v>
      </c>
      <c r="AN459" s="1286" t="s">
        <v>222</v>
      </c>
      <c r="AO459" s="1293">
        <v>3170</v>
      </c>
      <c r="AP459" s="1286" t="s">
        <v>222</v>
      </c>
      <c r="AQ459" s="1296">
        <v>30</v>
      </c>
      <c r="AR459" s="1279" t="s">
        <v>222</v>
      </c>
      <c r="AS459" s="1280">
        <v>4700</v>
      </c>
      <c r="AT459" s="1282"/>
      <c r="AU459" s="62"/>
      <c r="AV459" s="1282" t="s">
        <v>492</v>
      </c>
      <c r="AW459" s="1283">
        <v>3620</v>
      </c>
      <c r="AX459" s="1286" t="s">
        <v>222</v>
      </c>
      <c r="AY459" s="1287">
        <v>30</v>
      </c>
      <c r="AZ459" s="1271" t="s">
        <v>492</v>
      </c>
      <c r="BA459" s="1272" t="s">
        <v>226</v>
      </c>
      <c r="BB459" s="1274" t="s">
        <v>226</v>
      </c>
      <c r="BC459" s="1274" t="s">
        <v>226</v>
      </c>
      <c r="BD459" s="1276" t="s">
        <v>226</v>
      </c>
      <c r="BE459" s="210"/>
      <c r="BF459" s="1278"/>
      <c r="BG459" s="15"/>
      <c r="BH459" s="15"/>
      <c r="BI459" s="133"/>
      <c r="BJ459" s="130">
        <v>227</v>
      </c>
      <c r="BK459" s="130">
        <v>228</v>
      </c>
      <c r="BL459" s="1260">
        <v>12</v>
      </c>
    </row>
    <row r="460" spans="1:64" ht="13.5" customHeight="1">
      <c r="A460" s="1318"/>
      <c r="B460" s="1300"/>
      <c r="C460" s="1302"/>
      <c r="D460" s="215" t="s">
        <v>227</v>
      </c>
      <c r="E460" s="200"/>
      <c r="F460" s="216">
        <v>38140</v>
      </c>
      <c r="G460" s="217">
        <v>94590</v>
      </c>
      <c r="H460" s="216">
        <v>34530</v>
      </c>
      <c r="I460" s="217">
        <v>90980</v>
      </c>
      <c r="J460" s="170" t="s">
        <v>222</v>
      </c>
      <c r="K460" s="218">
        <v>350</v>
      </c>
      <c r="L460" s="219">
        <v>830</v>
      </c>
      <c r="M460" s="220" t="s">
        <v>221</v>
      </c>
      <c r="N460" s="218">
        <v>310</v>
      </c>
      <c r="O460" s="219">
        <v>800</v>
      </c>
      <c r="P460" s="220" t="s">
        <v>221</v>
      </c>
      <c r="Q460" s="170" t="s">
        <v>222</v>
      </c>
      <c r="R460" s="221">
        <v>6880</v>
      </c>
      <c r="S460" s="222">
        <v>60</v>
      </c>
      <c r="T460" s="1303"/>
      <c r="U460" s="157"/>
      <c r="V460" s="223" t="s">
        <v>258</v>
      </c>
      <c r="W460" s="1286"/>
      <c r="X460" s="224" t="s">
        <v>258</v>
      </c>
      <c r="Y460" s="172"/>
      <c r="Z460" s="1320"/>
      <c r="AA460" s="223"/>
      <c r="AB460" s="1303"/>
      <c r="AC460" s="229"/>
      <c r="AD460" s="229"/>
      <c r="AE460" s="1304"/>
      <c r="AF460" s="247"/>
      <c r="AG460" s="1282"/>
      <c r="AH460" s="1306" t="e">
        <v>#REF!</v>
      </c>
      <c r="AI460" s="1291" t="e">
        <v>#REF!</v>
      </c>
      <c r="AJ460" s="1279"/>
      <c r="AK460" s="165" t="s">
        <v>228</v>
      </c>
      <c r="AL460" s="226">
        <v>2800</v>
      </c>
      <c r="AM460" s="227">
        <v>3100</v>
      </c>
      <c r="AN460" s="1286"/>
      <c r="AO460" s="1294"/>
      <c r="AP460" s="1286"/>
      <c r="AQ460" s="1297"/>
      <c r="AR460" s="1279"/>
      <c r="AS460" s="1281"/>
      <c r="AT460" s="1282"/>
      <c r="AU460" s="62"/>
      <c r="AV460" s="1282"/>
      <c r="AW460" s="1284"/>
      <c r="AX460" s="1286"/>
      <c r="AY460" s="1288"/>
      <c r="AZ460" s="1271"/>
      <c r="BA460" s="1273"/>
      <c r="BB460" s="1275"/>
      <c r="BC460" s="1275"/>
      <c r="BD460" s="1277"/>
      <c r="BE460" s="210"/>
      <c r="BF460" s="1278"/>
      <c r="BG460" s="15"/>
      <c r="BH460" s="15"/>
      <c r="BI460" s="133"/>
      <c r="BJ460" s="130">
        <v>227</v>
      </c>
      <c r="BK460" s="130">
        <v>228</v>
      </c>
      <c r="BL460" s="1260"/>
    </row>
    <row r="461" spans="1:64" ht="13.5" customHeight="1">
      <c r="A461" s="1318"/>
      <c r="B461" s="1300"/>
      <c r="C461" s="1261" t="s">
        <v>229</v>
      </c>
      <c r="D461" s="215" t="s">
        <v>230</v>
      </c>
      <c r="E461" s="200"/>
      <c r="F461" s="216">
        <v>94590</v>
      </c>
      <c r="G461" s="217">
        <v>163420</v>
      </c>
      <c r="H461" s="216">
        <v>90980</v>
      </c>
      <c r="I461" s="217">
        <v>159810</v>
      </c>
      <c r="J461" s="170" t="s">
        <v>222</v>
      </c>
      <c r="K461" s="218">
        <v>830</v>
      </c>
      <c r="L461" s="219">
        <v>1510</v>
      </c>
      <c r="M461" s="220" t="s">
        <v>221</v>
      </c>
      <c r="N461" s="218">
        <v>800</v>
      </c>
      <c r="O461" s="219">
        <v>1480</v>
      </c>
      <c r="P461" s="220" t="s">
        <v>221</v>
      </c>
      <c r="Q461" s="228"/>
      <c r="R461" s="229"/>
      <c r="S461" s="230"/>
      <c r="T461" s="1304"/>
      <c r="U461" s="157"/>
      <c r="V461" s="223">
        <v>562000</v>
      </c>
      <c r="W461" s="1286"/>
      <c r="X461" s="224">
        <v>5620</v>
      </c>
      <c r="Y461" s="210"/>
      <c r="Z461" s="1320"/>
      <c r="AA461" s="224"/>
      <c r="AB461" s="1303"/>
      <c r="AC461" s="229"/>
      <c r="AD461" s="229"/>
      <c r="AE461" s="1304"/>
      <c r="AF461" s="247"/>
      <c r="AG461" s="1282"/>
      <c r="AH461" s="1306" t="e">
        <v>#REF!</v>
      </c>
      <c r="AI461" s="1291" t="e">
        <v>#REF!</v>
      </c>
      <c r="AJ461" s="1279"/>
      <c r="AK461" s="165" t="s">
        <v>231</v>
      </c>
      <c r="AL461" s="226">
        <v>2400</v>
      </c>
      <c r="AM461" s="227">
        <v>2700</v>
      </c>
      <c r="AN461" s="1286"/>
      <c r="AO461" s="1294"/>
      <c r="AP461" s="1286"/>
      <c r="AQ461" s="1297"/>
      <c r="AR461" s="210"/>
      <c r="AS461" s="193"/>
      <c r="AT461" s="1282"/>
      <c r="AU461" s="62"/>
      <c r="AV461" s="1282"/>
      <c r="AW461" s="1284"/>
      <c r="AX461" s="1286"/>
      <c r="AY461" s="1288"/>
      <c r="AZ461" s="1271"/>
      <c r="BA461" s="1263">
        <v>0.02</v>
      </c>
      <c r="BB461" s="1265">
        <v>0.03</v>
      </c>
      <c r="BC461" s="1265">
        <v>0.05</v>
      </c>
      <c r="BD461" s="1267">
        <v>7.0000000000000007E-2</v>
      </c>
      <c r="BE461" s="210"/>
      <c r="BF461" s="1269"/>
      <c r="BG461" s="15"/>
      <c r="BH461" s="15"/>
      <c r="BI461" s="133"/>
      <c r="BJ461" s="130">
        <v>227</v>
      </c>
      <c r="BK461" s="130">
        <v>228</v>
      </c>
      <c r="BL461" s="1260"/>
    </row>
    <row r="462" spans="1:64" ht="13.5" customHeight="1">
      <c r="A462" s="1318"/>
      <c r="B462" s="1300"/>
      <c r="C462" s="1262"/>
      <c r="D462" s="232" t="s">
        <v>53</v>
      </c>
      <c r="E462" s="200"/>
      <c r="F462" s="233">
        <v>163420</v>
      </c>
      <c r="G462" s="234"/>
      <c r="H462" s="233">
        <v>159810</v>
      </c>
      <c r="I462" s="234"/>
      <c r="J462" s="170" t="s">
        <v>222</v>
      </c>
      <c r="K462" s="221">
        <v>1510</v>
      </c>
      <c r="L462" s="235"/>
      <c r="M462" s="236" t="s">
        <v>221</v>
      </c>
      <c r="N462" s="221">
        <v>1480</v>
      </c>
      <c r="O462" s="235"/>
      <c r="P462" s="236" t="s">
        <v>221</v>
      </c>
      <c r="Q462" s="228"/>
      <c r="R462" s="229"/>
      <c r="S462" s="237"/>
      <c r="T462" s="1304"/>
      <c r="U462" s="157"/>
      <c r="V462" s="243"/>
      <c r="W462" s="1286"/>
      <c r="X462" s="244"/>
      <c r="Y462" s="245"/>
      <c r="Z462" s="1320"/>
      <c r="AA462" s="243"/>
      <c r="AB462" s="1303"/>
      <c r="AC462" s="229"/>
      <c r="AD462" s="229"/>
      <c r="AE462" s="1304"/>
      <c r="AF462" s="247"/>
      <c r="AG462" s="1282"/>
      <c r="AH462" s="1307" t="e">
        <v>#REF!</v>
      </c>
      <c r="AI462" s="1292" t="e">
        <v>#REF!</v>
      </c>
      <c r="AJ462" s="1279"/>
      <c r="AK462" s="239" t="s">
        <v>232</v>
      </c>
      <c r="AL462" s="240">
        <v>2200</v>
      </c>
      <c r="AM462" s="241">
        <v>2400</v>
      </c>
      <c r="AN462" s="1286"/>
      <c r="AO462" s="1295"/>
      <c r="AP462" s="1286"/>
      <c r="AQ462" s="1298"/>
      <c r="AR462" s="210"/>
      <c r="AS462" s="193"/>
      <c r="AT462" s="1282"/>
      <c r="AU462" s="62"/>
      <c r="AV462" s="1282"/>
      <c r="AW462" s="1285"/>
      <c r="AX462" s="1286"/>
      <c r="AY462" s="1289"/>
      <c r="AZ462" s="1271"/>
      <c r="BA462" s="1264"/>
      <c r="BB462" s="1266"/>
      <c r="BC462" s="1266"/>
      <c r="BD462" s="1268"/>
      <c r="BE462" s="210"/>
      <c r="BF462" s="1269"/>
      <c r="BG462" s="15"/>
      <c r="BH462" s="15"/>
      <c r="BI462" s="133"/>
      <c r="BJ462" s="130">
        <v>227</v>
      </c>
      <c r="BK462" s="130">
        <v>228</v>
      </c>
      <c r="BL462" s="1260"/>
    </row>
    <row r="463" spans="1:64" ht="13.5" customHeight="1">
      <c r="A463" s="1318"/>
      <c r="B463" s="1308" t="s">
        <v>259</v>
      </c>
      <c r="C463" s="1301" t="s">
        <v>218</v>
      </c>
      <c r="D463" s="199" t="s">
        <v>219</v>
      </c>
      <c r="E463" s="200"/>
      <c r="F463" s="201">
        <v>30220</v>
      </c>
      <c r="G463" s="202">
        <v>37100</v>
      </c>
      <c r="H463" s="201">
        <v>26870</v>
      </c>
      <c r="I463" s="202">
        <v>33750</v>
      </c>
      <c r="J463" s="170" t="s">
        <v>222</v>
      </c>
      <c r="K463" s="203">
        <v>280</v>
      </c>
      <c r="L463" s="204">
        <v>340</v>
      </c>
      <c r="M463" s="205" t="s">
        <v>221</v>
      </c>
      <c r="N463" s="203">
        <v>250</v>
      </c>
      <c r="O463" s="204">
        <v>310</v>
      </c>
      <c r="P463" s="205" t="s">
        <v>221</v>
      </c>
      <c r="Q463" s="170" t="s">
        <v>222</v>
      </c>
      <c r="R463" s="206">
        <v>6880</v>
      </c>
      <c r="S463" s="207">
        <v>60</v>
      </c>
      <c r="T463" s="1303"/>
      <c r="U463" s="157"/>
      <c r="V463" s="223" t="s">
        <v>260</v>
      </c>
      <c r="W463" s="1286"/>
      <c r="X463" s="224" t="s">
        <v>260</v>
      </c>
      <c r="Y463" s="172"/>
      <c r="Z463" s="1320"/>
      <c r="AA463" s="223"/>
      <c r="AB463" s="1303"/>
      <c r="AC463" s="229"/>
      <c r="AD463" s="229"/>
      <c r="AE463" s="1304"/>
      <c r="AF463" s="247"/>
      <c r="AG463" s="1282" t="s">
        <v>222</v>
      </c>
      <c r="AH463" s="1305">
        <v>2800</v>
      </c>
      <c r="AI463" s="1290">
        <v>3100</v>
      </c>
      <c r="AJ463" s="1279" t="s">
        <v>222</v>
      </c>
      <c r="AK463" s="212" t="s">
        <v>224</v>
      </c>
      <c r="AL463" s="213">
        <v>5500</v>
      </c>
      <c r="AM463" s="214">
        <v>6200</v>
      </c>
      <c r="AN463" s="1286" t="s">
        <v>222</v>
      </c>
      <c r="AO463" s="1293">
        <v>2950</v>
      </c>
      <c r="AP463" s="1286" t="s">
        <v>222</v>
      </c>
      <c r="AQ463" s="1296">
        <v>20</v>
      </c>
      <c r="AR463" s="1279" t="s">
        <v>222</v>
      </c>
      <c r="AS463" s="1280">
        <v>4700</v>
      </c>
      <c r="AT463" s="1282"/>
      <c r="AU463" s="62"/>
      <c r="AV463" s="1282" t="s">
        <v>492</v>
      </c>
      <c r="AW463" s="1283">
        <v>3360</v>
      </c>
      <c r="AX463" s="1286" t="s">
        <v>222</v>
      </c>
      <c r="AY463" s="1287">
        <v>30</v>
      </c>
      <c r="AZ463" s="1271" t="s">
        <v>492</v>
      </c>
      <c r="BA463" s="1272" t="s">
        <v>226</v>
      </c>
      <c r="BB463" s="1274" t="s">
        <v>226</v>
      </c>
      <c r="BC463" s="1274" t="s">
        <v>226</v>
      </c>
      <c r="BD463" s="1276" t="s">
        <v>226</v>
      </c>
      <c r="BE463" s="210"/>
      <c r="BF463" s="1278"/>
      <c r="BG463" s="15"/>
      <c r="BH463" s="15"/>
      <c r="BI463" s="133"/>
      <c r="BJ463" s="130">
        <v>229</v>
      </c>
      <c r="BK463" s="130">
        <v>230</v>
      </c>
      <c r="BL463" s="1260">
        <v>13</v>
      </c>
    </row>
    <row r="464" spans="1:64" ht="13.5" customHeight="1">
      <c r="A464" s="1318"/>
      <c r="B464" s="1300"/>
      <c r="C464" s="1302"/>
      <c r="D464" s="215" t="s">
        <v>227</v>
      </c>
      <c r="E464" s="200"/>
      <c r="F464" s="216">
        <v>37100</v>
      </c>
      <c r="G464" s="217">
        <v>93550</v>
      </c>
      <c r="H464" s="216">
        <v>33750</v>
      </c>
      <c r="I464" s="217">
        <v>90200</v>
      </c>
      <c r="J464" s="170" t="s">
        <v>222</v>
      </c>
      <c r="K464" s="218">
        <v>340</v>
      </c>
      <c r="L464" s="219">
        <v>820</v>
      </c>
      <c r="M464" s="220" t="s">
        <v>221</v>
      </c>
      <c r="N464" s="218">
        <v>310</v>
      </c>
      <c r="O464" s="219">
        <v>790</v>
      </c>
      <c r="P464" s="220" t="s">
        <v>221</v>
      </c>
      <c r="Q464" s="170" t="s">
        <v>222</v>
      </c>
      <c r="R464" s="221">
        <v>6880</v>
      </c>
      <c r="S464" s="222">
        <v>60</v>
      </c>
      <c r="T464" s="1304"/>
      <c r="U464" s="157"/>
      <c r="V464" s="223">
        <v>595800</v>
      </c>
      <c r="W464" s="1286"/>
      <c r="X464" s="224">
        <v>5950</v>
      </c>
      <c r="Y464" s="210"/>
      <c r="Z464" s="1320"/>
      <c r="AA464" s="224"/>
      <c r="AB464" s="1303"/>
      <c r="AC464" s="229"/>
      <c r="AD464" s="229"/>
      <c r="AE464" s="1304"/>
      <c r="AF464" s="247"/>
      <c r="AG464" s="1282"/>
      <c r="AH464" s="1306" t="e">
        <v>#REF!</v>
      </c>
      <c r="AI464" s="1291" t="e">
        <v>#REF!</v>
      </c>
      <c r="AJ464" s="1279"/>
      <c r="AK464" s="165" t="s">
        <v>228</v>
      </c>
      <c r="AL464" s="226">
        <v>3000</v>
      </c>
      <c r="AM464" s="227">
        <v>3400</v>
      </c>
      <c r="AN464" s="1286"/>
      <c r="AO464" s="1294"/>
      <c r="AP464" s="1286"/>
      <c r="AQ464" s="1297"/>
      <c r="AR464" s="1279"/>
      <c r="AS464" s="1281"/>
      <c r="AT464" s="1282"/>
      <c r="AU464" s="62"/>
      <c r="AV464" s="1282"/>
      <c r="AW464" s="1284"/>
      <c r="AX464" s="1286"/>
      <c r="AY464" s="1288"/>
      <c r="AZ464" s="1271"/>
      <c r="BA464" s="1273"/>
      <c r="BB464" s="1275"/>
      <c r="BC464" s="1275"/>
      <c r="BD464" s="1277"/>
      <c r="BE464" s="210"/>
      <c r="BF464" s="1278"/>
      <c r="BG464" s="15"/>
      <c r="BH464" s="15"/>
      <c r="BI464" s="133"/>
      <c r="BJ464" s="130">
        <v>229</v>
      </c>
      <c r="BK464" s="130">
        <v>230</v>
      </c>
      <c r="BL464" s="1260"/>
    </row>
    <row r="465" spans="1:64" ht="13.5" customHeight="1">
      <c r="A465" s="1318"/>
      <c r="B465" s="1300"/>
      <c r="C465" s="1261" t="s">
        <v>229</v>
      </c>
      <c r="D465" s="215" t="s">
        <v>230</v>
      </c>
      <c r="E465" s="200"/>
      <c r="F465" s="216">
        <v>93550</v>
      </c>
      <c r="G465" s="217">
        <v>162380</v>
      </c>
      <c r="H465" s="216">
        <v>90200</v>
      </c>
      <c r="I465" s="217">
        <v>159030</v>
      </c>
      <c r="J465" s="170" t="s">
        <v>222</v>
      </c>
      <c r="K465" s="218">
        <v>820</v>
      </c>
      <c r="L465" s="219">
        <v>1500</v>
      </c>
      <c r="M465" s="220" t="s">
        <v>221</v>
      </c>
      <c r="N465" s="218">
        <v>790</v>
      </c>
      <c r="O465" s="219">
        <v>1470</v>
      </c>
      <c r="P465" s="220" t="s">
        <v>221</v>
      </c>
      <c r="Q465" s="228"/>
      <c r="R465" s="229"/>
      <c r="S465" s="230"/>
      <c r="T465" s="1304"/>
      <c r="U465" s="157"/>
      <c r="V465" s="243"/>
      <c r="W465" s="1286"/>
      <c r="X465" s="244"/>
      <c r="Y465" s="245"/>
      <c r="Z465" s="1320"/>
      <c r="AA465" s="243"/>
      <c r="AB465" s="1303"/>
      <c r="AC465" s="229"/>
      <c r="AD465" s="229"/>
      <c r="AE465" s="1304"/>
      <c r="AF465" s="247"/>
      <c r="AG465" s="1282"/>
      <c r="AH465" s="1306" t="e">
        <v>#REF!</v>
      </c>
      <c r="AI465" s="1291" t="e">
        <v>#REF!</v>
      </c>
      <c r="AJ465" s="1279"/>
      <c r="AK465" s="165" t="s">
        <v>231</v>
      </c>
      <c r="AL465" s="226">
        <v>2600</v>
      </c>
      <c r="AM465" s="227">
        <v>2900</v>
      </c>
      <c r="AN465" s="1286"/>
      <c r="AO465" s="1294"/>
      <c r="AP465" s="1286"/>
      <c r="AQ465" s="1297"/>
      <c r="AR465" s="210"/>
      <c r="AS465" s="193"/>
      <c r="AT465" s="1282"/>
      <c r="AU465" s="62"/>
      <c r="AV465" s="1282"/>
      <c r="AW465" s="1284"/>
      <c r="AX465" s="1286"/>
      <c r="AY465" s="1288"/>
      <c r="AZ465" s="1271"/>
      <c r="BA465" s="1263">
        <v>0.02</v>
      </c>
      <c r="BB465" s="1265">
        <v>0.03</v>
      </c>
      <c r="BC465" s="1265">
        <v>0.05</v>
      </c>
      <c r="BD465" s="1267">
        <v>7.0000000000000007E-2</v>
      </c>
      <c r="BE465" s="210"/>
      <c r="BF465" s="1269"/>
      <c r="BG465" s="15"/>
      <c r="BH465" s="15"/>
      <c r="BI465" s="133"/>
      <c r="BJ465" s="130">
        <v>229</v>
      </c>
      <c r="BK465" s="130">
        <v>230</v>
      </c>
      <c r="BL465" s="1260"/>
    </row>
    <row r="466" spans="1:64" ht="13.5" customHeight="1">
      <c r="A466" s="1318"/>
      <c r="B466" s="1300"/>
      <c r="C466" s="1262"/>
      <c r="D466" s="232" t="s">
        <v>53</v>
      </c>
      <c r="E466" s="200"/>
      <c r="F466" s="233">
        <v>162380</v>
      </c>
      <c r="G466" s="234"/>
      <c r="H466" s="233">
        <v>159030</v>
      </c>
      <c r="I466" s="234"/>
      <c r="J466" s="170" t="s">
        <v>222</v>
      </c>
      <c r="K466" s="221">
        <v>1500</v>
      </c>
      <c r="L466" s="235"/>
      <c r="M466" s="236" t="s">
        <v>221</v>
      </c>
      <c r="N466" s="221">
        <v>1470</v>
      </c>
      <c r="O466" s="235"/>
      <c r="P466" s="236" t="s">
        <v>221</v>
      </c>
      <c r="Q466" s="228"/>
      <c r="R466" s="229"/>
      <c r="S466" s="237"/>
      <c r="T466" s="1304"/>
      <c r="U466" s="157"/>
      <c r="V466" s="223" t="s">
        <v>261</v>
      </c>
      <c r="W466" s="1286"/>
      <c r="X466" s="224" t="s">
        <v>261</v>
      </c>
      <c r="Y466" s="172"/>
      <c r="Z466" s="1320"/>
      <c r="AA466" s="223"/>
      <c r="AB466" s="1303"/>
      <c r="AC466" s="229"/>
      <c r="AD466" s="229"/>
      <c r="AE466" s="1304"/>
      <c r="AF466" s="247"/>
      <c r="AG466" s="1282"/>
      <c r="AH466" s="1307" t="e">
        <v>#REF!</v>
      </c>
      <c r="AI466" s="1292" t="e">
        <v>#REF!</v>
      </c>
      <c r="AJ466" s="1279"/>
      <c r="AK466" s="239" t="s">
        <v>232</v>
      </c>
      <c r="AL466" s="240">
        <v>2400</v>
      </c>
      <c r="AM466" s="241">
        <v>2600</v>
      </c>
      <c r="AN466" s="1286"/>
      <c r="AO466" s="1295"/>
      <c r="AP466" s="1286"/>
      <c r="AQ466" s="1298"/>
      <c r="AR466" s="210"/>
      <c r="AS466" s="193"/>
      <c r="AT466" s="1282"/>
      <c r="AU466" s="62"/>
      <c r="AV466" s="1282"/>
      <c r="AW466" s="1285"/>
      <c r="AX466" s="1286"/>
      <c r="AY466" s="1289"/>
      <c r="AZ466" s="1271"/>
      <c r="BA466" s="1264"/>
      <c r="BB466" s="1266"/>
      <c r="BC466" s="1266"/>
      <c r="BD466" s="1268"/>
      <c r="BE466" s="210"/>
      <c r="BF466" s="1269"/>
      <c r="BG466" s="15"/>
      <c r="BH466" s="15"/>
      <c r="BI466" s="133"/>
      <c r="BJ466" s="130">
        <v>229</v>
      </c>
      <c r="BK466" s="130">
        <v>230</v>
      </c>
      <c r="BL466" s="1260"/>
    </row>
    <row r="467" spans="1:64" ht="13.5" customHeight="1">
      <c r="A467" s="1318"/>
      <c r="B467" s="1308" t="s">
        <v>262</v>
      </c>
      <c r="C467" s="1301" t="s">
        <v>218</v>
      </c>
      <c r="D467" s="199" t="s">
        <v>219</v>
      </c>
      <c r="E467" s="200"/>
      <c r="F467" s="201">
        <v>29300</v>
      </c>
      <c r="G467" s="202">
        <v>36180</v>
      </c>
      <c r="H467" s="201">
        <v>26180</v>
      </c>
      <c r="I467" s="202">
        <v>33060</v>
      </c>
      <c r="J467" s="170" t="s">
        <v>222</v>
      </c>
      <c r="K467" s="203">
        <v>270</v>
      </c>
      <c r="L467" s="204">
        <v>330</v>
      </c>
      <c r="M467" s="205" t="s">
        <v>221</v>
      </c>
      <c r="N467" s="203">
        <v>240</v>
      </c>
      <c r="O467" s="204">
        <v>300</v>
      </c>
      <c r="P467" s="205" t="s">
        <v>221</v>
      </c>
      <c r="Q467" s="170" t="s">
        <v>222</v>
      </c>
      <c r="R467" s="206">
        <v>6880</v>
      </c>
      <c r="S467" s="207">
        <v>60</v>
      </c>
      <c r="T467" s="1303"/>
      <c r="U467" s="157"/>
      <c r="V467" s="223">
        <v>629600</v>
      </c>
      <c r="W467" s="1286"/>
      <c r="X467" s="224">
        <v>6290</v>
      </c>
      <c r="Y467" s="210"/>
      <c r="Z467" s="1320"/>
      <c r="AA467" s="224"/>
      <c r="AB467" s="1303"/>
      <c r="AC467" s="229"/>
      <c r="AD467" s="229"/>
      <c r="AE467" s="1304"/>
      <c r="AF467" s="247"/>
      <c r="AG467" s="1282" t="s">
        <v>222</v>
      </c>
      <c r="AH467" s="1305">
        <v>2600</v>
      </c>
      <c r="AI467" s="1290">
        <v>2900</v>
      </c>
      <c r="AJ467" s="1279" t="s">
        <v>222</v>
      </c>
      <c r="AK467" s="212" t="s">
        <v>224</v>
      </c>
      <c r="AL467" s="213">
        <v>5400</v>
      </c>
      <c r="AM467" s="214">
        <v>6000</v>
      </c>
      <c r="AN467" s="1286" t="s">
        <v>222</v>
      </c>
      <c r="AO467" s="1293">
        <v>2750</v>
      </c>
      <c r="AP467" s="1286" t="s">
        <v>222</v>
      </c>
      <c r="AQ467" s="1296">
        <v>20</v>
      </c>
      <c r="AR467" s="1279" t="s">
        <v>222</v>
      </c>
      <c r="AS467" s="1280">
        <v>4700</v>
      </c>
      <c r="AT467" s="1282"/>
      <c r="AU467" s="62"/>
      <c r="AV467" s="1282" t="s">
        <v>492</v>
      </c>
      <c r="AW467" s="1283">
        <v>3130</v>
      </c>
      <c r="AX467" s="1286" t="s">
        <v>222</v>
      </c>
      <c r="AY467" s="1287">
        <v>30</v>
      </c>
      <c r="AZ467" s="1271" t="s">
        <v>492</v>
      </c>
      <c r="BA467" s="1272" t="s">
        <v>226</v>
      </c>
      <c r="BB467" s="1274" t="s">
        <v>226</v>
      </c>
      <c r="BC467" s="1274" t="s">
        <v>226</v>
      </c>
      <c r="BD467" s="1276" t="s">
        <v>226</v>
      </c>
      <c r="BE467" s="210"/>
      <c r="BF467" s="1278"/>
      <c r="BG467" s="15"/>
      <c r="BH467" s="15"/>
      <c r="BI467" s="133"/>
      <c r="BJ467" s="130">
        <v>231</v>
      </c>
      <c r="BK467" s="130">
        <v>232</v>
      </c>
      <c r="BL467" s="1260">
        <v>14</v>
      </c>
    </row>
    <row r="468" spans="1:64" ht="13.5" customHeight="1">
      <c r="A468" s="1318"/>
      <c r="B468" s="1300"/>
      <c r="C468" s="1302"/>
      <c r="D468" s="215" t="s">
        <v>227</v>
      </c>
      <c r="E468" s="200"/>
      <c r="F468" s="216">
        <v>36180</v>
      </c>
      <c r="G468" s="217">
        <v>92630</v>
      </c>
      <c r="H468" s="216">
        <v>33060</v>
      </c>
      <c r="I468" s="217">
        <v>89510</v>
      </c>
      <c r="J468" s="170" t="s">
        <v>222</v>
      </c>
      <c r="K468" s="218">
        <v>330</v>
      </c>
      <c r="L468" s="219">
        <v>810</v>
      </c>
      <c r="M468" s="220" t="s">
        <v>221</v>
      </c>
      <c r="N468" s="218">
        <v>300</v>
      </c>
      <c r="O468" s="219">
        <v>780</v>
      </c>
      <c r="P468" s="220" t="s">
        <v>221</v>
      </c>
      <c r="Q468" s="170" t="s">
        <v>222</v>
      </c>
      <c r="R468" s="221">
        <v>6880</v>
      </c>
      <c r="S468" s="222">
        <v>60</v>
      </c>
      <c r="T468" s="1303"/>
      <c r="U468" s="157"/>
      <c r="V468" s="243"/>
      <c r="W468" s="1286"/>
      <c r="X468" s="244"/>
      <c r="Y468" s="245"/>
      <c r="Z468" s="1320"/>
      <c r="AA468" s="243"/>
      <c r="AB468" s="1303"/>
      <c r="AC468" s="229"/>
      <c r="AD468" s="229"/>
      <c r="AE468" s="1304"/>
      <c r="AF468" s="247"/>
      <c r="AG468" s="1282"/>
      <c r="AH468" s="1306" t="e">
        <v>#REF!</v>
      </c>
      <c r="AI468" s="1291" t="e">
        <v>#REF!</v>
      </c>
      <c r="AJ468" s="1279"/>
      <c r="AK468" s="165" t="s">
        <v>228</v>
      </c>
      <c r="AL468" s="226">
        <v>2900</v>
      </c>
      <c r="AM468" s="227">
        <v>3300</v>
      </c>
      <c r="AN468" s="1286"/>
      <c r="AO468" s="1294"/>
      <c r="AP468" s="1286"/>
      <c r="AQ468" s="1297"/>
      <c r="AR468" s="1279"/>
      <c r="AS468" s="1281"/>
      <c r="AT468" s="1282"/>
      <c r="AU468" s="62"/>
      <c r="AV468" s="1282"/>
      <c r="AW468" s="1284"/>
      <c r="AX468" s="1286"/>
      <c r="AY468" s="1288"/>
      <c r="AZ468" s="1271"/>
      <c r="BA468" s="1273"/>
      <c r="BB468" s="1275"/>
      <c r="BC468" s="1275"/>
      <c r="BD468" s="1277"/>
      <c r="BE468" s="210"/>
      <c r="BF468" s="1278"/>
      <c r="BG468" s="15"/>
      <c r="BH468" s="15"/>
      <c r="BI468" s="133"/>
      <c r="BJ468" s="130">
        <v>231</v>
      </c>
      <c r="BK468" s="130">
        <v>232</v>
      </c>
      <c r="BL468" s="1260"/>
    </row>
    <row r="469" spans="1:64" ht="13.5" customHeight="1">
      <c r="A469" s="1318"/>
      <c r="B469" s="1300"/>
      <c r="C469" s="1261" t="s">
        <v>229</v>
      </c>
      <c r="D469" s="215" t="s">
        <v>230</v>
      </c>
      <c r="E469" s="200"/>
      <c r="F469" s="216">
        <v>92630</v>
      </c>
      <c r="G469" s="217">
        <v>161460</v>
      </c>
      <c r="H469" s="216">
        <v>89510</v>
      </c>
      <c r="I469" s="217">
        <v>158340</v>
      </c>
      <c r="J469" s="170" t="s">
        <v>222</v>
      </c>
      <c r="K469" s="218">
        <v>810</v>
      </c>
      <c r="L469" s="219">
        <v>1490</v>
      </c>
      <c r="M469" s="220" t="s">
        <v>221</v>
      </c>
      <c r="N469" s="218">
        <v>780</v>
      </c>
      <c r="O469" s="219">
        <v>1460</v>
      </c>
      <c r="P469" s="220" t="s">
        <v>221</v>
      </c>
      <c r="Q469" s="228"/>
      <c r="R469" s="229"/>
      <c r="S469" s="230"/>
      <c r="T469" s="1304"/>
      <c r="U469" s="157"/>
      <c r="V469" s="223" t="s">
        <v>263</v>
      </c>
      <c r="W469" s="1286"/>
      <c r="X469" s="224" t="s">
        <v>263</v>
      </c>
      <c r="Y469" s="172"/>
      <c r="Z469" s="1320"/>
      <c r="AA469" s="223"/>
      <c r="AB469" s="1303"/>
      <c r="AC469" s="229"/>
      <c r="AD469" s="229"/>
      <c r="AE469" s="1304"/>
      <c r="AF469" s="247"/>
      <c r="AG469" s="1282"/>
      <c r="AH469" s="1306" t="e">
        <v>#REF!</v>
      </c>
      <c r="AI469" s="1291" t="e">
        <v>#REF!</v>
      </c>
      <c r="AJ469" s="1279"/>
      <c r="AK469" s="165" t="s">
        <v>231</v>
      </c>
      <c r="AL469" s="226">
        <v>2500</v>
      </c>
      <c r="AM469" s="227">
        <v>2800</v>
      </c>
      <c r="AN469" s="1286"/>
      <c r="AO469" s="1294"/>
      <c r="AP469" s="1286"/>
      <c r="AQ469" s="1297"/>
      <c r="AR469" s="210"/>
      <c r="AS469" s="193"/>
      <c r="AT469" s="1282"/>
      <c r="AU469" s="62"/>
      <c r="AV469" s="1282"/>
      <c r="AW469" s="1284"/>
      <c r="AX469" s="1286"/>
      <c r="AY469" s="1288"/>
      <c r="AZ469" s="1271"/>
      <c r="BA469" s="1263">
        <v>0.02</v>
      </c>
      <c r="BB469" s="1265">
        <v>0.03</v>
      </c>
      <c r="BC469" s="1265">
        <v>0.05</v>
      </c>
      <c r="BD469" s="1267">
        <v>7.0000000000000007E-2</v>
      </c>
      <c r="BE469" s="210"/>
      <c r="BF469" s="1269"/>
      <c r="BG469" s="15"/>
      <c r="BH469" s="15"/>
      <c r="BI469" s="133"/>
      <c r="BJ469" s="130">
        <v>231</v>
      </c>
      <c r="BK469" s="130">
        <v>232</v>
      </c>
      <c r="BL469" s="1260"/>
    </row>
    <row r="470" spans="1:64" ht="13.5" customHeight="1">
      <c r="A470" s="1318"/>
      <c r="B470" s="1300"/>
      <c r="C470" s="1262"/>
      <c r="D470" s="232" t="s">
        <v>53</v>
      </c>
      <c r="E470" s="200"/>
      <c r="F470" s="233">
        <v>161460</v>
      </c>
      <c r="G470" s="234"/>
      <c r="H470" s="233">
        <v>158340</v>
      </c>
      <c r="I470" s="234"/>
      <c r="J470" s="170" t="s">
        <v>222</v>
      </c>
      <c r="K470" s="221">
        <v>1490</v>
      </c>
      <c r="L470" s="235"/>
      <c r="M470" s="236" t="s">
        <v>221</v>
      </c>
      <c r="N470" s="221">
        <v>1460</v>
      </c>
      <c r="O470" s="235"/>
      <c r="P470" s="236" t="s">
        <v>221</v>
      </c>
      <c r="Q470" s="228"/>
      <c r="R470" s="229"/>
      <c r="S470" s="237"/>
      <c r="T470" s="1304"/>
      <c r="U470" s="157"/>
      <c r="V470" s="223">
        <v>663500</v>
      </c>
      <c r="W470" s="1286"/>
      <c r="X470" s="224">
        <v>6630</v>
      </c>
      <c r="Y470" s="210"/>
      <c r="Z470" s="1320"/>
      <c r="AA470" s="224"/>
      <c r="AB470" s="1303"/>
      <c r="AC470" s="229"/>
      <c r="AD470" s="229"/>
      <c r="AE470" s="1304"/>
      <c r="AF470" s="247"/>
      <c r="AG470" s="1282"/>
      <c r="AH470" s="1307" t="e">
        <v>#REF!</v>
      </c>
      <c r="AI470" s="1292" t="e">
        <v>#REF!</v>
      </c>
      <c r="AJ470" s="1279"/>
      <c r="AK470" s="239" t="s">
        <v>232</v>
      </c>
      <c r="AL470" s="240">
        <v>2300</v>
      </c>
      <c r="AM470" s="241">
        <v>2500</v>
      </c>
      <c r="AN470" s="1286"/>
      <c r="AO470" s="1295"/>
      <c r="AP470" s="1286"/>
      <c r="AQ470" s="1298"/>
      <c r="AR470" s="210"/>
      <c r="AS470" s="193"/>
      <c r="AT470" s="1282"/>
      <c r="AU470" s="62"/>
      <c r="AV470" s="1282"/>
      <c r="AW470" s="1285"/>
      <c r="AX470" s="1286"/>
      <c r="AY470" s="1289"/>
      <c r="AZ470" s="1271"/>
      <c r="BA470" s="1264"/>
      <c r="BB470" s="1266"/>
      <c r="BC470" s="1266"/>
      <c r="BD470" s="1268"/>
      <c r="BE470" s="210"/>
      <c r="BF470" s="1269"/>
      <c r="BG470" s="15"/>
      <c r="BH470" s="15"/>
      <c r="BI470" s="133"/>
      <c r="BJ470" s="130">
        <v>231</v>
      </c>
      <c r="BK470" s="130">
        <v>232</v>
      </c>
      <c r="BL470" s="1260"/>
    </row>
    <row r="471" spans="1:64" ht="13.5" customHeight="1">
      <c r="A471" s="1318"/>
      <c r="B471" s="1308" t="s">
        <v>264</v>
      </c>
      <c r="C471" s="1301" t="s">
        <v>218</v>
      </c>
      <c r="D471" s="199" t="s">
        <v>219</v>
      </c>
      <c r="E471" s="200"/>
      <c r="F471" s="201">
        <v>29360</v>
      </c>
      <c r="G471" s="202">
        <v>36240</v>
      </c>
      <c r="H471" s="201">
        <v>26430</v>
      </c>
      <c r="I471" s="202">
        <v>33310</v>
      </c>
      <c r="J471" s="170" t="s">
        <v>222</v>
      </c>
      <c r="K471" s="203">
        <v>270</v>
      </c>
      <c r="L471" s="204">
        <v>330</v>
      </c>
      <c r="M471" s="205" t="s">
        <v>221</v>
      </c>
      <c r="N471" s="203">
        <v>240</v>
      </c>
      <c r="O471" s="204">
        <v>300</v>
      </c>
      <c r="P471" s="205" t="s">
        <v>221</v>
      </c>
      <c r="Q471" s="170" t="s">
        <v>222</v>
      </c>
      <c r="R471" s="206">
        <v>6880</v>
      </c>
      <c r="S471" s="207">
        <v>60</v>
      </c>
      <c r="T471" s="1303"/>
      <c r="U471" s="157"/>
      <c r="V471" s="243"/>
      <c r="W471" s="1286"/>
      <c r="X471" s="224"/>
      <c r="Y471" s="210"/>
      <c r="Z471" s="1320"/>
      <c r="AA471" s="224"/>
      <c r="AB471" s="1303"/>
      <c r="AC471" s="229"/>
      <c r="AD471" s="229"/>
      <c r="AE471" s="1304"/>
      <c r="AF471" s="247"/>
      <c r="AG471" s="1282" t="s">
        <v>222</v>
      </c>
      <c r="AH471" s="1305">
        <v>2400</v>
      </c>
      <c r="AI471" s="1290">
        <v>2700</v>
      </c>
      <c r="AJ471" s="1279" t="s">
        <v>222</v>
      </c>
      <c r="AK471" s="212" t="s">
        <v>224</v>
      </c>
      <c r="AL471" s="213">
        <v>4800</v>
      </c>
      <c r="AM471" s="214">
        <v>5400</v>
      </c>
      <c r="AN471" s="1286" t="s">
        <v>222</v>
      </c>
      <c r="AO471" s="1293">
        <v>2580</v>
      </c>
      <c r="AP471" s="1286" t="s">
        <v>222</v>
      </c>
      <c r="AQ471" s="1296">
        <v>20</v>
      </c>
      <c r="AR471" s="1279" t="s">
        <v>222</v>
      </c>
      <c r="AS471" s="1280">
        <v>4700</v>
      </c>
      <c r="AT471" s="1282"/>
      <c r="AU471" s="62"/>
      <c r="AV471" s="1282" t="s">
        <v>492</v>
      </c>
      <c r="AW471" s="1283">
        <v>2940</v>
      </c>
      <c r="AX471" s="1286" t="s">
        <v>222</v>
      </c>
      <c r="AY471" s="1287">
        <v>20</v>
      </c>
      <c r="AZ471" s="1271" t="s">
        <v>492</v>
      </c>
      <c r="BA471" s="1272" t="s">
        <v>226</v>
      </c>
      <c r="BB471" s="1274" t="s">
        <v>226</v>
      </c>
      <c r="BC471" s="1274" t="s">
        <v>226</v>
      </c>
      <c r="BD471" s="1276" t="s">
        <v>226</v>
      </c>
      <c r="BE471" s="210"/>
      <c r="BF471" s="1278"/>
      <c r="BG471" s="15"/>
      <c r="BH471" s="15"/>
      <c r="BI471" s="133"/>
      <c r="BJ471" s="130">
        <v>233</v>
      </c>
      <c r="BK471" s="130">
        <v>234</v>
      </c>
      <c r="BL471" s="1260">
        <v>15</v>
      </c>
    </row>
    <row r="472" spans="1:64" ht="13.5" customHeight="1">
      <c r="A472" s="1318"/>
      <c r="B472" s="1300"/>
      <c r="C472" s="1302"/>
      <c r="D472" s="215" t="s">
        <v>227</v>
      </c>
      <c r="E472" s="200"/>
      <c r="F472" s="216">
        <v>36240</v>
      </c>
      <c r="G472" s="217">
        <v>92690</v>
      </c>
      <c r="H472" s="216">
        <v>33310</v>
      </c>
      <c r="I472" s="217">
        <v>89760</v>
      </c>
      <c r="J472" s="170" t="s">
        <v>222</v>
      </c>
      <c r="K472" s="218">
        <v>330</v>
      </c>
      <c r="L472" s="219">
        <v>810</v>
      </c>
      <c r="M472" s="220" t="s">
        <v>221</v>
      </c>
      <c r="N472" s="218">
        <v>300</v>
      </c>
      <c r="O472" s="219">
        <v>780</v>
      </c>
      <c r="P472" s="220" t="s">
        <v>221</v>
      </c>
      <c r="Q472" s="170" t="s">
        <v>222</v>
      </c>
      <c r="R472" s="221">
        <v>6880</v>
      </c>
      <c r="S472" s="222">
        <v>60</v>
      </c>
      <c r="T472" s="1303"/>
      <c r="U472" s="157"/>
      <c r="V472" s="243"/>
      <c r="W472" s="1286"/>
      <c r="X472" s="224"/>
      <c r="Y472" s="210"/>
      <c r="Z472" s="1320"/>
      <c r="AA472" s="224"/>
      <c r="AB472" s="1303"/>
      <c r="AC472" s="229"/>
      <c r="AD472" s="229"/>
      <c r="AE472" s="1304"/>
      <c r="AF472" s="247"/>
      <c r="AG472" s="1282"/>
      <c r="AH472" s="1306" t="e">
        <v>#REF!</v>
      </c>
      <c r="AI472" s="1291" t="e">
        <v>#REF!</v>
      </c>
      <c r="AJ472" s="1279"/>
      <c r="AK472" s="165" t="s">
        <v>228</v>
      </c>
      <c r="AL472" s="226">
        <v>2600</v>
      </c>
      <c r="AM472" s="227">
        <v>2900</v>
      </c>
      <c r="AN472" s="1286"/>
      <c r="AO472" s="1294"/>
      <c r="AP472" s="1286"/>
      <c r="AQ472" s="1297"/>
      <c r="AR472" s="1279"/>
      <c r="AS472" s="1281"/>
      <c r="AT472" s="1282"/>
      <c r="AU472" s="62"/>
      <c r="AV472" s="1282"/>
      <c r="AW472" s="1284"/>
      <c r="AX472" s="1286"/>
      <c r="AY472" s="1288"/>
      <c r="AZ472" s="1271"/>
      <c r="BA472" s="1273"/>
      <c r="BB472" s="1275"/>
      <c r="BC472" s="1275"/>
      <c r="BD472" s="1277"/>
      <c r="BE472" s="210"/>
      <c r="BF472" s="1278"/>
      <c r="BG472" s="15"/>
      <c r="BH472" s="15"/>
      <c r="BI472" s="133"/>
      <c r="BJ472" s="130">
        <v>233</v>
      </c>
      <c r="BK472" s="130">
        <v>234</v>
      </c>
      <c r="BL472" s="1260"/>
    </row>
    <row r="473" spans="1:64" ht="13.5" customHeight="1">
      <c r="A473" s="1318"/>
      <c r="B473" s="1300"/>
      <c r="C473" s="1261" t="s">
        <v>229</v>
      </c>
      <c r="D473" s="215" t="s">
        <v>230</v>
      </c>
      <c r="E473" s="200"/>
      <c r="F473" s="216">
        <v>92690</v>
      </c>
      <c r="G473" s="217">
        <v>161520</v>
      </c>
      <c r="H473" s="216">
        <v>89760</v>
      </c>
      <c r="I473" s="217">
        <v>158590</v>
      </c>
      <c r="J473" s="170" t="s">
        <v>222</v>
      </c>
      <c r="K473" s="218">
        <v>810</v>
      </c>
      <c r="L473" s="219">
        <v>1490</v>
      </c>
      <c r="M473" s="220" t="s">
        <v>221</v>
      </c>
      <c r="N473" s="218">
        <v>780</v>
      </c>
      <c r="O473" s="219">
        <v>1460</v>
      </c>
      <c r="P473" s="220" t="s">
        <v>221</v>
      </c>
      <c r="Q473" s="228"/>
      <c r="R473" s="229"/>
      <c r="S473" s="230"/>
      <c r="T473" s="1304"/>
      <c r="U473" s="157"/>
      <c r="V473" s="243"/>
      <c r="W473" s="1286"/>
      <c r="X473" s="224"/>
      <c r="Y473" s="210"/>
      <c r="Z473" s="1320"/>
      <c r="AA473" s="224"/>
      <c r="AB473" s="1303"/>
      <c r="AC473" s="229"/>
      <c r="AD473" s="229"/>
      <c r="AE473" s="1304"/>
      <c r="AF473" s="247"/>
      <c r="AG473" s="1282"/>
      <c r="AH473" s="1306" t="e">
        <v>#REF!</v>
      </c>
      <c r="AI473" s="1291" t="e">
        <v>#REF!</v>
      </c>
      <c r="AJ473" s="1279"/>
      <c r="AK473" s="165" t="s">
        <v>231</v>
      </c>
      <c r="AL473" s="226">
        <v>2300</v>
      </c>
      <c r="AM473" s="227">
        <v>2500</v>
      </c>
      <c r="AN473" s="1286"/>
      <c r="AO473" s="1294"/>
      <c r="AP473" s="1286"/>
      <c r="AQ473" s="1297"/>
      <c r="AR473" s="210"/>
      <c r="AS473" s="193"/>
      <c r="AT473" s="1282"/>
      <c r="AU473" s="62"/>
      <c r="AV473" s="1282"/>
      <c r="AW473" s="1284"/>
      <c r="AX473" s="1286"/>
      <c r="AY473" s="1288"/>
      <c r="AZ473" s="1271"/>
      <c r="BA473" s="1263">
        <v>0.02</v>
      </c>
      <c r="BB473" s="1265">
        <v>0.03</v>
      </c>
      <c r="BC473" s="1265">
        <v>0.05</v>
      </c>
      <c r="BD473" s="1267">
        <v>7.0000000000000007E-2</v>
      </c>
      <c r="BE473" s="210"/>
      <c r="BF473" s="1269"/>
      <c r="BG473" s="15"/>
      <c r="BH473" s="15"/>
      <c r="BI473" s="133"/>
      <c r="BJ473" s="130">
        <v>233</v>
      </c>
      <c r="BK473" s="130">
        <v>234</v>
      </c>
      <c r="BL473" s="1260"/>
    </row>
    <row r="474" spans="1:64" ht="13.5" customHeight="1">
      <c r="A474" s="1318"/>
      <c r="B474" s="1300"/>
      <c r="C474" s="1262"/>
      <c r="D474" s="232" t="s">
        <v>53</v>
      </c>
      <c r="E474" s="200"/>
      <c r="F474" s="233">
        <v>161520</v>
      </c>
      <c r="G474" s="234"/>
      <c r="H474" s="233">
        <v>158590</v>
      </c>
      <c r="I474" s="234"/>
      <c r="J474" s="170" t="s">
        <v>222</v>
      </c>
      <c r="K474" s="221">
        <v>1490</v>
      </c>
      <c r="L474" s="235"/>
      <c r="M474" s="236" t="s">
        <v>221</v>
      </c>
      <c r="N474" s="221">
        <v>1460</v>
      </c>
      <c r="O474" s="235"/>
      <c r="P474" s="236" t="s">
        <v>221</v>
      </c>
      <c r="Q474" s="228"/>
      <c r="R474" s="229"/>
      <c r="S474" s="237"/>
      <c r="T474" s="1304"/>
      <c r="U474" s="157"/>
      <c r="V474" s="243"/>
      <c r="W474" s="1286"/>
      <c r="X474" s="224"/>
      <c r="Y474" s="210"/>
      <c r="Z474" s="1320"/>
      <c r="AA474" s="224"/>
      <c r="AB474" s="1303"/>
      <c r="AC474" s="229"/>
      <c r="AD474" s="229"/>
      <c r="AE474" s="1304"/>
      <c r="AF474" s="247"/>
      <c r="AG474" s="1282"/>
      <c r="AH474" s="1307" t="e">
        <v>#REF!</v>
      </c>
      <c r="AI474" s="1292" t="e">
        <v>#REF!</v>
      </c>
      <c r="AJ474" s="1279"/>
      <c r="AK474" s="239" t="s">
        <v>232</v>
      </c>
      <c r="AL474" s="240">
        <v>2000</v>
      </c>
      <c r="AM474" s="241">
        <v>2300</v>
      </c>
      <c r="AN474" s="1286"/>
      <c r="AO474" s="1295"/>
      <c r="AP474" s="1286"/>
      <c r="AQ474" s="1298"/>
      <c r="AR474" s="210"/>
      <c r="AS474" s="193"/>
      <c r="AT474" s="1282"/>
      <c r="AU474" s="62"/>
      <c r="AV474" s="1282"/>
      <c r="AW474" s="1285"/>
      <c r="AX474" s="1286"/>
      <c r="AY474" s="1289"/>
      <c r="AZ474" s="1271"/>
      <c r="BA474" s="1264"/>
      <c r="BB474" s="1266"/>
      <c r="BC474" s="1266"/>
      <c r="BD474" s="1268"/>
      <c r="BE474" s="210"/>
      <c r="BF474" s="1269"/>
      <c r="BG474" s="15"/>
      <c r="BH474" s="15"/>
      <c r="BI474" s="133"/>
      <c r="BJ474" s="130">
        <v>233</v>
      </c>
      <c r="BK474" s="130">
        <v>234</v>
      </c>
      <c r="BL474" s="1260"/>
    </row>
    <row r="475" spans="1:64" ht="13.5" customHeight="1">
      <c r="A475" s="1318"/>
      <c r="B475" s="1308" t="s">
        <v>265</v>
      </c>
      <c r="C475" s="1301" t="s">
        <v>218</v>
      </c>
      <c r="D475" s="199" t="s">
        <v>219</v>
      </c>
      <c r="E475" s="200"/>
      <c r="F475" s="201">
        <v>28620</v>
      </c>
      <c r="G475" s="202">
        <v>35500</v>
      </c>
      <c r="H475" s="201">
        <v>25860</v>
      </c>
      <c r="I475" s="202">
        <v>32740</v>
      </c>
      <c r="J475" s="170" t="s">
        <v>222</v>
      </c>
      <c r="K475" s="203">
        <v>260</v>
      </c>
      <c r="L475" s="204">
        <v>320</v>
      </c>
      <c r="M475" s="205" t="s">
        <v>221</v>
      </c>
      <c r="N475" s="203">
        <v>240</v>
      </c>
      <c r="O475" s="204">
        <v>300</v>
      </c>
      <c r="P475" s="205" t="s">
        <v>221</v>
      </c>
      <c r="Q475" s="170" t="s">
        <v>222</v>
      </c>
      <c r="R475" s="206">
        <v>6880</v>
      </c>
      <c r="S475" s="207">
        <v>60</v>
      </c>
      <c r="T475" s="1303"/>
      <c r="U475" s="157"/>
      <c r="V475" s="243"/>
      <c r="W475" s="1286"/>
      <c r="X475" s="224"/>
      <c r="Y475" s="210"/>
      <c r="Z475" s="1320"/>
      <c r="AA475" s="224"/>
      <c r="AB475" s="1303"/>
      <c r="AC475" s="229"/>
      <c r="AD475" s="229"/>
      <c r="AE475" s="1304"/>
      <c r="AF475" s="247"/>
      <c r="AG475" s="1282" t="s">
        <v>222</v>
      </c>
      <c r="AH475" s="1305">
        <v>2600</v>
      </c>
      <c r="AI475" s="1290">
        <v>2900</v>
      </c>
      <c r="AJ475" s="1279" t="s">
        <v>222</v>
      </c>
      <c r="AK475" s="212" t="s">
        <v>224</v>
      </c>
      <c r="AL475" s="213">
        <v>5400</v>
      </c>
      <c r="AM475" s="214">
        <v>6000</v>
      </c>
      <c r="AN475" s="1286" t="s">
        <v>222</v>
      </c>
      <c r="AO475" s="1293">
        <v>2420</v>
      </c>
      <c r="AP475" s="1286" t="s">
        <v>222</v>
      </c>
      <c r="AQ475" s="1296">
        <v>20</v>
      </c>
      <c r="AR475" s="1279" t="s">
        <v>222</v>
      </c>
      <c r="AS475" s="1280">
        <v>4700</v>
      </c>
      <c r="AT475" s="1282"/>
      <c r="AU475" s="62"/>
      <c r="AV475" s="1282" t="s">
        <v>492</v>
      </c>
      <c r="AW475" s="1283">
        <v>2760</v>
      </c>
      <c r="AX475" s="1286" t="s">
        <v>222</v>
      </c>
      <c r="AY475" s="1287">
        <v>20</v>
      </c>
      <c r="AZ475" s="1271" t="s">
        <v>492</v>
      </c>
      <c r="BA475" s="1272" t="s">
        <v>226</v>
      </c>
      <c r="BB475" s="1274" t="s">
        <v>226</v>
      </c>
      <c r="BC475" s="1274" t="s">
        <v>226</v>
      </c>
      <c r="BD475" s="1276" t="s">
        <v>226</v>
      </c>
      <c r="BE475" s="210"/>
      <c r="BF475" s="1278"/>
      <c r="BG475" s="15"/>
      <c r="BH475" s="15"/>
      <c r="BI475" s="133"/>
      <c r="BJ475" s="130">
        <v>235</v>
      </c>
      <c r="BK475" s="130">
        <v>236</v>
      </c>
      <c r="BL475" s="1260">
        <v>16</v>
      </c>
    </row>
    <row r="476" spans="1:64" ht="13.5" customHeight="1">
      <c r="A476" s="1318"/>
      <c r="B476" s="1300"/>
      <c r="C476" s="1302"/>
      <c r="D476" s="215" t="s">
        <v>227</v>
      </c>
      <c r="E476" s="200"/>
      <c r="F476" s="216">
        <v>35500</v>
      </c>
      <c r="G476" s="217">
        <v>91950</v>
      </c>
      <c r="H476" s="216">
        <v>32740</v>
      </c>
      <c r="I476" s="217">
        <v>89190</v>
      </c>
      <c r="J476" s="170" t="s">
        <v>222</v>
      </c>
      <c r="K476" s="218">
        <v>320</v>
      </c>
      <c r="L476" s="219">
        <v>810</v>
      </c>
      <c r="M476" s="220" t="s">
        <v>221</v>
      </c>
      <c r="N476" s="218">
        <v>300</v>
      </c>
      <c r="O476" s="219">
        <v>780</v>
      </c>
      <c r="P476" s="220" t="s">
        <v>221</v>
      </c>
      <c r="Q476" s="170" t="s">
        <v>222</v>
      </c>
      <c r="R476" s="221">
        <v>6880</v>
      </c>
      <c r="S476" s="222">
        <v>60</v>
      </c>
      <c r="T476" s="1303"/>
      <c r="U476" s="157"/>
      <c r="V476" s="243"/>
      <c r="W476" s="1286"/>
      <c r="X476" s="224"/>
      <c r="Y476" s="210"/>
      <c r="Z476" s="1320"/>
      <c r="AA476" s="224"/>
      <c r="AB476" s="1303"/>
      <c r="AC476" s="229"/>
      <c r="AD476" s="229"/>
      <c r="AE476" s="1304"/>
      <c r="AF476" s="247"/>
      <c r="AG476" s="1282"/>
      <c r="AH476" s="1306" t="e">
        <v>#REF!</v>
      </c>
      <c r="AI476" s="1291" t="e">
        <v>#REF!</v>
      </c>
      <c r="AJ476" s="1279"/>
      <c r="AK476" s="165" t="s">
        <v>228</v>
      </c>
      <c r="AL476" s="226">
        <v>2900</v>
      </c>
      <c r="AM476" s="227">
        <v>3300</v>
      </c>
      <c r="AN476" s="1286"/>
      <c r="AO476" s="1294"/>
      <c r="AP476" s="1286"/>
      <c r="AQ476" s="1297"/>
      <c r="AR476" s="1279"/>
      <c r="AS476" s="1281"/>
      <c r="AT476" s="1282"/>
      <c r="AU476" s="62"/>
      <c r="AV476" s="1282"/>
      <c r="AW476" s="1284"/>
      <c r="AX476" s="1286"/>
      <c r="AY476" s="1288"/>
      <c r="AZ476" s="1271"/>
      <c r="BA476" s="1273"/>
      <c r="BB476" s="1275"/>
      <c r="BC476" s="1275"/>
      <c r="BD476" s="1277"/>
      <c r="BE476" s="210"/>
      <c r="BF476" s="1278"/>
      <c r="BG476" s="15"/>
      <c r="BH476" s="15"/>
      <c r="BI476" s="133"/>
      <c r="BJ476" s="130">
        <v>235</v>
      </c>
      <c r="BK476" s="130">
        <v>236</v>
      </c>
      <c r="BL476" s="1260"/>
    </row>
    <row r="477" spans="1:64" ht="13.5" customHeight="1">
      <c r="A477" s="1318"/>
      <c r="B477" s="1300"/>
      <c r="C477" s="1261" t="s">
        <v>229</v>
      </c>
      <c r="D477" s="215" t="s">
        <v>230</v>
      </c>
      <c r="E477" s="200"/>
      <c r="F477" s="216">
        <v>91950</v>
      </c>
      <c r="G477" s="217">
        <v>160780</v>
      </c>
      <c r="H477" s="216">
        <v>89190</v>
      </c>
      <c r="I477" s="217">
        <v>158020</v>
      </c>
      <c r="J477" s="170" t="s">
        <v>222</v>
      </c>
      <c r="K477" s="218">
        <v>810</v>
      </c>
      <c r="L477" s="219">
        <v>1490</v>
      </c>
      <c r="M477" s="220" t="s">
        <v>221</v>
      </c>
      <c r="N477" s="218">
        <v>780</v>
      </c>
      <c r="O477" s="219">
        <v>1460</v>
      </c>
      <c r="P477" s="220" t="s">
        <v>221</v>
      </c>
      <c r="Q477" s="228"/>
      <c r="R477" s="229"/>
      <c r="S477" s="230"/>
      <c r="T477" s="1304"/>
      <c r="U477" s="157"/>
      <c r="V477" s="223"/>
      <c r="W477" s="1286"/>
      <c r="X477" s="224"/>
      <c r="Y477" s="210"/>
      <c r="Z477" s="1320"/>
      <c r="AA477" s="224"/>
      <c r="AB477" s="1303"/>
      <c r="AC477" s="229"/>
      <c r="AD477" s="229"/>
      <c r="AE477" s="1304"/>
      <c r="AF477" s="247"/>
      <c r="AG477" s="1282"/>
      <c r="AH477" s="1306" t="e">
        <v>#REF!</v>
      </c>
      <c r="AI477" s="1291" t="e">
        <v>#REF!</v>
      </c>
      <c r="AJ477" s="1279"/>
      <c r="AK477" s="165" t="s">
        <v>231</v>
      </c>
      <c r="AL477" s="226">
        <v>2500</v>
      </c>
      <c r="AM477" s="227">
        <v>2800</v>
      </c>
      <c r="AN477" s="1286"/>
      <c r="AO477" s="1294"/>
      <c r="AP477" s="1286"/>
      <c r="AQ477" s="1297"/>
      <c r="AR477" s="210"/>
      <c r="AS477" s="193"/>
      <c r="AT477" s="1282"/>
      <c r="AU477" s="62"/>
      <c r="AV477" s="1282"/>
      <c r="AW477" s="1284"/>
      <c r="AX477" s="1286"/>
      <c r="AY477" s="1288"/>
      <c r="AZ477" s="1271"/>
      <c r="BA477" s="1263">
        <v>0.02</v>
      </c>
      <c r="BB477" s="1265">
        <v>0.03</v>
      </c>
      <c r="BC477" s="1265">
        <v>0.05</v>
      </c>
      <c r="BD477" s="1267">
        <v>7.0000000000000007E-2</v>
      </c>
      <c r="BE477" s="210"/>
      <c r="BF477" s="1269"/>
      <c r="BG477" s="15"/>
      <c r="BH477" s="15"/>
      <c r="BI477" s="133"/>
      <c r="BJ477" s="130">
        <v>235</v>
      </c>
      <c r="BK477" s="130">
        <v>236</v>
      </c>
      <c r="BL477" s="1260"/>
    </row>
    <row r="478" spans="1:64" ht="13.5" customHeight="1">
      <c r="A478" s="1318"/>
      <c r="B478" s="1300"/>
      <c r="C478" s="1262"/>
      <c r="D478" s="232" t="s">
        <v>53</v>
      </c>
      <c r="E478" s="200"/>
      <c r="F478" s="233">
        <v>160780</v>
      </c>
      <c r="G478" s="234"/>
      <c r="H478" s="233">
        <v>158020</v>
      </c>
      <c r="I478" s="234"/>
      <c r="J478" s="170" t="s">
        <v>222</v>
      </c>
      <c r="K478" s="221">
        <v>1490</v>
      </c>
      <c r="L478" s="235"/>
      <c r="M478" s="236" t="s">
        <v>221</v>
      </c>
      <c r="N478" s="221">
        <v>1460</v>
      </c>
      <c r="O478" s="235"/>
      <c r="P478" s="236" t="s">
        <v>221</v>
      </c>
      <c r="Q478" s="228"/>
      <c r="R478" s="229"/>
      <c r="S478" s="237"/>
      <c r="T478" s="1304"/>
      <c r="U478" s="157"/>
      <c r="V478" s="223"/>
      <c r="W478" s="1286"/>
      <c r="X478" s="224"/>
      <c r="Y478" s="210"/>
      <c r="Z478" s="1320"/>
      <c r="AA478" s="224"/>
      <c r="AB478" s="1303"/>
      <c r="AC478" s="229"/>
      <c r="AD478" s="229"/>
      <c r="AE478" s="1304"/>
      <c r="AF478" s="247"/>
      <c r="AG478" s="1282"/>
      <c r="AH478" s="1307" t="e">
        <v>#REF!</v>
      </c>
      <c r="AI478" s="1292" t="e">
        <v>#REF!</v>
      </c>
      <c r="AJ478" s="1279"/>
      <c r="AK478" s="239" t="s">
        <v>232</v>
      </c>
      <c r="AL478" s="240">
        <v>2300</v>
      </c>
      <c r="AM478" s="241">
        <v>2500</v>
      </c>
      <c r="AN478" s="1286"/>
      <c r="AO478" s="1295"/>
      <c r="AP478" s="1286"/>
      <c r="AQ478" s="1298"/>
      <c r="AR478" s="210"/>
      <c r="AS478" s="193"/>
      <c r="AT478" s="1282"/>
      <c r="AU478" s="62"/>
      <c r="AV478" s="1282"/>
      <c r="AW478" s="1285"/>
      <c r="AX478" s="1286"/>
      <c r="AY478" s="1289"/>
      <c r="AZ478" s="1271"/>
      <c r="BA478" s="1264"/>
      <c r="BB478" s="1266"/>
      <c r="BC478" s="1266"/>
      <c r="BD478" s="1268"/>
      <c r="BE478" s="210"/>
      <c r="BF478" s="1269"/>
      <c r="BG478" s="15"/>
      <c r="BH478" s="15"/>
      <c r="BI478" s="133"/>
      <c r="BJ478" s="130">
        <v>235</v>
      </c>
      <c r="BK478" s="130">
        <v>236</v>
      </c>
      <c r="BL478" s="1260"/>
    </row>
    <row r="479" spans="1:64" ht="13.5" customHeight="1">
      <c r="A479" s="1318"/>
      <c r="B479" s="1299" t="s">
        <v>266</v>
      </c>
      <c r="C479" s="1301" t="s">
        <v>218</v>
      </c>
      <c r="D479" s="199" t="s">
        <v>219</v>
      </c>
      <c r="E479" s="200"/>
      <c r="F479" s="201">
        <v>27940</v>
      </c>
      <c r="G479" s="202">
        <v>34820</v>
      </c>
      <c r="H479" s="201">
        <v>25340</v>
      </c>
      <c r="I479" s="202">
        <v>32220</v>
      </c>
      <c r="J479" s="170" t="s">
        <v>222</v>
      </c>
      <c r="K479" s="203">
        <v>260</v>
      </c>
      <c r="L479" s="204">
        <v>320</v>
      </c>
      <c r="M479" s="205" t="s">
        <v>221</v>
      </c>
      <c r="N479" s="203">
        <v>230</v>
      </c>
      <c r="O479" s="204">
        <v>290</v>
      </c>
      <c r="P479" s="205" t="s">
        <v>221</v>
      </c>
      <c r="Q479" s="170" t="s">
        <v>222</v>
      </c>
      <c r="R479" s="206">
        <v>6880</v>
      </c>
      <c r="S479" s="207">
        <v>60</v>
      </c>
      <c r="T479" s="1303"/>
      <c r="U479" s="157"/>
      <c r="V479" s="223"/>
      <c r="W479" s="1286"/>
      <c r="X479" s="224"/>
      <c r="Y479" s="210"/>
      <c r="Z479" s="1320"/>
      <c r="AA479" s="224"/>
      <c r="AB479" s="1303"/>
      <c r="AC479" s="229"/>
      <c r="AD479" s="229"/>
      <c r="AE479" s="1304"/>
      <c r="AF479" s="247"/>
      <c r="AG479" s="1282" t="s">
        <v>222</v>
      </c>
      <c r="AH479" s="1305">
        <v>2500</v>
      </c>
      <c r="AI479" s="1290">
        <v>2700</v>
      </c>
      <c r="AJ479" s="1279" t="s">
        <v>222</v>
      </c>
      <c r="AK479" s="212" t="s">
        <v>224</v>
      </c>
      <c r="AL479" s="213">
        <v>4800</v>
      </c>
      <c r="AM479" s="214">
        <v>5400</v>
      </c>
      <c r="AN479" s="1286" t="s">
        <v>222</v>
      </c>
      <c r="AO479" s="1293">
        <v>2290</v>
      </c>
      <c r="AP479" s="1286" t="s">
        <v>222</v>
      </c>
      <c r="AQ479" s="1296">
        <v>20</v>
      </c>
      <c r="AR479" s="1279" t="s">
        <v>222</v>
      </c>
      <c r="AS479" s="1280">
        <v>4700</v>
      </c>
      <c r="AT479" s="1282"/>
      <c r="AU479" s="62"/>
      <c r="AV479" s="1282" t="s">
        <v>492</v>
      </c>
      <c r="AW479" s="1283">
        <v>2610</v>
      </c>
      <c r="AX479" s="1286" t="s">
        <v>222</v>
      </c>
      <c r="AY479" s="1287">
        <v>20</v>
      </c>
      <c r="AZ479" s="1271" t="s">
        <v>492</v>
      </c>
      <c r="BA479" s="1272" t="s">
        <v>226</v>
      </c>
      <c r="BB479" s="1274" t="s">
        <v>226</v>
      </c>
      <c r="BC479" s="1274" t="s">
        <v>226</v>
      </c>
      <c r="BD479" s="1276" t="s">
        <v>226</v>
      </c>
      <c r="BE479" s="210"/>
      <c r="BF479" s="1278"/>
      <c r="BG479" s="15"/>
      <c r="BH479" s="15"/>
      <c r="BI479" s="133"/>
      <c r="BJ479" s="130">
        <v>237</v>
      </c>
      <c r="BK479" s="130">
        <v>238</v>
      </c>
      <c r="BL479" s="1260">
        <v>17</v>
      </c>
    </row>
    <row r="480" spans="1:64" ht="13.5" customHeight="1">
      <c r="A480" s="1318"/>
      <c r="B480" s="1300"/>
      <c r="C480" s="1302"/>
      <c r="D480" s="215" t="s">
        <v>227</v>
      </c>
      <c r="E480" s="200"/>
      <c r="F480" s="216">
        <v>34820</v>
      </c>
      <c r="G480" s="217">
        <v>91270</v>
      </c>
      <c r="H480" s="216">
        <v>32220</v>
      </c>
      <c r="I480" s="217">
        <v>88670</v>
      </c>
      <c r="J480" s="170" t="s">
        <v>222</v>
      </c>
      <c r="K480" s="218">
        <v>320</v>
      </c>
      <c r="L480" s="219">
        <v>800</v>
      </c>
      <c r="M480" s="220" t="s">
        <v>221</v>
      </c>
      <c r="N480" s="218">
        <v>290</v>
      </c>
      <c r="O480" s="219">
        <v>770</v>
      </c>
      <c r="P480" s="220" t="s">
        <v>221</v>
      </c>
      <c r="Q480" s="170" t="s">
        <v>222</v>
      </c>
      <c r="R480" s="221">
        <v>6880</v>
      </c>
      <c r="S480" s="222">
        <v>60</v>
      </c>
      <c r="T480" s="1303"/>
      <c r="U480" s="157"/>
      <c r="V480" s="223"/>
      <c r="W480" s="1286"/>
      <c r="X480" s="224"/>
      <c r="Y480" s="210"/>
      <c r="Z480" s="1320"/>
      <c r="AA480" s="224"/>
      <c r="AB480" s="1303"/>
      <c r="AC480" s="229"/>
      <c r="AD480" s="229"/>
      <c r="AE480" s="1304"/>
      <c r="AF480" s="247"/>
      <c r="AG480" s="1282"/>
      <c r="AH480" s="1306" t="e">
        <v>#REF!</v>
      </c>
      <c r="AI480" s="1291" t="e">
        <v>#REF!</v>
      </c>
      <c r="AJ480" s="1279"/>
      <c r="AK480" s="165" t="s">
        <v>228</v>
      </c>
      <c r="AL480" s="226">
        <v>2600</v>
      </c>
      <c r="AM480" s="227">
        <v>2900</v>
      </c>
      <c r="AN480" s="1286"/>
      <c r="AO480" s="1294"/>
      <c r="AP480" s="1286"/>
      <c r="AQ480" s="1297"/>
      <c r="AR480" s="1279"/>
      <c r="AS480" s="1281"/>
      <c r="AT480" s="1282"/>
      <c r="AU480" s="62"/>
      <c r="AV480" s="1282"/>
      <c r="AW480" s="1284"/>
      <c r="AX480" s="1286"/>
      <c r="AY480" s="1288"/>
      <c r="AZ480" s="1271"/>
      <c r="BA480" s="1273"/>
      <c r="BB480" s="1275"/>
      <c r="BC480" s="1275"/>
      <c r="BD480" s="1277"/>
      <c r="BE480" s="210"/>
      <c r="BF480" s="1278"/>
      <c r="BG480" s="15"/>
      <c r="BH480" s="15"/>
      <c r="BI480" s="133"/>
      <c r="BJ480" s="130">
        <v>237</v>
      </c>
      <c r="BK480" s="130">
        <v>238</v>
      </c>
      <c r="BL480" s="1260"/>
    </row>
    <row r="481" spans="1:77" ht="13.5" customHeight="1">
      <c r="A481" s="1318"/>
      <c r="B481" s="1300"/>
      <c r="C481" s="1261" t="s">
        <v>229</v>
      </c>
      <c r="D481" s="215" t="s">
        <v>230</v>
      </c>
      <c r="E481" s="200"/>
      <c r="F481" s="216">
        <v>91270</v>
      </c>
      <c r="G481" s="217">
        <v>160100</v>
      </c>
      <c r="H481" s="216">
        <v>88670</v>
      </c>
      <c r="I481" s="217">
        <v>157500</v>
      </c>
      <c r="J481" s="170" t="s">
        <v>222</v>
      </c>
      <c r="K481" s="218">
        <v>800</v>
      </c>
      <c r="L481" s="219">
        <v>1480</v>
      </c>
      <c r="M481" s="220" t="s">
        <v>221</v>
      </c>
      <c r="N481" s="218">
        <v>770</v>
      </c>
      <c r="O481" s="219">
        <v>1450</v>
      </c>
      <c r="P481" s="220" t="s">
        <v>221</v>
      </c>
      <c r="Q481" s="228"/>
      <c r="R481" s="229"/>
      <c r="S481" s="230"/>
      <c r="T481" s="1304"/>
      <c r="U481" s="157"/>
      <c r="V481" s="223"/>
      <c r="W481" s="1286"/>
      <c r="X481" s="224"/>
      <c r="Y481" s="210"/>
      <c r="Z481" s="1320"/>
      <c r="AA481" s="224"/>
      <c r="AB481" s="1303"/>
      <c r="AC481" s="229"/>
      <c r="AD481" s="229"/>
      <c r="AE481" s="1304"/>
      <c r="AF481" s="247"/>
      <c r="AG481" s="1282"/>
      <c r="AH481" s="1306" t="e">
        <v>#REF!</v>
      </c>
      <c r="AI481" s="1291" t="e">
        <v>#REF!</v>
      </c>
      <c r="AJ481" s="1279"/>
      <c r="AK481" s="165" t="s">
        <v>231</v>
      </c>
      <c r="AL481" s="226">
        <v>2300</v>
      </c>
      <c r="AM481" s="227">
        <v>2500</v>
      </c>
      <c r="AN481" s="1286"/>
      <c r="AO481" s="1294"/>
      <c r="AP481" s="1286"/>
      <c r="AQ481" s="1297"/>
      <c r="AR481" s="210"/>
      <c r="AS481" s="193"/>
      <c r="AT481" s="1282"/>
      <c r="AU481" s="62"/>
      <c r="AV481" s="1282"/>
      <c r="AW481" s="1284"/>
      <c r="AX481" s="1286"/>
      <c r="AY481" s="1288"/>
      <c r="AZ481" s="1271"/>
      <c r="BA481" s="1263">
        <v>0.02</v>
      </c>
      <c r="BB481" s="1265">
        <v>0.03</v>
      </c>
      <c r="BC481" s="1265">
        <v>0.05</v>
      </c>
      <c r="BD481" s="1267">
        <v>7.0000000000000007E-2</v>
      </c>
      <c r="BE481" s="210"/>
      <c r="BF481" s="1269"/>
      <c r="BG481" s="15"/>
      <c r="BI481" s="133"/>
      <c r="BJ481" s="130">
        <v>237</v>
      </c>
      <c r="BK481" s="130">
        <v>238</v>
      </c>
      <c r="BL481" s="1260"/>
    </row>
    <row r="482" spans="1:77" ht="13.5" customHeight="1">
      <c r="A482" s="1319"/>
      <c r="B482" s="1300"/>
      <c r="C482" s="1262"/>
      <c r="D482" s="232" t="s">
        <v>53</v>
      </c>
      <c r="E482" s="200"/>
      <c r="F482" s="233">
        <v>160100</v>
      </c>
      <c r="G482" s="234"/>
      <c r="H482" s="233">
        <v>157500</v>
      </c>
      <c r="I482" s="234"/>
      <c r="J482" s="170" t="s">
        <v>222</v>
      </c>
      <c r="K482" s="221">
        <v>1480</v>
      </c>
      <c r="L482" s="235"/>
      <c r="M482" s="236" t="s">
        <v>221</v>
      </c>
      <c r="N482" s="221">
        <v>1450</v>
      </c>
      <c r="O482" s="235"/>
      <c r="P482" s="236" t="s">
        <v>221</v>
      </c>
      <c r="Q482" s="228"/>
      <c r="R482" s="229"/>
      <c r="S482" s="249"/>
      <c r="T482" s="1304"/>
      <c r="U482" s="157"/>
      <c r="V482" s="250"/>
      <c r="W482" s="1286"/>
      <c r="X482" s="251"/>
      <c r="Y482" s="210"/>
      <c r="Z482" s="1320"/>
      <c r="AA482" s="251"/>
      <c r="AB482" s="1303"/>
      <c r="AC482" s="229"/>
      <c r="AD482" s="229"/>
      <c r="AE482" s="1304"/>
      <c r="AF482" s="247"/>
      <c r="AG482" s="1282"/>
      <c r="AH482" s="1307" t="e">
        <v>#REF!</v>
      </c>
      <c r="AI482" s="1292" t="e">
        <v>#REF!</v>
      </c>
      <c r="AJ482" s="1279"/>
      <c r="AK482" s="239" t="s">
        <v>232</v>
      </c>
      <c r="AL482" s="240">
        <v>2000</v>
      </c>
      <c r="AM482" s="241">
        <v>2300</v>
      </c>
      <c r="AN482" s="1286"/>
      <c r="AO482" s="1295"/>
      <c r="AP482" s="1286"/>
      <c r="AQ482" s="1298"/>
      <c r="AR482" s="210"/>
      <c r="AS482" s="193"/>
      <c r="AT482" s="1282"/>
      <c r="AU482" s="12"/>
      <c r="AV482" s="1282"/>
      <c r="AW482" s="1285"/>
      <c r="AX482" s="1286"/>
      <c r="AY482" s="1289"/>
      <c r="AZ482" s="1271"/>
      <c r="BA482" s="1264"/>
      <c r="BB482" s="1266"/>
      <c r="BC482" s="1266"/>
      <c r="BD482" s="1268"/>
      <c r="BE482" s="210"/>
      <c r="BF482" s="1270"/>
      <c r="BG482" s="15"/>
      <c r="BI482" s="133"/>
      <c r="BJ482" s="130">
        <v>237</v>
      </c>
      <c r="BK482" s="130">
        <v>238</v>
      </c>
      <c r="BL482" s="1260"/>
    </row>
    <row r="483" spans="1:77" s="9" customFormat="1" ht="13.5" customHeight="1">
      <c r="A483" s="1317" t="s">
        <v>269</v>
      </c>
      <c r="B483" s="1308" t="s">
        <v>217</v>
      </c>
      <c r="C483" s="1301" t="s">
        <v>218</v>
      </c>
      <c r="D483" s="199" t="s">
        <v>219</v>
      </c>
      <c r="E483" s="200"/>
      <c r="F483" s="201">
        <v>109020</v>
      </c>
      <c r="G483" s="202">
        <v>115720</v>
      </c>
      <c r="H483" s="201">
        <v>86130</v>
      </c>
      <c r="I483" s="202">
        <v>92830</v>
      </c>
      <c r="J483" s="170" t="s">
        <v>222</v>
      </c>
      <c r="K483" s="203">
        <v>1070</v>
      </c>
      <c r="L483" s="204">
        <v>1130</v>
      </c>
      <c r="M483" s="205" t="s">
        <v>221</v>
      </c>
      <c r="N483" s="203">
        <v>840</v>
      </c>
      <c r="O483" s="204">
        <v>900</v>
      </c>
      <c r="P483" s="205" t="s">
        <v>221</v>
      </c>
      <c r="Q483" s="170" t="s">
        <v>222</v>
      </c>
      <c r="R483" s="206">
        <v>6700</v>
      </c>
      <c r="S483" s="207">
        <v>60</v>
      </c>
      <c r="T483" s="1303" t="s">
        <v>222</v>
      </c>
      <c r="U483" s="157"/>
      <c r="V483" s="208"/>
      <c r="W483" s="1286" t="s">
        <v>222</v>
      </c>
      <c r="X483" s="209"/>
      <c r="Y483" s="210"/>
      <c r="Z483" s="1320" t="s">
        <v>491</v>
      </c>
      <c r="AA483" s="209"/>
      <c r="AB483" s="1286" t="s">
        <v>222</v>
      </c>
      <c r="AC483" s="1312">
        <v>30750</v>
      </c>
      <c r="AD483" s="211"/>
      <c r="AE483" s="1286" t="s">
        <v>222</v>
      </c>
      <c r="AF483" s="1287">
        <v>230</v>
      </c>
      <c r="AG483" s="1279" t="s">
        <v>222</v>
      </c>
      <c r="AH483" s="1305">
        <v>7900</v>
      </c>
      <c r="AI483" s="1290">
        <v>8700</v>
      </c>
      <c r="AJ483" s="1279" t="s">
        <v>222</v>
      </c>
      <c r="AK483" s="212" t="s">
        <v>224</v>
      </c>
      <c r="AL483" s="213">
        <v>15800</v>
      </c>
      <c r="AM483" s="214">
        <v>17600</v>
      </c>
      <c r="AN483" s="1286" t="s">
        <v>222</v>
      </c>
      <c r="AO483" s="1293">
        <v>20110</v>
      </c>
      <c r="AP483" s="1286" t="s">
        <v>222</v>
      </c>
      <c r="AQ483" s="1296">
        <v>200</v>
      </c>
      <c r="AR483" s="1279" t="s">
        <v>222</v>
      </c>
      <c r="AS483" s="1280">
        <v>4700</v>
      </c>
      <c r="AT483" s="1282" t="s">
        <v>492</v>
      </c>
      <c r="AU483" s="29"/>
      <c r="AV483" s="1282" t="s">
        <v>492</v>
      </c>
      <c r="AW483" s="1283">
        <v>22860</v>
      </c>
      <c r="AX483" s="1286" t="s">
        <v>222</v>
      </c>
      <c r="AY483" s="1287">
        <v>220</v>
      </c>
      <c r="AZ483" s="1271" t="s">
        <v>492</v>
      </c>
      <c r="BA483" s="1272" t="s">
        <v>226</v>
      </c>
      <c r="BB483" s="1274" t="s">
        <v>226</v>
      </c>
      <c r="BC483" s="1274" t="s">
        <v>226</v>
      </c>
      <c r="BD483" s="1276" t="s">
        <v>226</v>
      </c>
      <c r="BE483" s="210"/>
      <c r="BF483" s="1316"/>
      <c r="BG483" s="15"/>
      <c r="BH483" s="15"/>
      <c r="BI483" s="5"/>
      <c r="BJ483" s="130">
        <v>239</v>
      </c>
      <c r="BK483" s="130">
        <v>240</v>
      </c>
      <c r="BL483" s="1260">
        <v>1</v>
      </c>
      <c r="BM483" s="8"/>
      <c r="BN483" s="8"/>
      <c r="BO483" s="8"/>
      <c r="BP483" s="8"/>
      <c r="BQ483" s="8"/>
      <c r="BR483" s="8"/>
      <c r="BS483" s="8"/>
      <c r="BT483" s="8"/>
      <c r="BU483" s="8"/>
      <c r="BV483" s="8"/>
      <c r="BW483" s="8"/>
      <c r="BX483" s="8"/>
      <c r="BY483" s="8"/>
    </row>
    <row r="484" spans="1:77" s="9" customFormat="1" ht="13.5" customHeight="1">
      <c r="A484" s="1318"/>
      <c r="B484" s="1300"/>
      <c r="C484" s="1302"/>
      <c r="D484" s="215" t="s">
        <v>227</v>
      </c>
      <c r="E484" s="200"/>
      <c r="F484" s="216">
        <v>115720</v>
      </c>
      <c r="G484" s="217">
        <v>170920</v>
      </c>
      <c r="H484" s="216">
        <v>92830</v>
      </c>
      <c r="I484" s="217">
        <v>148030</v>
      </c>
      <c r="J484" s="170" t="s">
        <v>222</v>
      </c>
      <c r="K484" s="218">
        <v>1130</v>
      </c>
      <c r="L484" s="219">
        <v>1590</v>
      </c>
      <c r="M484" s="220" t="s">
        <v>221</v>
      </c>
      <c r="N484" s="218">
        <v>900</v>
      </c>
      <c r="O484" s="219">
        <v>1360</v>
      </c>
      <c r="P484" s="220" t="s">
        <v>221</v>
      </c>
      <c r="Q484" s="170" t="s">
        <v>222</v>
      </c>
      <c r="R484" s="221">
        <v>6700</v>
      </c>
      <c r="S484" s="222">
        <v>60</v>
      </c>
      <c r="T484" s="1303"/>
      <c r="U484" s="157"/>
      <c r="V484" s="223"/>
      <c r="W484" s="1286"/>
      <c r="X484" s="224"/>
      <c r="Y484" s="210"/>
      <c r="Z484" s="1320"/>
      <c r="AA484" s="224"/>
      <c r="AB484" s="1286"/>
      <c r="AC484" s="1313"/>
      <c r="AD484" s="225">
        <v>28990</v>
      </c>
      <c r="AE484" s="1286"/>
      <c r="AF484" s="1288"/>
      <c r="AG484" s="1279"/>
      <c r="AH484" s="1306" t="e">
        <v>#REF!</v>
      </c>
      <c r="AI484" s="1291" t="e">
        <v>#REF!</v>
      </c>
      <c r="AJ484" s="1279"/>
      <c r="AK484" s="165" t="s">
        <v>228</v>
      </c>
      <c r="AL484" s="226">
        <v>8700</v>
      </c>
      <c r="AM484" s="227">
        <v>9700</v>
      </c>
      <c r="AN484" s="1286"/>
      <c r="AO484" s="1294"/>
      <c r="AP484" s="1286"/>
      <c r="AQ484" s="1297"/>
      <c r="AR484" s="1279"/>
      <c r="AS484" s="1281"/>
      <c r="AT484" s="1282"/>
      <c r="AU484" s="41"/>
      <c r="AV484" s="1282"/>
      <c r="AW484" s="1284"/>
      <c r="AX484" s="1286"/>
      <c r="AY484" s="1288"/>
      <c r="AZ484" s="1271"/>
      <c r="BA484" s="1273"/>
      <c r="BB484" s="1275"/>
      <c r="BC484" s="1275"/>
      <c r="BD484" s="1277"/>
      <c r="BE484" s="210"/>
      <c r="BF484" s="1278"/>
      <c r="BG484" s="15"/>
      <c r="BH484" s="15"/>
      <c r="BI484" s="5"/>
      <c r="BJ484" s="130">
        <v>239</v>
      </c>
      <c r="BK484" s="130">
        <v>240</v>
      </c>
      <c r="BL484" s="1260"/>
      <c r="BM484" s="8"/>
      <c r="BN484" s="8"/>
      <c r="BO484" s="8"/>
      <c r="BP484" s="8"/>
      <c r="BQ484" s="8"/>
      <c r="BR484" s="8"/>
      <c r="BS484" s="8"/>
      <c r="BT484" s="8"/>
      <c r="BU484" s="8"/>
      <c r="BV484" s="8"/>
      <c r="BW484" s="8"/>
      <c r="BX484" s="8"/>
      <c r="BY484" s="8"/>
    </row>
    <row r="485" spans="1:77" s="9" customFormat="1" ht="13.5" customHeight="1">
      <c r="A485" s="1318"/>
      <c r="B485" s="1300"/>
      <c r="C485" s="1261" t="s">
        <v>229</v>
      </c>
      <c r="D485" s="215" t="s">
        <v>230</v>
      </c>
      <c r="E485" s="200"/>
      <c r="F485" s="216">
        <v>170920</v>
      </c>
      <c r="G485" s="217">
        <v>237980</v>
      </c>
      <c r="H485" s="216">
        <v>148030</v>
      </c>
      <c r="I485" s="217">
        <v>215090</v>
      </c>
      <c r="J485" s="170" t="s">
        <v>222</v>
      </c>
      <c r="K485" s="218">
        <v>1590</v>
      </c>
      <c r="L485" s="219">
        <v>2260</v>
      </c>
      <c r="M485" s="220" t="s">
        <v>221</v>
      </c>
      <c r="N485" s="218">
        <v>1360</v>
      </c>
      <c r="O485" s="219">
        <v>2030</v>
      </c>
      <c r="P485" s="220" t="s">
        <v>221</v>
      </c>
      <c r="Q485" s="228"/>
      <c r="R485" s="229"/>
      <c r="S485" s="230"/>
      <c r="T485" s="1304"/>
      <c r="U485" s="157"/>
      <c r="V485" s="223"/>
      <c r="W485" s="1286"/>
      <c r="X485" s="224"/>
      <c r="Y485" s="210"/>
      <c r="Z485" s="1320"/>
      <c r="AA485" s="224"/>
      <c r="AB485" s="1286" t="s">
        <v>222</v>
      </c>
      <c r="AC485" s="1310">
        <v>28990</v>
      </c>
      <c r="AD485" s="231"/>
      <c r="AE485" s="1286"/>
      <c r="AF485" s="1288"/>
      <c r="AG485" s="1279"/>
      <c r="AH485" s="1306" t="e">
        <v>#REF!</v>
      </c>
      <c r="AI485" s="1291" t="e">
        <v>#REF!</v>
      </c>
      <c r="AJ485" s="1279"/>
      <c r="AK485" s="165" t="s">
        <v>231</v>
      </c>
      <c r="AL485" s="226">
        <v>7600</v>
      </c>
      <c r="AM485" s="227">
        <v>8400</v>
      </c>
      <c r="AN485" s="1286"/>
      <c r="AO485" s="1294"/>
      <c r="AP485" s="1286"/>
      <c r="AQ485" s="1297"/>
      <c r="AR485" s="210"/>
      <c r="AS485" s="193"/>
      <c r="AT485" s="1282"/>
      <c r="AU485" s="41"/>
      <c r="AV485" s="1282"/>
      <c r="AW485" s="1284"/>
      <c r="AX485" s="1286"/>
      <c r="AY485" s="1288"/>
      <c r="AZ485" s="1271"/>
      <c r="BA485" s="1263">
        <v>0.01</v>
      </c>
      <c r="BB485" s="1265">
        <v>0.03</v>
      </c>
      <c r="BC485" s="1265">
        <v>0.04</v>
      </c>
      <c r="BD485" s="1267">
        <v>0.06</v>
      </c>
      <c r="BE485" s="210"/>
      <c r="BF485" s="1269"/>
      <c r="BG485" s="15"/>
      <c r="BH485" s="15"/>
      <c r="BI485" s="5"/>
      <c r="BJ485" s="130">
        <v>239</v>
      </c>
      <c r="BK485" s="130">
        <v>240</v>
      </c>
      <c r="BL485" s="1260"/>
      <c r="BM485" s="8"/>
      <c r="BN485" s="8"/>
      <c r="BO485" s="8"/>
      <c r="BP485" s="8"/>
      <c r="BQ485" s="8"/>
      <c r="BR485" s="8"/>
      <c r="BS485" s="8"/>
      <c r="BT485" s="8"/>
      <c r="BU485" s="8"/>
      <c r="BV485" s="8"/>
      <c r="BW485" s="8"/>
      <c r="BX485" s="8"/>
      <c r="BY485" s="8"/>
    </row>
    <row r="486" spans="1:77" s="9" customFormat="1" ht="13.5" customHeight="1">
      <c r="A486" s="1318"/>
      <c r="B486" s="1300"/>
      <c r="C486" s="1262"/>
      <c r="D486" s="232" t="s">
        <v>53</v>
      </c>
      <c r="E486" s="200"/>
      <c r="F486" s="233">
        <v>237980</v>
      </c>
      <c r="G486" s="234"/>
      <c r="H486" s="233">
        <v>215090</v>
      </c>
      <c r="I486" s="234"/>
      <c r="J486" s="170" t="s">
        <v>222</v>
      </c>
      <c r="K486" s="221">
        <v>2260</v>
      </c>
      <c r="L486" s="235"/>
      <c r="M486" s="236" t="s">
        <v>221</v>
      </c>
      <c r="N486" s="221">
        <v>2030</v>
      </c>
      <c r="O486" s="235"/>
      <c r="P486" s="236" t="s">
        <v>221</v>
      </c>
      <c r="Q486" s="228"/>
      <c r="R486" s="229"/>
      <c r="S486" s="237"/>
      <c r="T486" s="1304"/>
      <c r="U486" s="157"/>
      <c r="V486" s="223"/>
      <c r="W486" s="1286"/>
      <c r="X486" s="224"/>
      <c r="Y486" s="210"/>
      <c r="Z486" s="1320"/>
      <c r="AA486" s="224"/>
      <c r="AB486" s="1286"/>
      <c r="AC486" s="1311"/>
      <c r="AD486" s="238"/>
      <c r="AE486" s="1286"/>
      <c r="AF486" s="1289"/>
      <c r="AG486" s="1279"/>
      <c r="AH486" s="1307" t="e">
        <v>#REF!</v>
      </c>
      <c r="AI486" s="1292" t="e">
        <v>#REF!</v>
      </c>
      <c r="AJ486" s="1279"/>
      <c r="AK486" s="239" t="s">
        <v>232</v>
      </c>
      <c r="AL486" s="240">
        <v>6800</v>
      </c>
      <c r="AM486" s="241">
        <v>7500</v>
      </c>
      <c r="AN486" s="1286"/>
      <c r="AO486" s="1295"/>
      <c r="AP486" s="1286"/>
      <c r="AQ486" s="1298"/>
      <c r="AR486" s="210"/>
      <c r="AS486" s="193"/>
      <c r="AT486" s="1282"/>
      <c r="AU486" s="41"/>
      <c r="AV486" s="1282"/>
      <c r="AW486" s="1285"/>
      <c r="AX486" s="1286"/>
      <c r="AY486" s="1289"/>
      <c r="AZ486" s="1271"/>
      <c r="BA486" s="1264"/>
      <c r="BB486" s="1266"/>
      <c r="BC486" s="1266"/>
      <c r="BD486" s="1268"/>
      <c r="BE486" s="210"/>
      <c r="BF486" s="1269"/>
      <c r="BG486" s="15"/>
      <c r="BH486" s="15"/>
      <c r="BI486" s="5"/>
      <c r="BJ486" s="130">
        <v>239</v>
      </c>
      <c r="BK486" s="130">
        <v>240</v>
      </c>
      <c r="BL486" s="1260"/>
      <c r="BM486" s="8"/>
      <c r="BN486" s="8"/>
      <c r="BO486" s="8"/>
      <c r="BP486" s="8"/>
      <c r="BQ486" s="8"/>
      <c r="BR486" s="8"/>
      <c r="BS486" s="8"/>
      <c r="BT486" s="8"/>
      <c r="BU486" s="8"/>
      <c r="BV486" s="8"/>
      <c r="BW486" s="8"/>
      <c r="BX486" s="8"/>
      <c r="BY486" s="8"/>
    </row>
    <row r="487" spans="1:77" s="9" customFormat="1" ht="13.5" customHeight="1">
      <c r="A487" s="1318"/>
      <c r="B487" s="1299" t="s">
        <v>233</v>
      </c>
      <c r="C487" s="1301" t="s">
        <v>218</v>
      </c>
      <c r="D487" s="199" t="s">
        <v>219</v>
      </c>
      <c r="E487" s="200"/>
      <c r="F487" s="201">
        <v>78660</v>
      </c>
      <c r="G487" s="202">
        <v>85360</v>
      </c>
      <c r="H487" s="201">
        <v>63390</v>
      </c>
      <c r="I487" s="202">
        <v>70090</v>
      </c>
      <c r="J487" s="170" t="s">
        <v>222</v>
      </c>
      <c r="K487" s="203">
        <v>760</v>
      </c>
      <c r="L487" s="204">
        <v>820</v>
      </c>
      <c r="M487" s="205" t="s">
        <v>221</v>
      </c>
      <c r="N487" s="203">
        <v>610</v>
      </c>
      <c r="O487" s="204">
        <v>670</v>
      </c>
      <c r="P487" s="205" t="s">
        <v>221</v>
      </c>
      <c r="Q487" s="170" t="s">
        <v>222</v>
      </c>
      <c r="R487" s="206">
        <v>6700</v>
      </c>
      <c r="S487" s="207">
        <v>60</v>
      </c>
      <c r="T487" s="1303"/>
      <c r="U487" s="157"/>
      <c r="V487" s="223"/>
      <c r="W487" s="1286"/>
      <c r="X487" s="224"/>
      <c r="Y487" s="210"/>
      <c r="Z487" s="1320"/>
      <c r="AA487" s="224"/>
      <c r="AB487" s="1286" t="s">
        <v>222</v>
      </c>
      <c r="AC487" s="1312">
        <v>22860</v>
      </c>
      <c r="AD487" s="211"/>
      <c r="AE487" s="1286" t="s">
        <v>222</v>
      </c>
      <c r="AF487" s="1287">
        <v>150</v>
      </c>
      <c r="AG487" s="1279" t="s">
        <v>222</v>
      </c>
      <c r="AH487" s="1305">
        <v>5500</v>
      </c>
      <c r="AI487" s="1290">
        <v>6000</v>
      </c>
      <c r="AJ487" s="1279" t="s">
        <v>222</v>
      </c>
      <c r="AK487" s="212" t="s">
        <v>224</v>
      </c>
      <c r="AL487" s="213">
        <v>10900</v>
      </c>
      <c r="AM487" s="214">
        <v>12200</v>
      </c>
      <c r="AN487" s="1286" t="s">
        <v>222</v>
      </c>
      <c r="AO487" s="1293">
        <v>13410</v>
      </c>
      <c r="AP487" s="1286" t="s">
        <v>222</v>
      </c>
      <c r="AQ487" s="1296">
        <v>130</v>
      </c>
      <c r="AR487" s="1279" t="s">
        <v>222</v>
      </c>
      <c r="AS487" s="1280">
        <v>4700</v>
      </c>
      <c r="AT487" s="1282"/>
      <c r="AU487" s="41"/>
      <c r="AV487" s="1282" t="s">
        <v>492</v>
      </c>
      <c r="AW487" s="1283">
        <v>15240</v>
      </c>
      <c r="AX487" s="1286" t="s">
        <v>222</v>
      </c>
      <c r="AY487" s="1287">
        <v>150</v>
      </c>
      <c r="AZ487" s="1271" t="s">
        <v>492</v>
      </c>
      <c r="BA487" s="1272" t="s">
        <v>226</v>
      </c>
      <c r="BB487" s="1274" t="s">
        <v>226</v>
      </c>
      <c r="BC487" s="1274" t="s">
        <v>226</v>
      </c>
      <c r="BD487" s="1276" t="s">
        <v>226</v>
      </c>
      <c r="BE487" s="210"/>
      <c r="BF487" s="1278"/>
      <c r="BG487" s="15"/>
      <c r="BH487" s="15"/>
      <c r="BI487" s="5"/>
      <c r="BJ487" s="130">
        <v>241</v>
      </c>
      <c r="BK487" s="130">
        <v>242</v>
      </c>
      <c r="BL487" s="1260">
        <v>2</v>
      </c>
      <c r="BM487" s="8"/>
      <c r="BN487" s="8"/>
      <c r="BO487" s="8"/>
      <c r="BP487" s="8"/>
      <c r="BQ487" s="8"/>
      <c r="BR487" s="8"/>
      <c r="BS487" s="8"/>
      <c r="BT487" s="8"/>
      <c r="BU487" s="8"/>
      <c r="BV487" s="8"/>
      <c r="BW487" s="8"/>
      <c r="BX487" s="8"/>
      <c r="BY487" s="8"/>
    </row>
    <row r="488" spans="1:77" s="9" customFormat="1" ht="13.5" customHeight="1">
      <c r="A488" s="1318"/>
      <c r="B488" s="1300"/>
      <c r="C488" s="1302"/>
      <c r="D488" s="215" t="s">
        <v>227</v>
      </c>
      <c r="E488" s="200"/>
      <c r="F488" s="216">
        <v>85360</v>
      </c>
      <c r="G488" s="217">
        <v>140560</v>
      </c>
      <c r="H488" s="216">
        <v>70090</v>
      </c>
      <c r="I488" s="217">
        <v>125290</v>
      </c>
      <c r="J488" s="170" t="s">
        <v>222</v>
      </c>
      <c r="K488" s="218">
        <v>820</v>
      </c>
      <c r="L488" s="219">
        <v>1290</v>
      </c>
      <c r="M488" s="220" t="s">
        <v>221</v>
      </c>
      <c r="N488" s="218">
        <v>670</v>
      </c>
      <c r="O488" s="219">
        <v>1130</v>
      </c>
      <c r="P488" s="220" t="s">
        <v>221</v>
      </c>
      <c r="Q488" s="170" t="s">
        <v>222</v>
      </c>
      <c r="R488" s="221">
        <v>6700</v>
      </c>
      <c r="S488" s="222">
        <v>60</v>
      </c>
      <c r="T488" s="1303"/>
      <c r="U488" s="157"/>
      <c r="V488" s="223"/>
      <c r="W488" s="1286"/>
      <c r="X488" s="224"/>
      <c r="Y488" s="210"/>
      <c r="Z488" s="1320"/>
      <c r="AA488" s="224"/>
      <c r="AB488" s="1286"/>
      <c r="AC488" s="1313"/>
      <c r="AD488" s="225">
        <v>21090</v>
      </c>
      <c r="AE488" s="1286"/>
      <c r="AF488" s="1288"/>
      <c r="AG488" s="1279"/>
      <c r="AH488" s="1306" t="e">
        <v>#REF!</v>
      </c>
      <c r="AI488" s="1291" t="e">
        <v>#REF!</v>
      </c>
      <c r="AJ488" s="1279"/>
      <c r="AK488" s="165" t="s">
        <v>228</v>
      </c>
      <c r="AL488" s="226">
        <v>6000</v>
      </c>
      <c r="AM488" s="227">
        <v>6700</v>
      </c>
      <c r="AN488" s="1286"/>
      <c r="AO488" s="1294"/>
      <c r="AP488" s="1286"/>
      <c r="AQ488" s="1297"/>
      <c r="AR488" s="1279"/>
      <c r="AS488" s="1281"/>
      <c r="AT488" s="1282"/>
      <c r="AU488" s="41"/>
      <c r="AV488" s="1282"/>
      <c r="AW488" s="1284"/>
      <c r="AX488" s="1286"/>
      <c r="AY488" s="1288"/>
      <c r="AZ488" s="1271"/>
      <c r="BA488" s="1273"/>
      <c r="BB488" s="1275"/>
      <c r="BC488" s="1275"/>
      <c r="BD488" s="1277"/>
      <c r="BE488" s="210"/>
      <c r="BF488" s="1278"/>
      <c r="BG488" s="15"/>
      <c r="BH488" s="15"/>
      <c r="BI488" s="5"/>
      <c r="BJ488" s="130">
        <v>241</v>
      </c>
      <c r="BK488" s="130">
        <v>242</v>
      </c>
      <c r="BL488" s="1260"/>
      <c r="BM488" s="8"/>
      <c r="BN488" s="8"/>
      <c r="BO488" s="8"/>
      <c r="BP488" s="8"/>
      <c r="BQ488" s="8"/>
      <c r="BR488" s="8"/>
      <c r="BS488" s="8"/>
      <c r="BT488" s="8"/>
      <c r="BU488" s="8"/>
      <c r="BV488" s="8"/>
      <c r="BW488" s="8"/>
      <c r="BX488" s="8"/>
      <c r="BY488" s="8"/>
    </row>
    <row r="489" spans="1:77" s="9" customFormat="1" ht="13.5" customHeight="1">
      <c r="A489" s="1318"/>
      <c r="B489" s="1300"/>
      <c r="C489" s="1261" t="s">
        <v>229</v>
      </c>
      <c r="D489" s="215" t="s">
        <v>230</v>
      </c>
      <c r="E489" s="200"/>
      <c r="F489" s="216">
        <v>140560</v>
      </c>
      <c r="G489" s="217">
        <v>207620</v>
      </c>
      <c r="H489" s="216">
        <v>125290</v>
      </c>
      <c r="I489" s="217">
        <v>192350</v>
      </c>
      <c r="J489" s="170" t="s">
        <v>222</v>
      </c>
      <c r="K489" s="218">
        <v>1290</v>
      </c>
      <c r="L489" s="219">
        <v>1960</v>
      </c>
      <c r="M489" s="220" t="s">
        <v>221</v>
      </c>
      <c r="N489" s="218">
        <v>1130</v>
      </c>
      <c r="O489" s="219">
        <v>1800</v>
      </c>
      <c r="P489" s="220" t="s">
        <v>221</v>
      </c>
      <c r="Q489" s="228"/>
      <c r="R489" s="229"/>
      <c r="S489" s="230"/>
      <c r="T489" s="1304"/>
      <c r="U489" s="157"/>
      <c r="V489" s="242"/>
      <c r="W489" s="1286"/>
      <c r="X489" s="224"/>
      <c r="Y489" s="210"/>
      <c r="Z489" s="1320"/>
      <c r="AA489" s="224"/>
      <c r="AB489" s="1286" t="s">
        <v>222</v>
      </c>
      <c r="AC489" s="1310">
        <v>21090</v>
      </c>
      <c r="AD489" s="231"/>
      <c r="AE489" s="1286"/>
      <c r="AF489" s="1288">
        <v>0</v>
      </c>
      <c r="AG489" s="1279"/>
      <c r="AH489" s="1306" t="e">
        <v>#REF!</v>
      </c>
      <c r="AI489" s="1291" t="e">
        <v>#REF!</v>
      </c>
      <c r="AJ489" s="1279"/>
      <c r="AK489" s="165" t="s">
        <v>231</v>
      </c>
      <c r="AL489" s="226">
        <v>5200</v>
      </c>
      <c r="AM489" s="227">
        <v>5800</v>
      </c>
      <c r="AN489" s="1286"/>
      <c r="AO489" s="1294"/>
      <c r="AP489" s="1286"/>
      <c r="AQ489" s="1297"/>
      <c r="AR489" s="210"/>
      <c r="AS489" s="193"/>
      <c r="AT489" s="1282"/>
      <c r="AU489" s="41"/>
      <c r="AV489" s="1282"/>
      <c r="AW489" s="1284"/>
      <c r="AX489" s="1286"/>
      <c r="AY489" s="1288"/>
      <c r="AZ489" s="1271"/>
      <c r="BA489" s="1263">
        <v>0.02</v>
      </c>
      <c r="BB489" s="1265">
        <v>0.03</v>
      </c>
      <c r="BC489" s="1265">
        <v>0.05</v>
      </c>
      <c r="BD489" s="1267">
        <v>0.06</v>
      </c>
      <c r="BE489" s="210"/>
      <c r="BF489" s="1269"/>
      <c r="BG489" s="15"/>
      <c r="BH489" s="15"/>
      <c r="BI489" s="5"/>
      <c r="BJ489" s="130">
        <v>241</v>
      </c>
      <c r="BK489" s="130">
        <v>242</v>
      </c>
      <c r="BL489" s="1260"/>
      <c r="BM489" s="8"/>
      <c r="BN489" s="8"/>
      <c r="BO489" s="8"/>
      <c r="BP489" s="8"/>
      <c r="BQ489" s="8"/>
      <c r="BR489" s="8"/>
      <c r="BS489" s="8"/>
      <c r="BT489" s="8"/>
      <c r="BU489" s="8"/>
      <c r="BV489" s="8"/>
      <c r="BW489" s="8"/>
      <c r="BX489" s="8"/>
      <c r="BY489" s="8"/>
    </row>
    <row r="490" spans="1:77" s="9" customFormat="1" ht="13.5" customHeight="1">
      <c r="A490" s="1318"/>
      <c r="B490" s="1300"/>
      <c r="C490" s="1262"/>
      <c r="D490" s="232" t="s">
        <v>53</v>
      </c>
      <c r="E490" s="200"/>
      <c r="F490" s="233">
        <v>207620</v>
      </c>
      <c r="G490" s="234"/>
      <c r="H490" s="233">
        <v>192350</v>
      </c>
      <c r="I490" s="234"/>
      <c r="J490" s="170" t="s">
        <v>222</v>
      </c>
      <c r="K490" s="221">
        <v>1960</v>
      </c>
      <c r="L490" s="235"/>
      <c r="M490" s="236" t="s">
        <v>221</v>
      </c>
      <c r="N490" s="221">
        <v>1800</v>
      </c>
      <c r="O490" s="235"/>
      <c r="P490" s="236" t="s">
        <v>221</v>
      </c>
      <c r="Q490" s="228"/>
      <c r="R490" s="229"/>
      <c r="S490" s="237"/>
      <c r="T490" s="1304"/>
      <c r="U490" s="157"/>
      <c r="V490" s="242"/>
      <c r="W490" s="1286"/>
      <c r="X490" s="224"/>
      <c r="Y490" s="210"/>
      <c r="Z490" s="1320"/>
      <c r="AA490" s="224"/>
      <c r="AB490" s="1286"/>
      <c r="AC490" s="1311"/>
      <c r="AD490" s="238"/>
      <c r="AE490" s="1286"/>
      <c r="AF490" s="1289"/>
      <c r="AG490" s="1279"/>
      <c r="AH490" s="1307" t="e">
        <v>#REF!</v>
      </c>
      <c r="AI490" s="1292" t="e">
        <v>#REF!</v>
      </c>
      <c r="AJ490" s="1279"/>
      <c r="AK490" s="239" t="s">
        <v>232</v>
      </c>
      <c r="AL490" s="240">
        <v>4700</v>
      </c>
      <c r="AM490" s="241">
        <v>5200</v>
      </c>
      <c r="AN490" s="1286"/>
      <c r="AO490" s="1295"/>
      <c r="AP490" s="1286"/>
      <c r="AQ490" s="1298"/>
      <c r="AR490" s="210"/>
      <c r="AS490" s="193"/>
      <c r="AT490" s="1282"/>
      <c r="AU490" s="41"/>
      <c r="AV490" s="1282"/>
      <c r="AW490" s="1285"/>
      <c r="AX490" s="1286"/>
      <c r="AY490" s="1289"/>
      <c r="AZ490" s="1271"/>
      <c r="BA490" s="1264"/>
      <c r="BB490" s="1266"/>
      <c r="BC490" s="1266"/>
      <c r="BD490" s="1268"/>
      <c r="BE490" s="210"/>
      <c r="BF490" s="1269"/>
      <c r="BG490" s="15"/>
      <c r="BH490" s="15"/>
      <c r="BI490" s="5"/>
      <c r="BJ490" s="130">
        <v>241</v>
      </c>
      <c r="BK490" s="130">
        <v>242</v>
      </c>
      <c r="BL490" s="1260"/>
      <c r="BM490" s="8"/>
      <c r="BN490" s="8"/>
      <c r="BO490" s="8"/>
      <c r="BP490" s="8"/>
      <c r="BQ490" s="8"/>
      <c r="BR490" s="8"/>
      <c r="BS490" s="8"/>
      <c r="BT490" s="8"/>
      <c r="BU490" s="8"/>
      <c r="BV490" s="8"/>
      <c r="BW490" s="8"/>
      <c r="BX490" s="8"/>
      <c r="BY490" s="8"/>
    </row>
    <row r="491" spans="1:77" ht="13.5" customHeight="1">
      <c r="A491" s="1318"/>
      <c r="B491" s="1299" t="s">
        <v>235</v>
      </c>
      <c r="C491" s="1301" t="s">
        <v>218</v>
      </c>
      <c r="D491" s="199" t="s">
        <v>219</v>
      </c>
      <c r="E491" s="200"/>
      <c r="F491" s="201">
        <v>63580</v>
      </c>
      <c r="G491" s="202">
        <v>70280</v>
      </c>
      <c r="H491" s="201">
        <v>52130</v>
      </c>
      <c r="I491" s="202">
        <v>58830</v>
      </c>
      <c r="J491" s="170" t="s">
        <v>222</v>
      </c>
      <c r="K491" s="203">
        <v>610</v>
      </c>
      <c r="L491" s="204">
        <v>670</v>
      </c>
      <c r="M491" s="205" t="s">
        <v>221</v>
      </c>
      <c r="N491" s="203">
        <v>500</v>
      </c>
      <c r="O491" s="204">
        <v>560</v>
      </c>
      <c r="P491" s="205" t="s">
        <v>221</v>
      </c>
      <c r="Q491" s="170" t="s">
        <v>222</v>
      </c>
      <c r="R491" s="206">
        <v>6700</v>
      </c>
      <c r="S491" s="207">
        <v>60</v>
      </c>
      <c r="T491" s="1303"/>
      <c r="U491" s="157"/>
      <c r="V491" s="242"/>
      <c r="W491" s="1286"/>
      <c r="X491" s="224"/>
      <c r="Y491" s="210"/>
      <c r="Z491" s="1320"/>
      <c r="AA491" s="224"/>
      <c r="AB491" s="1286" t="s">
        <v>222</v>
      </c>
      <c r="AC491" s="1312">
        <v>18910</v>
      </c>
      <c r="AD491" s="211"/>
      <c r="AE491" s="1286" t="s">
        <v>222</v>
      </c>
      <c r="AF491" s="1287">
        <v>110</v>
      </c>
      <c r="AG491" s="1279" t="s">
        <v>222</v>
      </c>
      <c r="AH491" s="1305">
        <v>4800</v>
      </c>
      <c r="AI491" s="1290">
        <v>5300</v>
      </c>
      <c r="AJ491" s="1279" t="s">
        <v>222</v>
      </c>
      <c r="AK491" s="212" t="s">
        <v>224</v>
      </c>
      <c r="AL491" s="213">
        <v>9800</v>
      </c>
      <c r="AM491" s="214">
        <v>10900</v>
      </c>
      <c r="AN491" s="1286" t="s">
        <v>222</v>
      </c>
      <c r="AO491" s="1293">
        <v>10050</v>
      </c>
      <c r="AP491" s="1286" t="s">
        <v>222</v>
      </c>
      <c r="AQ491" s="1296">
        <v>100</v>
      </c>
      <c r="AR491" s="1279" t="s">
        <v>222</v>
      </c>
      <c r="AS491" s="1280">
        <v>4700</v>
      </c>
      <c r="AT491" s="1282"/>
      <c r="AU491" s="41"/>
      <c r="AV491" s="1282" t="s">
        <v>492</v>
      </c>
      <c r="AW491" s="1283">
        <v>11430</v>
      </c>
      <c r="AX491" s="1286" t="s">
        <v>222</v>
      </c>
      <c r="AY491" s="1287">
        <v>110</v>
      </c>
      <c r="AZ491" s="1271" t="s">
        <v>492</v>
      </c>
      <c r="BA491" s="1272" t="s">
        <v>226</v>
      </c>
      <c r="BB491" s="1274" t="s">
        <v>226</v>
      </c>
      <c r="BC491" s="1274" t="s">
        <v>226</v>
      </c>
      <c r="BD491" s="1276" t="s">
        <v>226</v>
      </c>
      <c r="BE491" s="210"/>
      <c r="BF491" s="1278"/>
      <c r="BG491" s="15"/>
      <c r="BH491" s="15"/>
      <c r="BI491" s="133"/>
      <c r="BJ491" s="130">
        <v>243</v>
      </c>
      <c r="BK491" s="130">
        <v>244</v>
      </c>
      <c r="BL491" s="1260">
        <v>3</v>
      </c>
    </row>
    <row r="492" spans="1:77" ht="13.5" customHeight="1">
      <c r="A492" s="1318"/>
      <c r="B492" s="1300"/>
      <c r="C492" s="1302"/>
      <c r="D492" s="215" t="s">
        <v>227</v>
      </c>
      <c r="E492" s="200"/>
      <c r="F492" s="216">
        <v>70280</v>
      </c>
      <c r="G492" s="217">
        <v>125480</v>
      </c>
      <c r="H492" s="216">
        <v>58830</v>
      </c>
      <c r="I492" s="217">
        <v>114030</v>
      </c>
      <c r="J492" s="170" t="s">
        <v>222</v>
      </c>
      <c r="K492" s="218">
        <v>670</v>
      </c>
      <c r="L492" s="219">
        <v>1140</v>
      </c>
      <c r="M492" s="220" t="s">
        <v>221</v>
      </c>
      <c r="N492" s="218">
        <v>560</v>
      </c>
      <c r="O492" s="219">
        <v>1020</v>
      </c>
      <c r="P492" s="220" t="s">
        <v>221</v>
      </c>
      <c r="Q492" s="170" t="s">
        <v>222</v>
      </c>
      <c r="R492" s="221">
        <v>6700</v>
      </c>
      <c r="S492" s="222">
        <v>60</v>
      </c>
      <c r="T492" s="1303"/>
      <c r="U492" s="157"/>
      <c r="V492" s="242"/>
      <c r="W492" s="1286"/>
      <c r="X492" s="224"/>
      <c r="Y492" s="210"/>
      <c r="Z492" s="1320"/>
      <c r="AA492" s="224"/>
      <c r="AB492" s="1286"/>
      <c r="AC492" s="1313"/>
      <c r="AD492" s="225">
        <v>17140</v>
      </c>
      <c r="AE492" s="1286"/>
      <c r="AF492" s="1288"/>
      <c r="AG492" s="1279"/>
      <c r="AH492" s="1306" t="e">
        <v>#REF!</v>
      </c>
      <c r="AI492" s="1291" t="e">
        <v>#REF!</v>
      </c>
      <c r="AJ492" s="1279"/>
      <c r="AK492" s="165" t="s">
        <v>228</v>
      </c>
      <c r="AL492" s="226">
        <v>5400</v>
      </c>
      <c r="AM492" s="227">
        <v>6000</v>
      </c>
      <c r="AN492" s="1286"/>
      <c r="AO492" s="1294"/>
      <c r="AP492" s="1286"/>
      <c r="AQ492" s="1297"/>
      <c r="AR492" s="1279"/>
      <c r="AS492" s="1281"/>
      <c r="AT492" s="1282"/>
      <c r="AU492" s="41"/>
      <c r="AV492" s="1282"/>
      <c r="AW492" s="1284"/>
      <c r="AX492" s="1286"/>
      <c r="AY492" s="1288"/>
      <c r="AZ492" s="1271"/>
      <c r="BA492" s="1273"/>
      <c r="BB492" s="1275"/>
      <c r="BC492" s="1275"/>
      <c r="BD492" s="1277"/>
      <c r="BE492" s="210"/>
      <c r="BF492" s="1278"/>
      <c r="BG492" s="15"/>
      <c r="BH492" s="15"/>
      <c r="BI492" s="133"/>
      <c r="BJ492" s="130">
        <v>243</v>
      </c>
      <c r="BK492" s="130">
        <v>244</v>
      </c>
      <c r="BL492" s="1260"/>
    </row>
    <row r="493" spans="1:77" ht="13.5" customHeight="1">
      <c r="A493" s="1318"/>
      <c r="B493" s="1300"/>
      <c r="C493" s="1261" t="s">
        <v>229</v>
      </c>
      <c r="D493" s="215" t="s">
        <v>230</v>
      </c>
      <c r="E493" s="200"/>
      <c r="F493" s="216">
        <v>125480</v>
      </c>
      <c r="G493" s="217">
        <v>192540</v>
      </c>
      <c r="H493" s="216">
        <v>114030</v>
      </c>
      <c r="I493" s="217">
        <v>181090</v>
      </c>
      <c r="J493" s="170" t="s">
        <v>222</v>
      </c>
      <c r="K493" s="218">
        <v>1140</v>
      </c>
      <c r="L493" s="219">
        <v>1810</v>
      </c>
      <c r="M493" s="220" t="s">
        <v>221</v>
      </c>
      <c r="N493" s="218">
        <v>1020</v>
      </c>
      <c r="O493" s="219">
        <v>1690</v>
      </c>
      <c r="P493" s="220" t="s">
        <v>221</v>
      </c>
      <c r="Q493" s="228"/>
      <c r="R493" s="229"/>
      <c r="S493" s="230"/>
      <c r="T493" s="1304"/>
      <c r="U493" s="157"/>
      <c r="V493" s="242"/>
      <c r="W493" s="1286"/>
      <c r="X493" s="224"/>
      <c r="Y493" s="210"/>
      <c r="Z493" s="1320"/>
      <c r="AA493" s="224"/>
      <c r="AB493" s="1286" t="s">
        <v>222</v>
      </c>
      <c r="AC493" s="1310">
        <v>17140</v>
      </c>
      <c r="AD493" s="231"/>
      <c r="AE493" s="1286"/>
      <c r="AF493" s="1288">
        <v>0</v>
      </c>
      <c r="AG493" s="1279"/>
      <c r="AH493" s="1306" t="e">
        <v>#REF!</v>
      </c>
      <c r="AI493" s="1291" t="e">
        <v>#REF!</v>
      </c>
      <c r="AJ493" s="1279"/>
      <c r="AK493" s="165" t="s">
        <v>231</v>
      </c>
      <c r="AL493" s="226">
        <v>4700</v>
      </c>
      <c r="AM493" s="227">
        <v>5200</v>
      </c>
      <c r="AN493" s="1286"/>
      <c r="AO493" s="1294"/>
      <c r="AP493" s="1286"/>
      <c r="AQ493" s="1297"/>
      <c r="AR493" s="210"/>
      <c r="AS493" s="193"/>
      <c r="AT493" s="1282"/>
      <c r="AU493" s="41"/>
      <c r="AV493" s="1282"/>
      <c r="AW493" s="1284"/>
      <c r="AX493" s="1286"/>
      <c r="AY493" s="1288"/>
      <c r="AZ493" s="1271"/>
      <c r="BA493" s="1263">
        <v>0.02</v>
      </c>
      <c r="BB493" s="1265">
        <v>0.03</v>
      </c>
      <c r="BC493" s="1265">
        <v>0.05</v>
      </c>
      <c r="BD493" s="1267">
        <v>0.06</v>
      </c>
      <c r="BE493" s="210"/>
      <c r="BF493" s="1269"/>
      <c r="BG493" s="15"/>
      <c r="BH493" s="15"/>
      <c r="BI493" s="133"/>
      <c r="BJ493" s="130">
        <v>243</v>
      </c>
      <c r="BK493" s="130">
        <v>244</v>
      </c>
      <c r="BL493" s="1260"/>
    </row>
    <row r="494" spans="1:77" ht="13.5" customHeight="1">
      <c r="A494" s="1318"/>
      <c r="B494" s="1300"/>
      <c r="C494" s="1262"/>
      <c r="D494" s="232" t="s">
        <v>53</v>
      </c>
      <c r="E494" s="200"/>
      <c r="F494" s="233">
        <v>192540</v>
      </c>
      <c r="G494" s="234"/>
      <c r="H494" s="233">
        <v>181090</v>
      </c>
      <c r="I494" s="234"/>
      <c r="J494" s="170" t="s">
        <v>222</v>
      </c>
      <c r="K494" s="221">
        <v>1810</v>
      </c>
      <c r="L494" s="235"/>
      <c r="M494" s="236" t="s">
        <v>221</v>
      </c>
      <c r="N494" s="221">
        <v>1690</v>
      </c>
      <c r="O494" s="235"/>
      <c r="P494" s="236" t="s">
        <v>221</v>
      </c>
      <c r="Q494" s="228"/>
      <c r="R494" s="229"/>
      <c r="S494" s="237"/>
      <c r="T494" s="1304"/>
      <c r="U494" s="157"/>
      <c r="V494" s="242"/>
      <c r="W494" s="1286"/>
      <c r="X494" s="224"/>
      <c r="Y494" s="210"/>
      <c r="Z494" s="1320"/>
      <c r="AA494" s="224"/>
      <c r="AB494" s="1286"/>
      <c r="AC494" s="1311"/>
      <c r="AD494" s="238"/>
      <c r="AE494" s="1286"/>
      <c r="AF494" s="1289"/>
      <c r="AG494" s="1279"/>
      <c r="AH494" s="1307" t="e">
        <v>#REF!</v>
      </c>
      <c r="AI494" s="1292" t="e">
        <v>#REF!</v>
      </c>
      <c r="AJ494" s="1279"/>
      <c r="AK494" s="239" t="s">
        <v>232</v>
      </c>
      <c r="AL494" s="240">
        <v>4200</v>
      </c>
      <c r="AM494" s="241">
        <v>4600</v>
      </c>
      <c r="AN494" s="1286"/>
      <c r="AO494" s="1295"/>
      <c r="AP494" s="1286"/>
      <c r="AQ494" s="1298"/>
      <c r="AR494" s="210"/>
      <c r="AS494" s="193"/>
      <c r="AT494" s="1282"/>
      <c r="AU494" s="41"/>
      <c r="AV494" s="1282"/>
      <c r="AW494" s="1285"/>
      <c r="AX494" s="1286"/>
      <c r="AY494" s="1289"/>
      <c r="AZ494" s="1271"/>
      <c r="BA494" s="1264"/>
      <c r="BB494" s="1266"/>
      <c r="BC494" s="1266"/>
      <c r="BD494" s="1268"/>
      <c r="BE494" s="210"/>
      <c r="BF494" s="1269"/>
      <c r="BG494" s="15"/>
      <c r="BH494" s="15"/>
      <c r="BI494" s="133"/>
      <c r="BJ494" s="130">
        <v>243</v>
      </c>
      <c r="BK494" s="130">
        <v>244</v>
      </c>
      <c r="BL494" s="1260"/>
    </row>
    <row r="495" spans="1:77" ht="13.5" customHeight="1">
      <c r="A495" s="1318"/>
      <c r="B495" s="1308" t="s">
        <v>236</v>
      </c>
      <c r="C495" s="1301" t="s">
        <v>218</v>
      </c>
      <c r="D495" s="199" t="s">
        <v>219</v>
      </c>
      <c r="E495" s="200"/>
      <c r="F495" s="201">
        <v>59520</v>
      </c>
      <c r="G495" s="202">
        <v>66220</v>
      </c>
      <c r="H495" s="201">
        <v>50360</v>
      </c>
      <c r="I495" s="202">
        <v>57060</v>
      </c>
      <c r="J495" s="170" t="s">
        <v>222</v>
      </c>
      <c r="K495" s="203">
        <v>570</v>
      </c>
      <c r="L495" s="204">
        <v>630</v>
      </c>
      <c r="M495" s="205" t="s">
        <v>221</v>
      </c>
      <c r="N495" s="203">
        <v>480</v>
      </c>
      <c r="O495" s="204">
        <v>540</v>
      </c>
      <c r="P495" s="205" t="s">
        <v>221</v>
      </c>
      <c r="Q495" s="170" t="s">
        <v>222</v>
      </c>
      <c r="R495" s="206">
        <v>6700</v>
      </c>
      <c r="S495" s="207">
        <v>60</v>
      </c>
      <c r="T495" s="1303"/>
      <c r="U495" s="157"/>
      <c r="V495" s="1314" t="s">
        <v>237</v>
      </c>
      <c r="W495" s="1286"/>
      <c r="X495" s="1315" t="s">
        <v>237</v>
      </c>
      <c r="Y495" s="160"/>
      <c r="Z495" s="1320"/>
      <c r="AA495" s="164"/>
      <c r="AB495" s="1286" t="s">
        <v>222</v>
      </c>
      <c r="AC495" s="1312">
        <v>16540</v>
      </c>
      <c r="AD495" s="211"/>
      <c r="AE495" s="1286" t="s">
        <v>222</v>
      </c>
      <c r="AF495" s="1287">
        <v>90</v>
      </c>
      <c r="AG495" s="1279" t="s">
        <v>222</v>
      </c>
      <c r="AH495" s="1305">
        <v>4300</v>
      </c>
      <c r="AI495" s="1290">
        <v>4800</v>
      </c>
      <c r="AJ495" s="1279" t="s">
        <v>222</v>
      </c>
      <c r="AK495" s="212" t="s">
        <v>224</v>
      </c>
      <c r="AL495" s="213">
        <v>8800</v>
      </c>
      <c r="AM495" s="214">
        <v>9800</v>
      </c>
      <c r="AN495" s="1286" t="s">
        <v>222</v>
      </c>
      <c r="AO495" s="1293">
        <v>8040</v>
      </c>
      <c r="AP495" s="1286" t="s">
        <v>222</v>
      </c>
      <c r="AQ495" s="1296">
        <v>80</v>
      </c>
      <c r="AR495" s="1279" t="s">
        <v>222</v>
      </c>
      <c r="AS495" s="1280">
        <v>4700</v>
      </c>
      <c r="AT495" s="1282"/>
      <c r="AU495" s="41"/>
      <c r="AV495" s="1282" t="s">
        <v>492</v>
      </c>
      <c r="AW495" s="1283">
        <v>9140</v>
      </c>
      <c r="AX495" s="1286" t="s">
        <v>222</v>
      </c>
      <c r="AY495" s="1287">
        <v>90</v>
      </c>
      <c r="AZ495" s="1271" t="s">
        <v>492</v>
      </c>
      <c r="BA495" s="1272" t="s">
        <v>226</v>
      </c>
      <c r="BB495" s="1274" t="s">
        <v>226</v>
      </c>
      <c r="BC495" s="1274" t="s">
        <v>226</v>
      </c>
      <c r="BD495" s="1276" t="s">
        <v>226</v>
      </c>
      <c r="BE495" s="210"/>
      <c r="BF495" s="1278"/>
      <c r="BG495" s="15"/>
      <c r="BH495" s="15"/>
      <c r="BI495" s="133"/>
      <c r="BJ495" s="130">
        <v>245</v>
      </c>
      <c r="BK495" s="130">
        <v>246</v>
      </c>
      <c r="BL495" s="1260">
        <v>4</v>
      </c>
    </row>
    <row r="496" spans="1:77" ht="13.5" customHeight="1">
      <c r="A496" s="1318"/>
      <c r="B496" s="1300"/>
      <c r="C496" s="1302"/>
      <c r="D496" s="215" t="s">
        <v>227</v>
      </c>
      <c r="E496" s="200"/>
      <c r="F496" s="216">
        <v>66220</v>
      </c>
      <c r="G496" s="217">
        <v>121420</v>
      </c>
      <c r="H496" s="216">
        <v>57060</v>
      </c>
      <c r="I496" s="217">
        <v>112260</v>
      </c>
      <c r="J496" s="170" t="s">
        <v>222</v>
      </c>
      <c r="K496" s="218">
        <v>630</v>
      </c>
      <c r="L496" s="219">
        <v>1090</v>
      </c>
      <c r="M496" s="220" t="s">
        <v>221</v>
      </c>
      <c r="N496" s="218">
        <v>540</v>
      </c>
      <c r="O496" s="219">
        <v>1000</v>
      </c>
      <c r="P496" s="220" t="s">
        <v>221</v>
      </c>
      <c r="Q496" s="170" t="s">
        <v>222</v>
      </c>
      <c r="R496" s="221">
        <v>6700</v>
      </c>
      <c r="S496" s="222">
        <v>60</v>
      </c>
      <c r="T496" s="1303"/>
      <c r="U496" s="157"/>
      <c r="V496" s="1314"/>
      <c r="W496" s="1286"/>
      <c r="X496" s="1315"/>
      <c r="Y496" s="160"/>
      <c r="Z496" s="1320"/>
      <c r="AA496" s="164"/>
      <c r="AB496" s="1286"/>
      <c r="AC496" s="1313"/>
      <c r="AD496" s="225">
        <v>14770</v>
      </c>
      <c r="AE496" s="1286"/>
      <c r="AF496" s="1288"/>
      <c r="AG496" s="1279"/>
      <c r="AH496" s="1306" t="e">
        <v>#REF!</v>
      </c>
      <c r="AI496" s="1291" t="e">
        <v>#REF!</v>
      </c>
      <c r="AJ496" s="1279"/>
      <c r="AK496" s="165" t="s">
        <v>228</v>
      </c>
      <c r="AL496" s="226">
        <v>4800</v>
      </c>
      <c r="AM496" s="227">
        <v>5400</v>
      </c>
      <c r="AN496" s="1286"/>
      <c r="AO496" s="1294"/>
      <c r="AP496" s="1286"/>
      <c r="AQ496" s="1297"/>
      <c r="AR496" s="1279"/>
      <c r="AS496" s="1281"/>
      <c r="AT496" s="1282"/>
      <c r="AU496" s="41"/>
      <c r="AV496" s="1282"/>
      <c r="AW496" s="1284"/>
      <c r="AX496" s="1286"/>
      <c r="AY496" s="1288"/>
      <c r="AZ496" s="1271"/>
      <c r="BA496" s="1273"/>
      <c r="BB496" s="1275"/>
      <c r="BC496" s="1275"/>
      <c r="BD496" s="1277"/>
      <c r="BE496" s="210"/>
      <c r="BF496" s="1278"/>
      <c r="BG496" s="15"/>
      <c r="BH496" s="15"/>
      <c r="BI496" s="133"/>
      <c r="BJ496" s="130">
        <v>245</v>
      </c>
      <c r="BK496" s="130">
        <v>246</v>
      </c>
      <c r="BL496" s="1260"/>
    </row>
    <row r="497" spans="1:64" ht="13.5" customHeight="1">
      <c r="A497" s="1318"/>
      <c r="B497" s="1300"/>
      <c r="C497" s="1261" t="s">
        <v>229</v>
      </c>
      <c r="D497" s="215" t="s">
        <v>230</v>
      </c>
      <c r="E497" s="200"/>
      <c r="F497" s="216">
        <v>121420</v>
      </c>
      <c r="G497" s="217">
        <v>188480</v>
      </c>
      <c r="H497" s="216">
        <v>112260</v>
      </c>
      <c r="I497" s="217">
        <v>179320</v>
      </c>
      <c r="J497" s="170" t="s">
        <v>222</v>
      </c>
      <c r="K497" s="218">
        <v>1090</v>
      </c>
      <c r="L497" s="219">
        <v>1760</v>
      </c>
      <c r="M497" s="220" t="s">
        <v>221</v>
      </c>
      <c r="N497" s="218">
        <v>1000</v>
      </c>
      <c r="O497" s="219">
        <v>1670</v>
      </c>
      <c r="P497" s="220" t="s">
        <v>221</v>
      </c>
      <c r="Q497" s="228"/>
      <c r="R497" s="229"/>
      <c r="S497" s="230"/>
      <c r="T497" s="1304"/>
      <c r="U497" s="157"/>
      <c r="V497" s="1314"/>
      <c r="W497" s="1286"/>
      <c r="X497" s="1315"/>
      <c r="Y497" s="160"/>
      <c r="Z497" s="1320"/>
      <c r="AA497" s="164"/>
      <c r="AB497" s="1286" t="s">
        <v>222</v>
      </c>
      <c r="AC497" s="1310">
        <v>14770</v>
      </c>
      <c r="AD497" s="231"/>
      <c r="AE497" s="1286"/>
      <c r="AF497" s="1288">
        <v>0</v>
      </c>
      <c r="AG497" s="1279"/>
      <c r="AH497" s="1306" t="e">
        <v>#REF!</v>
      </c>
      <c r="AI497" s="1291" t="e">
        <v>#REF!</v>
      </c>
      <c r="AJ497" s="1279"/>
      <c r="AK497" s="165" t="s">
        <v>231</v>
      </c>
      <c r="AL497" s="226">
        <v>4200</v>
      </c>
      <c r="AM497" s="227">
        <v>4700</v>
      </c>
      <c r="AN497" s="1286"/>
      <c r="AO497" s="1294"/>
      <c r="AP497" s="1286"/>
      <c r="AQ497" s="1297"/>
      <c r="AR497" s="210"/>
      <c r="AS497" s="193"/>
      <c r="AT497" s="1282"/>
      <c r="AU497" s="41"/>
      <c r="AV497" s="1282"/>
      <c r="AW497" s="1284"/>
      <c r="AX497" s="1286"/>
      <c r="AY497" s="1288"/>
      <c r="AZ497" s="1271"/>
      <c r="BA497" s="1263">
        <v>0.02</v>
      </c>
      <c r="BB497" s="1265">
        <v>0.03</v>
      </c>
      <c r="BC497" s="1265">
        <v>0.05</v>
      </c>
      <c r="BD497" s="1267">
        <v>0.06</v>
      </c>
      <c r="BE497" s="210"/>
      <c r="BF497" s="1269"/>
      <c r="BG497" s="15"/>
      <c r="BH497" s="15"/>
      <c r="BI497" s="133"/>
      <c r="BJ497" s="130">
        <v>245</v>
      </c>
      <c r="BK497" s="130">
        <v>246</v>
      </c>
      <c r="BL497" s="1260"/>
    </row>
    <row r="498" spans="1:64" ht="13.5" customHeight="1">
      <c r="A498" s="1318"/>
      <c r="B498" s="1300"/>
      <c r="C498" s="1262"/>
      <c r="D498" s="232" t="s">
        <v>53</v>
      </c>
      <c r="E498" s="200"/>
      <c r="F498" s="233">
        <v>188480</v>
      </c>
      <c r="G498" s="234"/>
      <c r="H498" s="233">
        <v>179320</v>
      </c>
      <c r="I498" s="234"/>
      <c r="J498" s="170" t="s">
        <v>222</v>
      </c>
      <c r="K498" s="221">
        <v>1760</v>
      </c>
      <c r="L498" s="235"/>
      <c r="M498" s="236" t="s">
        <v>221</v>
      </c>
      <c r="N498" s="221">
        <v>1670</v>
      </c>
      <c r="O498" s="235"/>
      <c r="P498" s="236" t="s">
        <v>221</v>
      </c>
      <c r="Q498" s="228"/>
      <c r="R498" s="229"/>
      <c r="S498" s="237"/>
      <c r="T498" s="1304"/>
      <c r="U498" s="157"/>
      <c r="V498" s="223" t="s">
        <v>238</v>
      </c>
      <c r="W498" s="1286"/>
      <c r="X498" s="224" t="s">
        <v>238</v>
      </c>
      <c r="Y498" s="172"/>
      <c r="Z498" s="1320"/>
      <c r="AA498" s="223"/>
      <c r="AB498" s="1286"/>
      <c r="AC498" s="1311"/>
      <c r="AD498" s="238"/>
      <c r="AE498" s="1286"/>
      <c r="AF498" s="1289"/>
      <c r="AG498" s="1279"/>
      <c r="AH498" s="1307" t="e">
        <v>#REF!</v>
      </c>
      <c r="AI498" s="1292" t="e">
        <v>#REF!</v>
      </c>
      <c r="AJ498" s="1279"/>
      <c r="AK498" s="239" t="s">
        <v>232</v>
      </c>
      <c r="AL498" s="240">
        <v>3800</v>
      </c>
      <c r="AM498" s="241">
        <v>4200</v>
      </c>
      <c r="AN498" s="1286"/>
      <c r="AO498" s="1295"/>
      <c r="AP498" s="1286"/>
      <c r="AQ498" s="1298"/>
      <c r="AR498" s="210"/>
      <c r="AS498" s="193"/>
      <c r="AT498" s="1282"/>
      <c r="AU498" s="41"/>
      <c r="AV498" s="1282"/>
      <c r="AW498" s="1285"/>
      <c r="AX498" s="1286"/>
      <c r="AY498" s="1289"/>
      <c r="AZ498" s="1271"/>
      <c r="BA498" s="1264"/>
      <c r="BB498" s="1266"/>
      <c r="BC498" s="1266"/>
      <c r="BD498" s="1268"/>
      <c r="BE498" s="210"/>
      <c r="BF498" s="1269"/>
      <c r="BG498" s="15"/>
      <c r="BH498" s="15"/>
      <c r="BI498" s="133"/>
      <c r="BJ498" s="130">
        <v>245</v>
      </c>
      <c r="BK498" s="130">
        <v>246</v>
      </c>
      <c r="BL498" s="1260"/>
    </row>
    <row r="499" spans="1:64" ht="13.5" customHeight="1">
      <c r="A499" s="1318"/>
      <c r="B499" s="1308" t="s">
        <v>239</v>
      </c>
      <c r="C499" s="1301" t="s">
        <v>218</v>
      </c>
      <c r="D499" s="199" t="s">
        <v>219</v>
      </c>
      <c r="E499" s="200"/>
      <c r="F499" s="201">
        <v>52170</v>
      </c>
      <c r="G499" s="202">
        <v>58870</v>
      </c>
      <c r="H499" s="201">
        <v>44540</v>
      </c>
      <c r="I499" s="202">
        <v>51240</v>
      </c>
      <c r="J499" s="170" t="s">
        <v>222</v>
      </c>
      <c r="K499" s="203">
        <v>500</v>
      </c>
      <c r="L499" s="204">
        <v>560</v>
      </c>
      <c r="M499" s="205" t="s">
        <v>221</v>
      </c>
      <c r="N499" s="203">
        <v>420</v>
      </c>
      <c r="O499" s="204">
        <v>480</v>
      </c>
      <c r="P499" s="205" t="s">
        <v>221</v>
      </c>
      <c r="Q499" s="170" t="s">
        <v>222</v>
      </c>
      <c r="R499" s="206">
        <v>6700</v>
      </c>
      <c r="S499" s="207">
        <v>60</v>
      </c>
      <c r="T499" s="1303"/>
      <c r="U499" s="157"/>
      <c r="V499" s="223">
        <v>235500</v>
      </c>
      <c r="W499" s="1286"/>
      <c r="X499" s="224">
        <v>2350</v>
      </c>
      <c r="Y499" s="210"/>
      <c r="Z499" s="1320"/>
      <c r="AA499" s="224"/>
      <c r="AB499" s="1286" t="s">
        <v>222</v>
      </c>
      <c r="AC499" s="1312">
        <v>14960</v>
      </c>
      <c r="AD499" s="211"/>
      <c r="AE499" s="1286" t="s">
        <v>222</v>
      </c>
      <c r="AF499" s="1287">
        <v>70</v>
      </c>
      <c r="AG499" s="1279" t="s">
        <v>222</v>
      </c>
      <c r="AH499" s="1305">
        <v>3600</v>
      </c>
      <c r="AI499" s="1290">
        <v>4000</v>
      </c>
      <c r="AJ499" s="1279" t="s">
        <v>222</v>
      </c>
      <c r="AK499" s="212" t="s">
        <v>224</v>
      </c>
      <c r="AL499" s="213">
        <v>7200</v>
      </c>
      <c r="AM499" s="214">
        <v>8100</v>
      </c>
      <c r="AN499" s="1286" t="s">
        <v>222</v>
      </c>
      <c r="AO499" s="1293">
        <v>6700</v>
      </c>
      <c r="AP499" s="1286" t="s">
        <v>222</v>
      </c>
      <c r="AQ499" s="1296">
        <v>60</v>
      </c>
      <c r="AR499" s="1279" t="s">
        <v>222</v>
      </c>
      <c r="AS499" s="1280">
        <v>4700</v>
      </c>
      <c r="AT499" s="1282"/>
      <c r="AU499" s="41"/>
      <c r="AV499" s="1282" t="s">
        <v>492</v>
      </c>
      <c r="AW499" s="1283">
        <v>7620</v>
      </c>
      <c r="AX499" s="1286" t="s">
        <v>222</v>
      </c>
      <c r="AY499" s="1287">
        <v>70</v>
      </c>
      <c r="AZ499" s="1271" t="s">
        <v>492</v>
      </c>
      <c r="BA499" s="1272" t="s">
        <v>226</v>
      </c>
      <c r="BB499" s="1274" t="s">
        <v>226</v>
      </c>
      <c r="BC499" s="1274" t="s">
        <v>226</v>
      </c>
      <c r="BD499" s="1276" t="s">
        <v>226</v>
      </c>
      <c r="BE499" s="210"/>
      <c r="BF499" s="1278"/>
      <c r="BG499" s="15"/>
      <c r="BH499" s="15"/>
      <c r="BI499" s="133"/>
      <c r="BJ499" s="130">
        <v>247</v>
      </c>
      <c r="BK499" s="130">
        <v>248</v>
      </c>
      <c r="BL499" s="1260">
        <v>5</v>
      </c>
    </row>
    <row r="500" spans="1:64" ht="13.5" customHeight="1">
      <c r="A500" s="1318"/>
      <c r="B500" s="1300"/>
      <c r="C500" s="1302"/>
      <c r="D500" s="215" t="s">
        <v>227</v>
      </c>
      <c r="E500" s="200"/>
      <c r="F500" s="216">
        <v>58870</v>
      </c>
      <c r="G500" s="217">
        <v>114070</v>
      </c>
      <c r="H500" s="216">
        <v>51240</v>
      </c>
      <c r="I500" s="217">
        <v>106440</v>
      </c>
      <c r="J500" s="170" t="s">
        <v>222</v>
      </c>
      <c r="K500" s="218">
        <v>560</v>
      </c>
      <c r="L500" s="219">
        <v>1020</v>
      </c>
      <c r="M500" s="220" t="s">
        <v>221</v>
      </c>
      <c r="N500" s="218">
        <v>480</v>
      </c>
      <c r="O500" s="219">
        <v>940</v>
      </c>
      <c r="P500" s="220" t="s">
        <v>221</v>
      </c>
      <c r="Q500" s="170" t="s">
        <v>222</v>
      </c>
      <c r="R500" s="221">
        <v>6700</v>
      </c>
      <c r="S500" s="222">
        <v>60</v>
      </c>
      <c r="T500" s="1303"/>
      <c r="U500" s="157"/>
      <c r="V500" s="243"/>
      <c r="W500" s="1286"/>
      <c r="X500" s="244"/>
      <c r="Y500" s="245"/>
      <c r="Z500" s="1320"/>
      <c r="AA500" s="243"/>
      <c r="AB500" s="1286"/>
      <c r="AC500" s="1313"/>
      <c r="AD500" s="225">
        <v>13190</v>
      </c>
      <c r="AE500" s="1286"/>
      <c r="AF500" s="1288"/>
      <c r="AG500" s="1279"/>
      <c r="AH500" s="1306" t="e">
        <v>#REF!</v>
      </c>
      <c r="AI500" s="1291" t="e">
        <v>#REF!</v>
      </c>
      <c r="AJ500" s="1279"/>
      <c r="AK500" s="165" t="s">
        <v>228</v>
      </c>
      <c r="AL500" s="226">
        <v>4000</v>
      </c>
      <c r="AM500" s="227">
        <v>4400</v>
      </c>
      <c r="AN500" s="1286"/>
      <c r="AO500" s="1294"/>
      <c r="AP500" s="1286"/>
      <c r="AQ500" s="1297"/>
      <c r="AR500" s="1279"/>
      <c r="AS500" s="1281"/>
      <c r="AT500" s="1282"/>
      <c r="AU500" s="41"/>
      <c r="AV500" s="1282"/>
      <c r="AW500" s="1284"/>
      <c r="AX500" s="1286"/>
      <c r="AY500" s="1288"/>
      <c r="AZ500" s="1271"/>
      <c r="BA500" s="1273"/>
      <c r="BB500" s="1275"/>
      <c r="BC500" s="1275"/>
      <c r="BD500" s="1277"/>
      <c r="BE500" s="210"/>
      <c r="BF500" s="1278"/>
      <c r="BG500" s="15"/>
      <c r="BH500" s="15"/>
      <c r="BI500" s="133"/>
      <c r="BJ500" s="130">
        <v>247</v>
      </c>
      <c r="BK500" s="130">
        <v>248</v>
      </c>
      <c r="BL500" s="1260"/>
    </row>
    <row r="501" spans="1:64" ht="13.5" customHeight="1">
      <c r="A501" s="1318"/>
      <c r="B501" s="1300"/>
      <c r="C501" s="1261" t="s">
        <v>229</v>
      </c>
      <c r="D501" s="215" t="s">
        <v>230</v>
      </c>
      <c r="E501" s="200"/>
      <c r="F501" s="216">
        <v>114070</v>
      </c>
      <c r="G501" s="217">
        <v>181130</v>
      </c>
      <c r="H501" s="216">
        <v>106440</v>
      </c>
      <c r="I501" s="217">
        <v>173500</v>
      </c>
      <c r="J501" s="170" t="s">
        <v>222</v>
      </c>
      <c r="K501" s="218">
        <v>1020</v>
      </c>
      <c r="L501" s="219">
        <v>1690</v>
      </c>
      <c r="M501" s="220" t="s">
        <v>221</v>
      </c>
      <c r="N501" s="218">
        <v>940</v>
      </c>
      <c r="O501" s="219">
        <v>1610</v>
      </c>
      <c r="P501" s="220" t="s">
        <v>221</v>
      </c>
      <c r="Q501" s="228"/>
      <c r="R501" s="229"/>
      <c r="S501" s="230"/>
      <c r="T501" s="1304"/>
      <c r="U501" s="157"/>
      <c r="V501" s="223" t="s">
        <v>240</v>
      </c>
      <c r="W501" s="1286"/>
      <c r="X501" s="224" t="s">
        <v>240</v>
      </c>
      <c r="Y501" s="172"/>
      <c r="Z501" s="1320"/>
      <c r="AA501" s="223"/>
      <c r="AB501" s="1286" t="s">
        <v>222</v>
      </c>
      <c r="AC501" s="1310">
        <v>13190</v>
      </c>
      <c r="AD501" s="231"/>
      <c r="AE501" s="1286"/>
      <c r="AF501" s="1288">
        <v>0</v>
      </c>
      <c r="AG501" s="1279"/>
      <c r="AH501" s="1306" t="e">
        <v>#REF!</v>
      </c>
      <c r="AI501" s="1291" t="e">
        <v>#REF!</v>
      </c>
      <c r="AJ501" s="1279"/>
      <c r="AK501" s="165" t="s">
        <v>231</v>
      </c>
      <c r="AL501" s="226">
        <v>3500</v>
      </c>
      <c r="AM501" s="227">
        <v>3800</v>
      </c>
      <c r="AN501" s="1286"/>
      <c r="AO501" s="1294"/>
      <c r="AP501" s="1286"/>
      <c r="AQ501" s="1297"/>
      <c r="AR501" s="210"/>
      <c r="AS501" s="193"/>
      <c r="AT501" s="1282"/>
      <c r="AU501" s="41"/>
      <c r="AV501" s="1282"/>
      <c r="AW501" s="1284"/>
      <c r="AX501" s="1286"/>
      <c r="AY501" s="1288"/>
      <c r="AZ501" s="1271"/>
      <c r="BA501" s="1263">
        <v>0.02</v>
      </c>
      <c r="BB501" s="1265">
        <v>0.03</v>
      </c>
      <c r="BC501" s="1265">
        <v>0.05</v>
      </c>
      <c r="BD501" s="1267">
        <v>0.06</v>
      </c>
      <c r="BE501" s="210"/>
      <c r="BF501" s="1269"/>
      <c r="BG501" s="15"/>
      <c r="BH501" s="15"/>
      <c r="BI501" s="133"/>
      <c r="BJ501" s="130">
        <v>247</v>
      </c>
      <c r="BK501" s="130">
        <v>248</v>
      </c>
      <c r="BL501" s="1260"/>
    </row>
    <row r="502" spans="1:64" ht="13.5" customHeight="1">
      <c r="A502" s="1318"/>
      <c r="B502" s="1300"/>
      <c r="C502" s="1262"/>
      <c r="D502" s="232" t="s">
        <v>53</v>
      </c>
      <c r="E502" s="200"/>
      <c r="F502" s="233">
        <v>181130</v>
      </c>
      <c r="G502" s="234"/>
      <c r="H502" s="233">
        <v>173500</v>
      </c>
      <c r="I502" s="234"/>
      <c r="J502" s="170" t="s">
        <v>222</v>
      </c>
      <c r="K502" s="221">
        <v>1690</v>
      </c>
      <c r="L502" s="235"/>
      <c r="M502" s="236" t="s">
        <v>221</v>
      </c>
      <c r="N502" s="221">
        <v>1610</v>
      </c>
      <c r="O502" s="235"/>
      <c r="P502" s="236" t="s">
        <v>221</v>
      </c>
      <c r="Q502" s="228"/>
      <c r="R502" s="229"/>
      <c r="S502" s="237"/>
      <c r="T502" s="1304"/>
      <c r="U502" s="157"/>
      <c r="V502" s="223">
        <v>252100</v>
      </c>
      <c r="W502" s="1286"/>
      <c r="X502" s="224">
        <v>2520</v>
      </c>
      <c r="Y502" s="210"/>
      <c r="Z502" s="1320"/>
      <c r="AA502" s="224"/>
      <c r="AB502" s="1286"/>
      <c r="AC502" s="1311"/>
      <c r="AD502" s="238"/>
      <c r="AE502" s="1286"/>
      <c r="AF502" s="1289"/>
      <c r="AG502" s="1279"/>
      <c r="AH502" s="1307" t="e">
        <v>#REF!</v>
      </c>
      <c r="AI502" s="1292" t="e">
        <v>#REF!</v>
      </c>
      <c r="AJ502" s="1279"/>
      <c r="AK502" s="239" t="s">
        <v>232</v>
      </c>
      <c r="AL502" s="240">
        <v>3100</v>
      </c>
      <c r="AM502" s="241">
        <v>3400</v>
      </c>
      <c r="AN502" s="1286"/>
      <c r="AO502" s="1295"/>
      <c r="AP502" s="1286"/>
      <c r="AQ502" s="1298"/>
      <c r="AR502" s="210"/>
      <c r="AS502" s="193"/>
      <c r="AT502" s="1282"/>
      <c r="AU502" s="41"/>
      <c r="AV502" s="1282"/>
      <c r="AW502" s="1285"/>
      <c r="AX502" s="1286"/>
      <c r="AY502" s="1289"/>
      <c r="AZ502" s="1271"/>
      <c r="BA502" s="1264"/>
      <c r="BB502" s="1266"/>
      <c r="BC502" s="1266"/>
      <c r="BD502" s="1268"/>
      <c r="BE502" s="210"/>
      <c r="BF502" s="1269"/>
      <c r="BG502" s="15"/>
      <c r="BH502" s="15"/>
      <c r="BI502" s="133"/>
      <c r="BJ502" s="130">
        <v>247</v>
      </c>
      <c r="BK502" s="130">
        <v>248</v>
      </c>
      <c r="BL502" s="1260"/>
    </row>
    <row r="503" spans="1:64" ht="13.5" customHeight="1">
      <c r="A503" s="1318"/>
      <c r="B503" s="1308" t="s">
        <v>241</v>
      </c>
      <c r="C503" s="1301" t="s">
        <v>218</v>
      </c>
      <c r="D503" s="199" t="s">
        <v>219</v>
      </c>
      <c r="E503" s="200"/>
      <c r="F503" s="201">
        <v>47000</v>
      </c>
      <c r="G503" s="202">
        <v>53700</v>
      </c>
      <c r="H503" s="201">
        <v>40460</v>
      </c>
      <c r="I503" s="202">
        <v>47160</v>
      </c>
      <c r="J503" s="170" t="s">
        <v>222</v>
      </c>
      <c r="K503" s="203">
        <v>450</v>
      </c>
      <c r="L503" s="204">
        <v>510</v>
      </c>
      <c r="M503" s="205" t="s">
        <v>221</v>
      </c>
      <c r="N503" s="203">
        <v>380</v>
      </c>
      <c r="O503" s="204">
        <v>440</v>
      </c>
      <c r="P503" s="205" t="s">
        <v>221</v>
      </c>
      <c r="Q503" s="170" t="s">
        <v>222</v>
      </c>
      <c r="R503" s="206">
        <v>6700</v>
      </c>
      <c r="S503" s="207">
        <v>60</v>
      </c>
      <c r="T503" s="1303"/>
      <c r="U503" s="157"/>
      <c r="V503" s="243"/>
      <c r="W503" s="1286"/>
      <c r="X503" s="244"/>
      <c r="Y503" s="245"/>
      <c r="Z503" s="1320"/>
      <c r="AA503" s="243"/>
      <c r="AB503" s="1286" t="s">
        <v>222</v>
      </c>
      <c r="AC503" s="1312">
        <v>13830</v>
      </c>
      <c r="AD503" s="211"/>
      <c r="AE503" s="1286" t="s">
        <v>222</v>
      </c>
      <c r="AF503" s="1287">
        <v>60</v>
      </c>
      <c r="AG503" s="1279" t="s">
        <v>222</v>
      </c>
      <c r="AH503" s="1305">
        <v>3100</v>
      </c>
      <c r="AI503" s="1290">
        <v>3400</v>
      </c>
      <c r="AJ503" s="1279" t="s">
        <v>222</v>
      </c>
      <c r="AK503" s="212" t="s">
        <v>224</v>
      </c>
      <c r="AL503" s="213">
        <v>6300</v>
      </c>
      <c r="AM503" s="214">
        <v>7100</v>
      </c>
      <c r="AN503" s="1286" t="s">
        <v>222</v>
      </c>
      <c r="AO503" s="1293">
        <v>5740</v>
      </c>
      <c r="AP503" s="1286" t="s">
        <v>222</v>
      </c>
      <c r="AQ503" s="1296">
        <v>50</v>
      </c>
      <c r="AR503" s="1279" t="s">
        <v>222</v>
      </c>
      <c r="AS503" s="1280">
        <v>4700</v>
      </c>
      <c r="AT503" s="1282"/>
      <c r="AU503" s="41"/>
      <c r="AV503" s="1282" t="s">
        <v>492</v>
      </c>
      <c r="AW503" s="1283">
        <v>6530</v>
      </c>
      <c r="AX503" s="1286" t="s">
        <v>222</v>
      </c>
      <c r="AY503" s="1287">
        <v>60</v>
      </c>
      <c r="AZ503" s="1271" t="s">
        <v>492</v>
      </c>
      <c r="BA503" s="1272" t="s">
        <v>226</v>
      </c>
      <c r="BB503" s="1274" t="s">
        <v>226</v>
      </c>
      <c r="BC503" s="1274" t="s">
        <v>226</v>
      </c>
      <c r="BD503" s="1276" t="s">
        <v>226</v>
      </c>
      <c r="BE503" s="210"/>
      <c r="BF503" s="1278"/>
      <c r="BG503" s="15"/>
      <c r="BH503" s="15"/>
      <c r="BI503" s="133"/>
      <c r="BJ503" s="130">
        <v>249</v>
      </c>
      <c r="BK503" s="130">
        <v>250</v>
      </c>
      <c r="BL503" s="1260">
        <v>6</v>
      </c>
    </row>
    <row r="504" spans="1:64" ht="13.5" customHeight="1">
      <c r="A504" s="1318"/>
      <c r="B504" s="1300"/>
      <c r="C504" s="1302"/>
      <c r="D504" s="215" t="s">
        <v>227</v>
      </c>
      <c r="E504" s="200"/>
      <c r="F504" s="216">
        <v>53700</v>
      </c>
      <c r="G504" s="217">
        <v>108900</v>
      </c>
      <c r="H504" s="216">
        <v>47160</v>
      </c>
      <c r="I504" s="217">
        <v>102360</v>
      </c>
      <c r="J504" s="170" t="s">
        <v>222</v>
      </c>
      <c r="K504" s="218">
        <v>510</v>
      </c>
      <c r="L504" s="219">
        <v>970</v>
      </c>
      <c r="M504" s="220" t="s">
        <v>221</v>
      </c>
      <c r="N504" s="218">
        <v>440</v>
      </c>
      <c r="O504" s="219">
        <v>900</v>
      </c>
      <c r="P504" s="220" t="s">
        <v>221</v>
      </c>
      <c r="Q504" s="170" t="s">
        <v>222</v>
      </c>
      <c r="R504" s="221">
        <v>6700</v>
      </c>
      <c r="S504" s="222">
        <v>60</v>
      </c>
      <c r="T504" s="1303"/>
      <c r="U504" s="157"/>
      <c r="V504" s="223" t="s">
        <v>242</v>
      </c>
      <c r="W504" s="1286"/>
      <c r="X504" s="224" t="s">
        <v>242</v>
      </c>
      <c r="Y504" s="172"/>
      <c r="Z504" s="1320"/>
      <c r="AA504" s="223"/>
      <c r="AB504" s="1286"/>
      <c r="AC504" s="1313"/>
      <c r="AD504" s="225">
        <v>12060</v>
      </c>
      <c r="AE504" s="1286"/>
      <c r="AF504" s="1288"/>
      <c r="AG504" s="1279"/>
      <c r="AH504" s="1306" t="e">
        <v>#REF!</v>
      </c>
      <c r="AI504" s="1291" t="e">
        <v>#REF!</v>
      </c>
      <c r="AJ504" s="1279"/>
      <c r="AK504" s="165" t="s">
        <v>228</v>
      </c>
      <c r="AL504" s="226">
        <v>3500</v>
      </c>
      <c r="AM504" s="227">
        <v>3900</v>
      </c>
      <c r="AN504" s="1286"/>
      <c r="AO504" s="1294"/>
      <c r="AP504" s="1286"/>
      <c r="AQ504" s="1297"/>
      <c r="AR504" s="1279"/>
      <c r="AS504" s="1281"/>
      <c r="AT504" s="1282"/>
      <c r="AU504" s="41"/>
      <c r="AV504" s="1282"/>
      <c r="AW504" s="1284"/>
      <c r="AX504" s="1286"/>
      <c r="AY504" s="1288"/>
      <c r="AZ504" s="1271"/>
      <c r="BA504" s="1273"/>
      <c r="BB504" s="1275"/>
      <c r="BC504" s="1275"/>
      <c r="BD504" s="1277"/>
      <c r="BE504" s="210"/>
      <c r="BF504" s="1278"/>
      <c r="BG504" s="15"/>
      <c r="BH504" s="15"/>
      <c r="BI504" s="133"/>
      <c r="BJ504" s="130">
        <v>249</v>
      </c>
      <c r="BK504" s="130">
        <v>250</v>
      </c>
      <c r="BL504" s="1260"/>
    </row>
    <row r="505" spans="1:64" ht="13.5" customHeight="1">
      <c r="A505" s="1318"/>
      <c r="B505" s="1300"/>
      <c r="C505" s="1261" t="s">
        <v>229</v>
      </c>
      <c r="D505" s="215" t="s">
        <v>230</v>
      </c>
      <c r="E505" s="200"/>
      <c r="F505" s="216">
        <v>108900</v>
      </c>
      <c r="G505" s="217">
        <v>175960</v>
      </c>
      <c r="H505" s="216">
        <v>102360</v>
      </c>
      <c r="I505" s="217">
        <v>169420</v>
      </c>
      <c r="J505" s="170" t="s">
        <v>222</v>
      </c>
      <c r="K505" s="218">
        <v>970</v>
      </c>
      <c r="L505" s="219">
        <v>1640</v>
      </c>
      <c r="M505" s="220" t="s">
        <v>221</v>
      </c>
      <c r="N505" s="218">
        <v>900</v>
      </c>
      <c r="O505" s="219">
        <v>1570</v>
      </c>
      <c r="P505" s="220" t="s">
        <v>221</v>
      </c>
      <c r="Q505" s="228"/>
      <c r="R505" s="229"/>
      <c r="S505" s="230"/>
      <c r="T505" s="1304"/>
      <c r="U505" s="157"/>
      <c r="V505" s="223">
        <v>285300</v>
      </c>
      <c r="W505" s="1286"/>
      <c r="X505" s="224">
        <v>2850</v>
      </c>
      <c r="Y505" s="210"/>
      <c r="Z505" s="1320"/>
      <c r="AA505" s="224"/>
      <c r="AB505" s="1286" t="s">
        <v>222</v>
      </c>
      <c r="AC505" s="1310">
        <v>12060</v>
      </c>
      <c r="AD505" s="231"/>
      <c r="AE505" s="1286"/>
      <c r="AF505" s="1288">
        <v>0</v>
      </c>
      <c r="AG505" s="1279"/>
      <c r="AH505" s="1306" t="e">
        <v>#REF!</v>
      </c>
      <c r="AI505" s="1291" t="e">
        <v>#REF!</v>
      </c>
      <c r="AJ505" s="1279"/>
      <c r="AK505" s="165" t="s">
        <v>231</v>
      </c>
      <c r="AL505" s="226">
        <v>3000</v>
      </c>
      <c r="AM505" s="227">
        <v>3400</v>
      </c>
      <c r="AN505" s="1286"/>
      <c r="AO505" s="1294"/>
      <c r="AP505" s="1286"/>
      <c r="AQ505" s="1297"/>
      <c r="AR505" s="210"/>
      <c r="AS505" s="193"/>
      <c r="AT505" s="1282"/>
      <c r="AU505" s="41"/>
      <c r="AV505" s="1282"/>
      <c r="AW505" s="1284"/>
      <c r="AX505" s="1286"/>
      <c r="AY505" s="1288"/>
      <c r="AZ505" s="1271"/>
      <c r="BA505" s="1263">
        <v>0.02</v>
      </c>
      <c r="BB505" s="1265">
        <v>0.03</v>
      </c>
      <c r="BC505" s="1265">
        <v>0.05</v>
      </c>
      <c r="BD505" s="1267">
        <v>7.0000000000000007E-2</v>
      </c>
      <c r="BE505" s="210"/>
      <c r="BF505" s="1269"/>
      <c r="BG505" s="15"/>
      <c r="BH505" s="15"/>
      <c r="BI505" s="133"/>
      <c r="BJ505" s="130">
        <v>249</v>
      </c>
      <c r="BK505" s="130">
        <v>250</v>
      </c>
      <c r="BL505" s="1260"/>
    </row>
    <row r="506" spans="1:64" ht="13.5" customHeight="1">
      <c r="A506" s="1318"/>
      <c r="B506" s="1300"/>
      <c r="C506" s="1262"/>
      <c r="D506" s="232" t="s">
        <v>53</v>
      </c>
      <c r="E506" s="200"/>
      <c r="F506" s="233">
        <v>175960</v>
      </c>
      <c r="G506" s="234"/>
      <c r="H506" s="233">
        <v>169420</v>
      </c>
      <c r="I506" s="234"/>
      <c r="J506" s="170" t="s">
        <v>222</v>
      </c>
      <c r="K506" s="221">
        <v>1640</v>
      </c>
      <c r="L506" s="235"/>
      <c r="M506" s="236" t="s">
        <v>221</v>
      </c>
      <c r="N506" s="221">
        <v>1570</v>
      </c>
      <c r="O506" s="235"/>
      <c r="P506" s="236" t="s">
        <v>221</v>
      </c>
      <c r="Q506" s="228"/>
      <c r="R506" s="229"/>
      <c r="S506" s="237"/>
      <c r="T506" s="1304"/>
      <c r="U506" s="157"/>
      <c r="V506" s="243"/>
      <c r="W506" s="1286"/>
      <c r="X506" s="244"/>
      <c r="Y506" s="245"/>
      <c r="Z506" s="1320"/>
      <c r="AA506" s="243"/>
      <c r="AB506" s="1286"/>
      <c r="AC506" s="1311"/>
      <c r="AD506" s="238"/>
      <c r="AE506" s="1286"/>
      <c r="AF506" s="1289"/>
      <c r="AG506" s="1279"/>
      <c r="AH506" s="1307" t="e">
        <v>#REF!</v>
      </c>
      <c r="AI506" s="1292" t="e">
        <v>#REF!</v>
      </c>
      <c r="AJ506" s="1279"/>
      <c r="AK506" s="239" t="s">
        <v>232</v>
      </c>
      <c r="AL506" s="240">
        <v>2700</v>
      </c>
      <c r="AM506" s="241">
        <v>3000</v>
      </c>
      <c r="AN506" s="1286"/>
      <c r="AO506" s="1295"/>
      <c r="AP506" s="1286"/>
      <c r="AQ506" s="1298"/>
      <c r="AR506" s="210"/>
      <c r="AS506" s="193"/>
      <c r="AT506" s="1282"/>
      <c r="AU506" s="41"/>
      <c r="AV506" s="1282"/>
      <c r="AW506" s="1285"/>
      <c r="AX506" s="1286"/>
      <c r="AY506" s="1289"/>
      <c r="AZ506" s="1271"/>
      <c r="BA506" s="1264"/>
      <c r="BB506" s="1266"/>
      <c r="BC506" s="1266"/>
      <c r="BD506" s="1268"/>
      <c r="BE506" s="210"/>
      <c r="BF506" s="1269"/>
      <c r="BG506" s="15"/>
      <c r="BH506" s="15"/>
      <c r="BI506" s="133"/>
      <c r="BJ506" s="130">
        <v>249</v>
      </c>
      <c r="BK506" s="130">
        <v>250</v>
      </c>
      <c r="BL506" s="1260"/>
    </row>
    <row r="507" spans="1:64" ht="13.5" customHeight="1">
      <c r="A507" s="1318"/>
      <c r="B507" s="1308" t="s">
        <v>243</v>
      </c>
      <c r="C507" s="1301" t="s">
        <v>218</v>
      </c>
      <c r="D507" s="199" t="s">
        <v>219</v>
      </c>
      <c r="E507" s="200"/>
      <c r="F507" s="201">
        <v>43180</v>
      </c>
      <c r="G507" s="202">
        <v>49880</v>
      </c>
      <c r="H507" s="201">
        <v>37450</v>
      </c>
      <c r="I507" s="202">
        <v>44150</v>
      </c>
      <c r="J507" s="170" t="s">
        <v>222</v>
      </c>
      <c r="K507" s="203">
        <v>410</v>
      </c>
      <c r="L507" s="204">
        <v>470</v>
      </c>
      <c r="M507" s="205" t="s">
        <v>221</v>
      </c>
      <c r="N507" s="203">
        <v>350</v>
      </c>
      <c r="O507" s="204">
        <v>410</v>
      </c>
      <c r="P507" s="205" t="s">
        <v>221</v>
      </c>
      <c r="Q507" s="170" t="s">
        <v>222</v>
      </c>
      <c r="R507" s="206">
        <v>6700</v>
      </c>
      <c r="S507" s="207">
        <v>60</v>
      </c>
      <c r="T507" s="1303"/>
      <c r="U507" s="157"/>
      <c r="V507" s="223" t="s">
        <v>244</v>
      </c>
      <c r="W507" s="1286"/>
      <c r="X507" s="224" t="s">
        <v>244</v>
      </c>
      <c r="Y507" s="172"/>
      <c r="Z507" s="1320"/>
      <c r="AA507" s="223"/>
      <c r="AB507" s="1286" t="s">
        <v>222</v>
      </c>
      <c r="AC507" s="1312">
        <v>12990</v>
      </c>
      <c r="AD507" s="211"/>
      <c r="AE507" s="1286" t="s">
        <v>222</v>
      </c>
      <c r="AF507" s="1287">
        <v>50</v>
      </c>
      <c r="AG507" s="1279" t="s">
        <v>222</v>
      </c>
      <c r="AH507" s="1305">
        <v>3500</v>
      </c>
      <c r="AI507" s="1290">
        <v>3900</v>
      </c>
      <c r="AJ507" s="1279" t="s">
        <v>222</v>
      </c>
      <c r="AK507" s="212" t="s">
        <v>224</v>
      </c>
      <c r="AL507" s="213">
        <v>7100</v>
      </c>
      <c r="AM507" s="214">
        <v>7900</v>
      </c>
      <c r="AN507" s="1286" t="s">
        <v>222</v>
      </c>
      <c r="AO507" s="1293">
        <v>5020</v>
      </c>
      <c r="AP507" s="1286" t="s">
        <v>222</v>
      </c>
      <c r="AQ507" s="1296">
        <v>50</v>
      </c>
      <c r="AR507" s="1279" t="s">
        <v>222</v>
      </c>
      <c r="AS507" s="1280">
        <v>4700</v>
      </c>
      <c r="AT507" s="1282"/>
      <c r="AU507" s="41"/>
      <c r="AV507" s="1282" t="s">
        <v>492</v>
      </c>
      <c r="AW507" s="1283">
        <v>5710</v>
      </c>
      <c r="AX507" s="1286" t="s">
        <v>222</v>
      </c>
      <c r="AY507" s="1287">
        <v>50</v>
      </c>
      <c r="AZ507" s="1271" t="s">
        <v>492</v>
      </c>
      <c r="BA507" s="1272" t="s">
        <v>226</v>
      </c>
      <c r="BB507" s="1274" t="s">
        <v>226</v>
      </c>
      <c r="BC507" s="1274" t="s">
        <v>226</v>
      </c>
      <c r="BD507" s="1276" t="s">
        <v>226</v>
      </c>
      <c r="BE507" s="210"/>
      <c r="BF507" s="1278"/>
      <c r="BG507" s="15"/>
      <c r="BH507" s="15"/>
      <c r="BI507" s="133"/>
      <c r="BJ507" s="130">
        <v>251</v>
      </c>
      <c r="BK507" s="130">
        <v>252</v>
      </c>
      <c r="BL507" s="1260">
        <v>7</v>
      </c>
    </row>
    <row r="508" spans="1:64" ht="13.5" customHeight="1">
      <c r="A508" s="1318"/>
      <c r="B508" s="1300"/>
      <c r="C508" s="1302"/>
      <c r="D508" s="215" t="s">
        <v>227</v>
      </c>
      <c r="E508" s="200"/>
      <c r="F508" s="216">
        <v>49880</v>
      </c>
      <c r="G508" s="217">
        <v>105080</v>
      </c>
      <c r="H508" s="216">
        <v>44150</v>
      </c>
      <c r="I508" s="217">
        <v>99350</v>
      </c>
      <c r="J508" s="170" t="s">
        <v>222</v>
      </c>
      <c r="K508" s="218">
        <v>470</v>
      </c>
      <c r="L508" s="219">
        <v>930</v>
      </c>
      <c r="M508" s="220" t="s">
        <v>221</v>
      </c>
      <c r="N508" s="218">
        <v>410</v>
      </c>
      <c r="O508" s="219">
        <v>870</v>
      </c>
      <c r="P508" s="220" t="s">
        <v>221</v>
      </c>
      <c r="Q508" s="170" t="s">
        <v>222</v>
      </c>
      <c r="R508" s="221">
        <v>6700</v>
      </c>
      <c r="S508" s="222">
        <v>60</v>
      </c>
      <c r="T508" s="1303"/>
      <c r="U508" s="157"/>
      <c r="V508" s="223">
        <v>318600</v>
      </c>
      <c r="W508" s="1286"/>
      <c r="X508" s="224">
        <v>3180</v>
      </c>
      <c r="Y508" s="210"/>
      <c r="Z508" s="1320"/>
      <c r="AA508" s="224"/>
      <c r="AB508" s="1286"/>
      <c r="AC508" s="1313"/>
      <c r="AD508" s="225">
        <v>11220</v>
      </c>
      <c r="AE508" s="1286"/>
      <c r="AF508" s="1288"/>
      <c r="AG508" s="1279"/>
      <c r="AH508" s="1306" t="e">
        <v>#REF!</v>
      </c>
      <c r="AI508" s="1291" t="e">
        <v>#REF!</v>
      </c>
      <c r="AJ508" s="1279"/>
      <c r="AK508" s="165" t="s">
        <v>228</v>
      </c>
      <c r="AL508" s="226">
        <v>3900</v>
      </c>
      <c r="AM508" s="227">
        <v>4300</v>
      </c>
      <c r="AN508" s="1286"/>
      <c r="AO508" s="1294"/>
      <c r="AP508" s="1286"/>
      <c r="AQ508" s="1297"/>
      <c r="AR508" s="1279"/>
      <c r="AS508" s="1281"/>
      <c r="AT508" s="1282"/>
      <c r="AU508" s="41"/>
      <c r="AV508" s="1282"/>
      <c r="AW508" s="1284"/>
      <c r="AX508" s="1286"/>
      <c r="AY508" s="1288"/>
      <c r="AZ508" s="1271"/>
      <c r="BA508" s="1273"/>
      <c r="BB508" s="1275"/>
      <c r="BC508" s="1275"/>
      <c r="BD508" s="1277"/>
      <c r="BE508" s="210"/>
      <c r="BF508" s="1278"/>
      <c r="BG508" s="15"/>
      <c r="BH508" s="15"/>
      <c r="BI508" s="133"/>
      <c r="BJ508" s="130">
        <v>251</v>
      </c>
      <c r="BK508" s="130">
        <v>252</v>
      </c>
      <c r="BL508" s="1260"/>
    </row>
    <row r="509" spans="1:64" ht="13.5" customHeight="1">
      <c r="A509" s="1318"/>
      <c r="B509" s="1300"/>
      <c r="C509" s="1261" t="s">
        <v>229</v>
      </c>
      <c r="D509" s="215" t="s">
        <v>230</v>
      </c>
      <c r="E509" s="200"/>
      <c r="F509" s="216">
        <v>105080</v>
      </c>
      <c r="G509" s="217">
        <v>172140</v>
      </c>
      <c r="H509" s="216">
        <v>99350</v>
      </c>
      <c r="I509" s="217">
        <v>166410</v>
      </c>
      <c r="J509" s="170" t="s">
        <v>222</v>
      </c>
      <c r="K509" s="218">
        <v>930</v>
      </c>
      <c r="L509" s="219">
        <v>1600</v>
      </c>
      <c r="M509" s="220" t="s">
        <v>221</v>
      </c>
      <c r="N509" s="218">
        <v>870</v>
      </c>
      <c r="O509" s="219">
        <v>1540</v>
      </c>
      <c r="P509" s="220" t="s">
        <v>221</v>
      </c>
      <c r="Q509" s="228"/>
      <c r="R509" s="229"/>
      <c r="S509" s="230"/>
      <c r="T509" s="1304"/>
      <c r="U509" s="157"/>
      <c r="V509" s="243"/>
      <c r="W509" s="1286"/>
      <c r="X509" s="244"/>
      <c r="Y509" s="245"/>
      <c r="Z509" s="1320"/>
      <c r="AA509" s="243"/>
      <c r="AB509" s="1286" t="s">
        <v>222</v>
      </c>
      <c r="AC509" s="1310">
        <v>11220</v>
      </c>
      <c r="AD509" s="231"/>
      <c r="AE509" s="1286"/>
      <c r="AF509" s="1288">
        <v>0</v>
      </c>
      <c r="AG509" s="1279"/>
      <c r="AH509" s="1306" t="e">
        <v>#REF!</v>
      </c>
      <c r="AI509" s="1291" t="e">
        <v>#REF!</v>
      </c>
      <c r="AJ509" s="1279"/>
      <c r="AK509" s="165" t="s">
        <v>231</v>
      </c>
      <c r="AL509" s="226">
        <v>3400</v>
      </c>
      <c r="AM509" s="227">
        <v>3800</v>
      </c>
      <c r="AN509" s="1286"/>
      <c r="AO509" s="1294"/>
      <c r="AP509" s="1286"/>
      <c r="AQ509" s="1297"/>
      <c r="AR509" s="210"/>
      <c r="AS509" s="193"/>
      <c r="AT509" s="1282"/>
      <c r="AU509" s="61"/>
      <c r="AV509" s="1282"/>
      <c r="AW509" s="1284"/>
      <c r="AX509" s="1286"/>
      <c r="AY509" s="1288"/>
      <c r="AZ509" s="1271"/>
      <c r="BA509" s="1263">
        <v>0.02</v>
      </c>
      <c r="BB509" s="1265">
        <v>0.03</v>
      </c>
      <c r="BC509" s="1265">
        <v>0.05</v>
      </c>
      <c r="BD509" s="1267">
        <v>7.0000000000000007E-2</v>
      </c>
      <c r="BE509" s="210"/>
      <c r="BF509" s="1269"/>
      <c r="BG509" s="15"/>
      <c r="BH509" s="15"/>
      <c r="BI509" s="133"/>
      <c r="BJ509" s="130">
        <v>251</v>
      </c>
      <c r="BK509" s="130">
        <v>252</v>
      </c>
      <c r="BL509" s="1260"/>
    </row>
    <row r="510" spans="1:64" ht="13.5" customHeight="1">
      <c r="A510" s="1318"/>
      <c r="B510" s="1300"/>
      <c r="C510" s="1262"/>
      <c r="D510" s="232" t="s">
        <v>53</v>
      </c>
      <c r="E510" s="200"/>
      <c r="F510" s="233">
        <v>172140</v>
      </c>
      <c r="G510" s="234"/>
      <c r="H510" s="233">
        <v>166410</v>
      </c>
      <c r="I510" s="234"/>
      <c r="J510" s="170" t="s">
        <v>222</v>
      </c>
      <c r="K510" s="221">
        <v>1600</v>
      </c>
      <c r="L510" s="235"/>
      <c r="M510" s="236" t="s">
        <v>221</v>
      </c>
      <c r="N510" s="221">
        <v>1540</v>
      </c>
      <c r="O510" s="235"/>
      <c r="P510" s="236" t="s">
        <v>221</v>
      </c>
      <c r="Q510" s="228"/>
      <c r="R510" s="229"/>
      <c r="S510" s="237"/>
      <c r="T510" s="1304"/>
      <c r="U510" s="157"/>
      <c r="V510" s="223" t="s">
        <v>245</v>
      </c>
      <c r="W510" s="1286"/>
      <c r="X510" s="224" t="s">
        <v>245</v>
      </c>
      <c r="Y510" s="172"/>
      <c r="Z510" s="1320"/>
      <c r="AA510" s="223"/>
      <c r="AB510" s="1286"/>
      <c r="AC510" s="1311"/>
      <c r="AD510" s="238"/>
      <c r="AE510" s="1286"/>
      <c r="AF510" s="1289"/>
      <c r="AG510" s="1279"/>
      <c r="AH510" s="1307" t="e">
        <v>#REF!</v>
      </c>
      <c r="AI510" s="1292" t="e">
        <v>#REF!</v>
      </c>
      <c r="AJ510" s="1279"/>
      <c r="AK510" s="239" t="s">
        <v>232</v>
      </c>
      <c r="AL510" s="240">
        <v>3000</v>
      </c>
      <c r="AM510" s="241">
        <v>3400</v>
      </c>
      <c r="AN510" s="1286"/>
      <c r="AO510" s="1295"/>
      <c r="AP510" s="1286"/>
      <c r="AQ510" s="1298"/>
      <c r="AR510" s="210"/>
      <c r="AS510" s="193"/>
      <c r="AT510" s="1282"/>
      <c r="AU510" s="61"/>
      <c r="AV510" s="1282"/>
      <c r="AW510" s="1285"/>
      <c r="AX510" s="1286"/>
      <c r="AY510" s="1289"/>
      <c r="AZ510" s="1271"/>
      <c r="BA510" s="1264"/>
      <c r="BB510" s="1266"/>
      <c r="BC510" s="1266"/>
      <c r="BD510" s="1268"/>
      <c r="BE510" s="210"/>
      <c r="BF510" s="1269"/>
      <c r="BG510" s="15"/>
      <c r="BH510" s="15"/>
      <c r="BI510" s="133"/>
      <c r="BJ510" s="130">
        <v>251</v>
      </c>
      <c r="BK510" s="130">
        <v>252</v>
      </c>
      <c r="BL510" s="1260"/>
    </row>
    <row r="511" spans="1:64" ht="13.5" customHeight="1">
      <c r="A511" s="1318"/>
      <c r="B511" s="1308" t="s">
        <v>246</v>
      </c>
      <c r="C511" s="1301" t="s">
        <v>218</v>
      </c>
      <c r="D511" s="199" t="s">
        <v>219</v>
      </c>
      <c r="E511" s="200"/>
      <c r="F511" s="201">
        <v>40160</v>
      </c>
      <c r="G511" s="202">
        <v>46860</v>
      </c>
      <c r="H511" s="201">
        <v>35070</v>
      </c>
      <c r="I511" s="202">
        <v>41770</v>
      </c>
      <c r="J511" s="170" t="s">
        <v>222</v>
      </c>
      <c r="K511" s="203">
        <v>380</v>
      </c>
      <c r="L511" s="204">
        <v>440</v>
      </c>
      <c r="M511" s="205" t="s">
        <v>221</v>
      </c>
      <c r="N511" s="203">
        <v>330</v>
      </c>
      <c r="O511" s="204">
        <v>390</v>
      </c>
      <c r="P511" s="205" t="s">
        <v>221</v>
      </c>
      <c r="Q511" s="170" t="s">
        <v>222</v>
      </c>
      <c r="R511" s="206">
        <v>6700</v>
      </c>
      <c r="S511" s="207">
        <v>60</v>
      </c>
      <c r="T511" s="1303"/>
      <c r="U511" s="157"/>
      <c r="V511" s="223">
        <v>351800</v>
      </c>
      <c r="W511" s="1286"/>
      <c r="X511" s="224">
        <v>3510</v>
      </c>
      <c r="Y511" s="210"/>
      <c r="Z511" s="1320"/>
      <c r="AA511" s="224"/>
      <c r="AB511" s="1286" t="s">
        <v>222</v>
      </c>
      <c r="AC511" s="1312">
        <v>12330</v>
      </c>
      <c r="AD511" s="211"/>
      <c r="AE511" s="1286" t="s">
        <v>222</v>
      </c>
      <c r="AF511" s="1287">
        <v>50</v>
      </c>
      <c r="AG511" s="1279" t="s">
        <v>222</v>
      </c>
      <c r="AH511" s="1305">
        <v>3100</v>
      </c>
      <c r="AI511" s="1290">
        <v>3400</v>
      </c>
      <c r="AJ511" s="1279" t="s">
        <v>222</v>
      </c>
      <c r="AK511" s="212" t="s">
        <v>224</v>
      </c>
      <c r="AL511" s="213">
        <v>6300</v>
      </c>
      <c r="AM511" s="214">
        <v>7100</v>
      </c>
      <c r="AN511" s="1286" t="s">
        <v>222</v>
      </c>
      <c r="AO511" s="1293">
        <v>4470</v>
      </c>
      <c r="AP511" s="1286" t="s">
        <v>222</v>
      </c>
      <c r="AQ511" s="1296">
        <v>40</v>
      </c>
      <c r="AR511" s="1279" t="s">
        <v>222</v>
      </c>
      <c r="AS511" s="1280">
        <v>4700</v>
      </c>
      <c r="AT511" s="1282"/>
      <c r="AU511" s="61"/>
      <c r="AV511" s="1282" t="s">
        <v>492</v>
      </c>
      <c r="AW511" s="1283">
        <v>5080</v>
      </c>
      <c r="AX511" s="1286" t="s">
        <v>222</v>
      </c>
      <c r="AY511" s="1287">
        <v>50</v>
      </c>
      <c r="AZ511" s="1271" t="s">
        <v>492</v>
      </c>
      <c r="BA511" s="1272" t="s">
        <v>226</v>
      </c>
      <c r="BB511" s="1274" t="s">
        <v>226</v>
      </c>
      <c r="BC511" s="1274" t="s">
        <v>226</v>
      </c>
      <c r="BD511" s="1276" t="s">
        <v>226</v>
      </c>
      <c r="BE511" s="210"/>
      <c r="BF511" s="1278"/>
      <c r="BG511" s="15"/>
      <c r="BH511" s="15"/>
      <c r="BI511" s="133"/>
      <c r="BJ511" s="130">
        <v>253</v>
      </c>
      <c r="BK511" s="130">
        <v>254</v>
      </c>
      <c r="BL511" s="1260">
        <v>8</v>
      </c>
    </row>
    <row r="512" spans="1:64" ht="13.5" customHeight="1">
      <c r="A512" s="1318"/>
      <c r="B512" s="1300"/>
      <c r="C512" s="1302"/>
      <c r="D512" s="215" t="s">
        <v>227</v>
      </c>
      <c r="E512" s="200"/>
      <c r="F512" s="216">
        <v>46860</v>
      </c>
      <c r="G512" s="217">
        <v>102060</v>
      </c>
      <c r="H512" s="216">
        <v>41770</v>
      </c>
      <c r="I512" s="217">
        <v>96970</v>
      </c>
      <c r="J512" s="170" t="s">
        <v>222</v>
      </c>
      <c r="K512" s="218">
        <v>440</v>
      </c>
      <c r="L512" s="219">
        <v>900</v>
      </c>
      <c r="M512" s="220" t="s">
        <v>221</v>
      </c>
      <c r="N512" s="218">
        <v>390</v>
      </c>
      <c r="O512" s="219">
        <v>850</v>
      </c>
      <c r="P512" s="220" t="s">
        <v>221</v>
      </c>
      <c r="Q512" s="170" t="s">
        <v>222</v>
      </c>
      <c r="R512" s="221">
        <v>6700</v>
      </c>
      <c r="S512" s="222">
        <v>60</v>
      </c>
      <c r="T512" s="1303"/>
      <c r="U512" s="157"/>
      <c r="V512" s="243"/>
      <c r="W512" s="1286"/>
      <c r="X512" s="244"/>
      <c r="Y512" s="245"/>
      <c r="Z512" s="1320"/>
      <c r="AA512" s="243"/>
      <c r="AB512" s="1286"/>
      <c r="AC512" s="1313"/>
      <c r="AD512" s="225">
        <v>10560</v>
      </c>
      <c r="AE512" s="1286"/>
      <c r="AF512" s="1288"/>
      <c r="AG512" s="1279"/>
      <c r="AH512" s="1306" t="e">
        <v>#REF!</v>
      </c>
      <c r="AI512" s="1291" t="e">
        <v>#REF!</v>
      </c>
      <c r="AJ512" s="1279"/>
      <c r="AK512" s="165" t="s">
        <v>228</v>
      </c>
      <c r="AL512" s="226">
        <v>3500</v>
      </c>
      <c r="AM512" s="227">
        <v>3900</v>
      </c>
      <c r="AN512" s="1286"/>
      <c r="AO512" s="1294"/>
      <c r="AP512" s="1286"/>
      <c r="AQ512" s="1297"/>
      <c r="AR512" s="1279"/>
      <c r="AS512" s="1281"/>
      <c r="AT512" s="1282"/>
      <c r="AU512" s="61"/>
      <c r="AV512" s="1282"/>
      <c r="AW512" s="1284"/>
      <c r="AX512" s="1286"/>
      <c r="AY512" s="1288"/>
      <c r="AZ512" s="1271"/>
      <c r="BA512" s="1273"/>
      <c r="BB512" s="1275"/>
      <c r="BC512" s="1275"/>
      <c r="BD512" s="1277"/>
      <c r="BE512" s="210"/>
      <c r="BF512" s="1278"/>
      <c r="BG512" s="15"/>
      <c r="BH512" s="15"/>
      <c r="BI512" s="133"/>
      <c r="BJ512" s="130">
        <v>253</v>
      </c>
      <c r="BK512" s="130">
        <v>254</v>
      </c>
      <c r="BL512" s="1260"/>
    </row>
    <row r="513" spans="1:64" ht="13.5" customHeight="1">
      <c r="A513" s="1318"/>
      <c r="B513" s="1300"/>
      <c r="C513" s="1261" t="s">
        <v>229</v>
      </c>
      <c r="D513" s="215" t="s">
        <v>230</v>
      </c>
      <c r="E513" s="200"/>
      <c r="F513" s="216">
        <v>102060</v>
      </c>
      <c r="G513" s="217">
        <v>169120</v>
      </c>
      <c r="H513" s="216">
        <v>96970</v>
      </c>
      <c r="I513" s="217">
        <v>164030</v>
      </c>
      <c r="J513" s="170" t="s">
        <v>222</v>
      </c>
      <c r="K513" s="218">
        <v>900</v>
      </c>
      <c r="L513" s="219">
        <v>1570</v>
      </c>
      <c r="M513" s="220" t="s">
        <v>221</v>
      </c>
      <c r="N513" s="218">
        <v>850</v>
      </c>
      <c r="O513" s="219">
        <v>1520</v>
      </c>
      <c r="P513" s="220" t="s">
        <v>221</v>
      </c>
      <c r="Q513" s="228"/>
      <c r="R513" s="229"/>
      <c r="S513" s="230"/>
      <c r="T513" s="1304"/>
      <c r="U513" s="157"/>
      <c r="V513" s="223" t="s">
        <v>247</v>
      </c>
      <c r="W513" s="1286"/>
      <c r="X513" s="224" t="s">
        <v>247</v>
      </c>
      <c r="Y513" s="172"/>
      <c r="Z513" s="1320"/>
      <c r="AA513" s="223"/>
      <c r="AB513" s="1286" t="s">
        <v>222</v>
      </c>
      <c r="AC513" s="1310">
        <v>10560</v>
      </c>
      <c r="AD513" s="231"/>
      <c r="AE513" s="1286"/>
      <c r="AF513" s="1288">
        <v>0</v>
      </c>
      <c r="AG513" s="1279"/>
      <c r="AH513" s="1306" t="e">
        <v>#REF!</v>
      </c>
      <c r="AI513" s="1291" t="e">
        <v>#REF!</v>
      </c>
      <c r="AJ513" s="1279"/>
      <c r="AK513" s="165" t="s">
        <v>231</v>
      </c>
      <c r="AL513" s="226">
        <v>3000</v>
      </c>
      <c r="AM513" s="227">
        <v>3400</v>
      </c>
      <c r="AN513" s="1286"/>
      <c r="AO513" s="1294"/>
      <c r="AP513" s="1286"/>
      <c r="AQ513" s="1297"/>
      <c r="AR513" s="210"/>
      <c r="AS513" s="193"/>
      <c r="AT513" s="1282"/>
      <c r="AU513" s="62"/>
      <c r="AV513" s="1282"/>
      <c r="AW513" s="1284"/>
      <c r="AX513" s="1286"/>
      <c r="AY513" s="1288"/>
      <c r="AZ513" s="1271"/>
      <c r="BA513" s="1263">
        <v>0.02</v>
      </c>
      <c r="BB513" s="1265">
        <v>0.03</v>
      </c>
      <c r="BC513" s="1265">
        <v>0.05</v>
      </c>
      <c r="BD513" s="1267">
        <v>7.0000000000000007E-2</v>
      </c>
      <c r="BE513" s="210"/>
      <c r="BF513" s="1269"/>
      <c r="BG513" s="15"/>
      <c r="BH513" s="15"/>
      <c r="BI513" s="133"/>
      <c r="BJ513" s="130">
        <v>253</v>
      </c>
      <c r="BK513" s="130">
        <v>254</v>
      </c>
      <c r="BL513" s="1260"/>
    </row>
    <row r="514" spans="1:64" ht="13.5" customHeight="1">
      <c r="A514" s="1318"/>
      <c r="B514" s="1300"/>
      <c r="C514" s="1262"/>
      <c r="D514" s="232" t="s">
        <v>53</v>
      </c>
      <c r="E514" s="200"/>
      <c r="F514" s="233">
        <v>169120</v>
      </c>
      <c r="G514" s="234"/>
      <c r="H514" s="233">
        <v>164030</v>
      </c>
      <c r="I514" s="234"/>
      <c r="J514" s="170" t="s">
        <v>222</v>
      </c>
      <c r="K514" s="221">
        <v>1570</v>
      </c>
      <c r="L514" s="235"/>
      <c r="M514" s="236" t="s">
        <v>221</v>
      </c>
      <c r="N514" s="221">
        <v>1520</v>
      </c>
      <c r="O514" s="235"/>
      <c r="P514" s="236" t="s">
        <v>221</v>
      </c>
      <c r="Q514" s="228"/>
      <c r="R514" s="229"/>
      <c r="S514" s="237"/>
      <c r="T514" s="1304"/>
      <c r="U514" s="157"/>
      <c r="V514" s="223">
        <v>385100</v>
      </c>
      <c r="W514" s="1286"/>
      <c r="X514" s="224">
        <v>3850</v>
      </c>
      <c r="Y514" s="210"/>
      <c r="Z514" s="1320"/>
      <c r="AA514" s="224"/>
      <c r="AB514" s="1286"/>
      <c r="AC514" s="1311"/>
      <c r="AD514" s="238"/>
      <c r="AE514" s="1286"/>
      <c r="AF514" s="1289"/>
      <c r="AG514" s="1279"/>
      <c r="AH514" s="1307" t="e">
        <v>#REF!</v>
      </c>
      <c r="AI514" s="1292" t="e">
        <v>#REF!</v>
      </c>
      <c r="AJ514" s="1279"/>
      <c r="AK514" s="239" t="s">
        <v>232</v>
      </c>
      <c r="AL514" s="240">
        <v>2700</v>
      </c>
      <c r="AM514" s="241">
        <v>3000</v>
      </c>
      <c r="AN514" s="1286"/>
      <c r="AO514" s="1295"/>
      <c r="AP514" s="1286"/>
      <c r="AQ514" s="1298"/>
      <c r="AR514" s="210"/>
      <c r="AS514" s="193"/>
      <c r="AT514" s="1282"/>
      <c r="AU514" s="62"/>
      <c r="AV514" s="1282"/>
      <c r="AW514" s="1285"/>
      <c r="AX514" s="1286"/>
      <c r="AY514" s="1289"/>
      <c r="AZ514" s="1271"/>
      <c r="BA514" s="1264"/>
      <c r="BB514" s="1266"/>
      <c r="BC514" s="1266"/>
      <c r="BD514" s="1268"/>
      <c r="BE514" s="210"/>
      <c r="BF514" s="1269"/>
      <c r="BG514" s="15"/>
      <c r="BH514" s="15"/>
      <c r="BI514" s="133"/>
      <c r="BJ514" s="130">
        <v>253</v>
      </c>
      <c r="BK514" s="130">
        <v>254</v>
      </c>
      <c r="BL514" s="1260"/>
    </row>
    <row r="515" spans="1:64" ht="13.5" customHeight="1">
      <c r="A515" s="1318"/>
      <c r="B515" s="1308" t="s">
        <v>248</v>
      </c>
      <c r="C515" s="1301" t="s">
        <v>218</v>
      </c>
      <c r="D515" s="199" t="s">
        <v>219</v>
      </c>
      <c r="E515" s="200"/>
      <c r="F515" s="201">
        <v>34900</v>
      </c>
      <c r="G515" s="202">
        <v>41600</v>
      </c>
      <c r="H515" s="201">
        <v>30320</v>
      </c>
      <c r="I515" s="202">
        <v>37020</v>
      </c>
      <c r="J515" s="170" t="s">
        <v>222</v>
      </c>
      <c r="K515" s="203">
        <v>330</v>
      </c>
      <c r="L515" s="204">
        <v>390</v>
      </c>
      <c r="M515" s="205" t="s">
        <v>221</v>
      </c>
      <c r="N515" s="203">
        <v>280</v>
      </c>
      <c r="O515" s="204">
        <v>340</v>
      </c>
      <c r="P515" s="205" t="s">
        <v>221</v>
      </c>
      <c r="Q515" s="170" t="s">
        <v>222</v>
      </c>
      <c r="R515" s="206">
        <v>6700</v>
      </c>
      <c r="S515" s="207">
        <v>60</v>
      </c>
      <c r="T515" s="1303"/>
      <c r="U515" s="157"/>
      <c r="V515" s="243"/>
      <c r="W515" s="1286"/>
      <c r="X515" s="244"/>
      <c r="Y515" s="245"/>
      <c r="Z515" s="1320"/>
      <c r="AA515" s="243"/>
      <c r="AB515" s="1303"/>
      <c r="AC515" s="229"/>
      <c r="AD515" s="229"/>
      <c r="AE515" s="1304"/>
      <c r="AF515" s="246"/>
      <c r="AG515" s="1282" t="s">
        <v>222</v>
      </c>
      <c r="AH515" s="1305">
        <v>2800</v>
      </c>
      <c r="AI515" s="1290">
        <v>3100</v>
      </c>
      <c r="AJ515" s="1279" t="s">
        <v>222</v>
      </c>
      <c r="AK515" s="212" t="s">
        <v>224</v>
      </c>
      <c r="AL515" s="213">
        <v>5500</v>
      </c>
      <c r="AM515" s="214">
        <v>6200</v>
      </c>
      <c r="AN515" s="1286" t="s">
        <v>222</v>
      </c>
      <c r="AO515" s="1293">
        <v>4020</v>
      </c>
      <c r="AP515" s="1286" t="s">
        <v>222</v>
      </c>
      <c r="AQ515" s="1296">
        <v>40</v>
      </c>
      <c r="AR515" s="1279" t="s">
        <v>222</v>
      </c>
      <c r="AS515" s="1280">
        <v>4700</v>
      </c>
      <c r="AT515" s="1282"/>
      <c r="AU515" s="1251" t="s">
        <v>267</v>
      </c>
      <c r="AV515" s="1282" t="s">
        <v>492</v>
      </c>
      <c r="AW515" s="1283">
        <v>4570</v>
      </c>
      <c r="AX515" s="1286" t="s">
        <v>222</v>
      </c>
      <c r="AY515" s="1287">
        <v>40</v>
      </c>
      <c r="AZ515" s="1271" t="s">
        <v>492</v>
      </c>
      <c r="BA515" s="1272" t="s">
        <v>226</v>
      </c>
      <c r="BB515" s="1274" t="s">
        <v>226</v>
      </c>
      <c r="BC515" s="1274" t="s">
        <v>226</v>
      </c>
      <c r="BD515" s="1276" t="s">
        <v>226</v>
      </c>
      <c r="BE515" s="210"/>
      <c r="BF515" s="1251" t="s">
        <v>234</v>
      </c>
      <c r="BG515" s="15"/>
      <c r="BH515" s="15"/>
      <c r="BI515" s="133"/>
      <c r="BJ515" s="130">
        <v>255</v>
      </c>
      <c r="BK515" s="130">
        <v>256</v>
      </c>
      <c r="BL515" s="1260">
        <v>9</v>
      </c>
    </row>
    <row r="516" spans="1:64" ht="13.5" customHeight="1">
      <c r="A516" s="1318"/>
      <c r="B516" s="1300"/>
      <c r="C516" s="1302"/>
      <c r="D516" s="215" t="s">
        <v>227</v>
      </c>
      <c r="E516" s="200"/>
      <c r="F516" s="216">
        <v>41600</v>
      </c>
      <c r="G516" s="217">
        <v>96800</v>
      </c>
      <c r="H516" s="216">
        <v>37020</v>
      </c>
      <c r="I516" s="217">
        <v>92220</v>
      </c>
      <c r="J516" s="170" t="s">
        <v>222</v>
      </c>
      <c r="K516" s="218">
        <v>390</v>
      </c>
      <c r="L516" s="219">
        <v>850</v>
      </c>
      <c r="M516" s="220" t="s">
        <v>221</v>
      </c>
      <c r="N516" s="218">
        <v>340</v>
      </c>
      <c r="O516" s="219">
        <v>800</v>
      </c>
      <c r="P516" s="220" t="s">
        <v>221</v>
      </c>
      <c r="Q516" s="170" t="s">
        <v>222</v>
      </c>
      <c r="R516" s="221">
        <v>6700</v>
      </c>
      <c r="S516" s="222">
        <v>60</v>
      </c>
      <c r="T516" s="1303"/>
      <c r="U516" s="157"/>
      <c r="V516" s="223" t="s">
        <v>249</v>
      </c>
      <c r="W516" s="1286"/>
      <c r="X516" s="224" t="s">
        <v>249</v>
      </c>
      <c r="Y516" s="172"/>
      <c r="Z516" s="1320"/>
      <c r="AA516" s="223" t="s">
        <v>250</v>
      </c>
      <c r="AB516" s="1303"/>
      <c r="AC516" s="229"/>
      <c r="AD516" s="229"/>
      <c r="AE516" s="1304"/>
      <c r="AF516" s="247"/>
      <c r="AG516" s="1282"/>
      <c r="AH516" s="1306" t="e">
        <v>#REF!</v>
      </c>
      <c r="AI516" s="1291" t="e">
        <v>#REF!</v>
      </c>
      <c r="AJ516" s="1279"/>
      <c r="AK516" s="165" t="s">
        <v>228</v>
      </c>
      <c r="AL516" s="226">
        <v>3000</v>
      </c>
      <c r="AM516" s="227">
        <v>3400</v>
      </c>
      <c r="AN516" s="1286"/>
      <c r="AO516" s="1294"/>
      <c r="AP516" s="1286"/>
      <c r="AQ516" s="1297"/>
      <c r="AR516" s="1279"/>
      <c r="AS516" s="1281"/>
      <c r="AT516" s="1282"/>
      <c r="AU516" s="1251"/>
      <c r="AV516" s="1282"/>
      <c r="AW516" s="1284"/>
      <c r="AX516" s="1286"/>
      <c r="AY516" s="1288"/>
      <c r="AZ516" s="1271"/>
      <c r="BA516" s="1273"/>
      <c r="BB516" s="1275"/>
      <c r="BC516" s="1275"/>
      <c r="BD516" s="1277"/>
      <c r="BE516" s="210"/>
      <c r="BF516" s="1251"/>
      <c r="BG516" s="15"/>
      <c r="BH516" s="15"/>
      <c r="BI516" s="133"/>
      <c r="BJ516" s="130">
        <v>255</v>
      </c>
      <c r="BK516" s="130">
        <v>256</v>
      </c>
      <c r="BL516" s="1260"/>
    </row>
    <row r="517" spans="1:64" ht="13.5" customHeight="1">
      <c r="A517" s="1318"/>
      <c r="B517" s="1300"/>
      <c r="C517" s="1261" t="s">
        <v>229</v>
      </c>
      <c r="D517" s="215" t="s">
        <v>230</v>
      </c>
      <c r="E517" s="200"/>
      <c r="F517" s="216">
        <v>96800</v>
      </c>
      <c r="G517" s="217">
        <v>163860</v>
      </c>
      <c r="H517" s="216">
        <v>92220</v>
      </c>
      <c r="I517" s="217">
        <v>159280</v>
      </c>
      <c r="J517" s="170" t="s">
        <v>222</v>
      </c>
      <c r="K517" s="218">
        <v>850</v>
      </c>
      <c r="L517" s="219">
        <v>1520</v>
      </c>
      <c r="M517" s="220" t="s">
        <v>221</v>
      </c>
      <c r="N517" s="218">
        <v>800</v>
      </c>
      <c r="O517" s="219">
        <v>1470</v>
      </c>
      <c r="P517" s="220" t="s">
        <v>221</v>
      </c>
      <c r="Q517" s="228"/>
      <c r="R517" s="229"/>
      <c r="S517" s="230"/>
      <c r="T517" s="1304"/>
      <c r="U517" s="157"/>
      <c r="V517" s="223">
        <v>418300</v>
      </c>
      <c r="W517" s="1286"/>
      <c r="X517" s="224">
        <v>4180</v>
      </c>
      <c r="Y517" s="210"/>
      <c r="Z517" s="1320"/>
      <c r="AA517" s="248" t="s">
        <v>251</v>
      </c>
      <c r="AB517" s="1303"/>
      <c r="AC517" s="229"/>
      <c r="AD517" s="229"/>
      <c r="AE517" s="1304"/>
      <c r="AF517" s="247"/>
      <c r="AG517" s="1282"/>
      <c r="AH517" s="1306" t="e">
        <v>#REF!</v>
      </c>
      <c r="AI517" s="1291" t="e">
        <v>#REF!</v>
      </c>
      <c r="AJ517" s="1279"/>
      <c r="AK517" s="165" t="s">
        <v>231</v>
      </c>
      <c r="AL517" s="226">
        <v>2600</v>
      </c>
      <c r="AM517" s="227">
        <v>2900</v>
      </c>
      <c r="AN517" s="1286"/>
      <c r="AO517" s="1294"/>
      <c r="AP517" s="1286"/>
      <c r="AQ517" s="1297"/>
      <c r="AR517" s="210"/>
      <c r="AS517" s="193"/>
      <c r="AT517" s="1282"/>
      <c r="AU517" s="1249">
        <v>0.1</v>
      </c>
      <c r="AV517" s="1282"/>
      <c r="AW517" s="1284"/>
      <c r="AX517" s="1286"/>
      <c r="AY517" s="1288"/>
      <c r="AZ517" s="1271"/>
      <c r="BA517" s="1263">
        <v>0.02</v>
      </c>
      <c r="BB517" s="1265">
        <v>0.03</v>
      </c>
      <c r="BC517" s="1265">
        <v>0.05</v>
      </c>
      <c r="BD517" s="1267">
        <v>7.0000000000000007E-2</v>
      </c>
      <c r="BE517" s="210"/>
      <c r="BF517" s="1309" t="s">
        <v>493</v>
      </c>
      <c r="BG517" s="15"/>
      <c r="BH517" s="15"/>
      <c r="BI517" s="133"/>
      <c r="BJ517" s="130">
        <v>255</v>
      </c>
      <c r="BK517" s="130">
        <v>256</v>
      </c>
      <c r="BL517" s="1260"/>
    </row>
    <row r="518" spans="1:64" ht="13.5" customHeight="1">
      <c r="A518" s="1318"/>
      <c r="B518" s="1300"/>
      <c r="C518" s="1262"/>
      <c r="D518" s="232" t="s">
        <v>53</v>
      </c>
      <c r="E518" s="200"/>
      <c r="F518" s="233">
        <v>163860</v>
      </c>
      <c r="G518" s="234"/>
      <c r="H518" s="233">
        <v>159280</v>
      </c>
      <c r="I518" s="234"/>
      <c r="J518" s="170" t="s">
        <v>222</v>
      </c>
      <c r="K518" s="221">
        <v>1520</v>
      </c>
      <c r="L518" s="235"/>
      <c r="M518" s="236" t="s">
        <v>221</v>
      </c>
      <c r="N518" s="221">
        <v>1470</v>
      </c>
      <c r="O518" s="235"/>
      <c r="P518" s="236" t="s">
        <v>221</v>
      </c>
      <c r="Q518" s="228"/>
      <c r="R518" s="229"/>
      <c r="S518" s="237"/>
      <c r="T518" s="1304"/>
      <c r="U518" s="157"/>
      <c r="V518" s="243"/>
      <c r="W518" s="1286"/>
      <c r="X518" s="244"/>
      <c r="Y518" s="245"/>
      <c r="Z518" s="1320"/>
      <c r="AA518" s="243"/>
      <c r="AB518" s="1303"/>
      <c r="AC518" s="229"/>
      <c r="AD518" s="229"/>
      <c r="AE518" s="1304"/>
      <c r="AF518" s="247"/>
      <c r="AG518" s="1282"/>
      <c r="AH518" s="1307" t="e">
        <v>#REF!</v>
      </c>
      <c r="AI518" s="1292" t="e">
        <v>#REF!</v>
      </c>
      <c r="AJ518" s="1279"/>
      <c r="AK518" s="239" t="s">
        <v>232</v>
      </c>
      <c r="AL518" s="240">
        <v>2400</v>
      </c>
      <c r="AM518" s="241">
        <v>2600</v>
      </c>
      <c r="AN518" s="1286"/>
      <c r="AO518" s="1295"/>
      <c r="AP518" s="1286"/>
      <c r="AQ518" s="1298"/>
      <c r="AR518" s="210"/>
      <c r="AS518" s="193"/>
      <c r="AT518" s="1282"/>
      <c r="AU518" s="1249"/>
      <c r="AV518" s="1282"/>
      <c r="AW518" s="1285"/>
      <c r="AX518" s="1286"/>
      <c r="AY518" s="1289"/>
      <c r="AZ518" s="1271"/>
      <c r="BA518" s="1264"/>
      <c r="BB518" s="1266"/>
      <c r="BC518" s="1266"/>
      <c r="BD518" s="1268"/>
      <c r="BE518" s="210"/>
      <c r="BF518" s="1309"/>
      <c r="BG518" s="15"/>
      <c r="BH518" s="15"/>
      <c r="BI518" s="133"/>
      <c r="BJ518" s="130">
        <v>255</v>
      </c>
      <c r="BK518" s="130">
        <v>256</v>
      </c>
      <c r="BL518" s="1260"/>
    </row>
    <row r="519" spans="1:64" ht="13.5" customHeight="1">
      <c r="A519" s="1318"/>
      <c r="B519" s="1308" t="s">
        <v>252</v>
      </c>
      <c r="C519" s="1301" t="s">
        <v>218</v>
      </c>
      <c r="D519" s="199" t="s">
        <v>219</v>
      </c>
      <c r="E519" s="200"/>
      <c r="F519" s="201">
        <v>33210</v>
      </c>
      <c r="G519" s="202">
        <v>39910</v>
      </c>
      <c r="H519" s="201">
        <v>29050</v>
      </c>
      <c r="I519" s="202">
        <v>35750</v>
      </c>
      <c r="J519" s="170" t="s">
        <v>222</v>
      </c>
      <c r="K519" s="203">
        <v>310</v>
      </c>
      <c r="L519" s="204">
        <v>370</v>
      </c>
      <c r="M519" s="205" t="s">
        <v>221</v>
      </c>
      <c r="N519" s="203">
        <v>270</v>
      </c>
      <c r="O519" s="204">
        <v>330</v>
      </c>
      <c r="P519" s="205" t="s">
        <v>221</v>
      </c>
      <c r="Q519" s="170" t="s">
        <v>222</v>
      </c>
      <c r="R519" s="206">
        <v>6700</v>
      </c>
      <c r="S519" s="207">
        <v>60</v>
      </c>
      <c r="T519" s="1303"/>
      <c r="U519" s="157"/>
      <c r="V519" s="223" t="s">
        <v>253</v>
      </c>
      <c r="W519" s="1286"/>
      <c r="X519" s="224" t="s">
        <v>253</v>
      </c>
      <c r="Y519" s="172"/>
      <c r="Z519" s="1320"/>
      <c r="AA519" s="223"/>
      <c r="AB519" s="1303"/>
      <c r="AC519" s="229"/>
      <c r="AD519" s="229"/>
      <c r="AE519" s="1304"/>
      <c r="AF519" s="247"/>
      <c r="AG519" s="1282" t="s">
        <v>222</v>
      </c>
      <c r="AH519" s="1305">
        <v>3100</v>
      </c>
      <c r="AI519" s="1290">
        <v>3400</v>
      </c>
      <c r="AJ519" s="1279" t="s">
        <v>222</v>
      </c>
      <c r="AK519" s="212" t="s">
        <v>224</v>
      </c>
      <c r="AL519" s="213">
        <v>6100</v>
      </c>
      <c r="AM519" s="214">
        <v>6800</v>
      </c>
      <c r="AN519" s="1286" t="s">
        <v>222</v>
      </c>
      <c r="AO519" s="1293">
        <v>3650</v>
      </c>
      <c r="AP519" s="1286" t="s">
        <v>222</v>
      </c>
      <c r="AQ519" s="1296">
        <v>30</v>
      </c>
      <c r="AR519" s="1279" t="s">
        <v>222</v>
      </c>
      <c r="AS519" s="1280">
        <v>4700</v>
      </c>
      <c r="AT519" s="1282"/>
      <c r="AU519" s="62"/>
      <c r="AV519" s="1282" t="s">
        <v>492</v>
      </c>
      <c r="AW519" s="1283">
        <v>4150</v>
      </c>
      <c r="AX519" s="1286" t="s">
        <v>222</v>
      </c>
      <c r="AY519" s="1287">
        <v>40</v>
      </c>
      <c r="AZ519" s="1271" t="s">
        <v>492</v>
      </c>
      <c r="BA519" s="1272" t="s">
        <v>226</v>
      </c>
      <c r="BB519" s="1274" t="s">
        <v>226</v>
      </c>
      <c r="BC519" s="1274" t="s">
        <v>226</v>
      </c>
      <c r="BD519" s="1276" t="s">
        <v>226</v>
      </c>
      <c r="BE519" s="210"/>
      <c r="BF519" s="1278"/>
      <c r="BG519" s="15"/>
      <c r="BH519" s="15"/>
      <c r="BI519" s="133"/>
      <c r="BJ519" s="130">
        <v>257</v>
      </c>
      <c r="BK519" s="130">
        <v>258</v>
      </c>
      <c r="BL519" s="1260">
        <v>10</v>
      </c>
    </row>
    <row r="520" spans="1:64" ht="13.5" customHeight="1">
      <c r="A520" s="1318"/>
      <c r="B520" s="1300"/>
      <c r="C520" s="1302"/>
      <c r="D520" s="215" t="s">
        <v>227</v>
      </c>
      <c r="E520" s="200"/>
      <c r="F520" s="216">
        <v>39910</v>
      </c>
      <c r="G520" s="217">
        <v>95110</v>
      </c>
      <c r="H520" s="216">
        <v>35750</v>
      </c>
      <c r="I520" s="217">
        <v>90950</v>
      </c>
      <c r="J520" s="170" t="s">
        <v>222</v>
      </c>
      <c r="K520" s="218">
        <v>370</v>
      </c>
      <c r="L520" s="219">
        <v>830</v>
      </c>
      <c r="M520" s="220" t="s">
        <v>221</v>
      </c>
      <c r="N520" s="218">
        <v>330</v>
      </c>
      <c r="O520" s="219">
        <v>790</v>
      </c>
      <c r="P520" s="220" t="s">
        <v>221</v>
      </c>
      <c r="Q520" s="170" t="s">
        <v>222</v>
      </c>
      <c r="R520" s="221">
        <v>6700</v>
      </c>
      <c r="S520" s="222">
        <v>60</v>
      </c>
      <c r="T520" s="1303"/>
      <c r="U520" s="157"/>
      <c r="V520" s="223">
        <v>451600</v>
      </c>
      <c r="W520" s="1286"/>
      <c r="X520" s="224">
        <v>4510</v>
      </c>
      <c r="Y520" s="210"/>
      <c r="Z520" s="1320"/>
      <c r="AA520" s="224"/>
      <c r="AB520" s="1303"/>
      <c r="AC520" s="229"/>
      <c r="AD520" s="229"/>
      <c r="AE520" s="1304"/>
      <c r="AF520" s="247"/>
      <c r="AG520" s="1282"/>
      <c r="AH520" s="1306" t="e">
        <v>#REF!</v>
      </c>
      <c r="AI520" s="1291" t="e">
        <v>#REF!</v>
      </c>
      <c r="AJ520" s="1279"/>
      <c r="AK520" s="165" t="s">
        <v>228</v>
      </c>
      <c r="AL520" s="226">
        <v>3300</v>
      </c>
      <c r="AM520" s="227">
        <v>3700</v>
      </c>
      <c r="AN520" s="1286"/>
      <c r="AO520" s="1294"/>
      <c r="AP520" s="1286"/>
      <c r="AQ520" s="1297"/>
      <c r="AR520" s="1279"/>
      <c r="AS520" s="1281"/>
      <c r="AT520" s="1282"/>
      <c r="AU520" s="62"/>
      <c r="AV520" s="1282"/>
      <c r="AW520" s="1284"/>
      <c r="AX520" s="1286"/>
      <c r="AY520" s="1288"/>
      <c r="AZ520" s="1271"/>
      <c r="BA520" s="1273"/>
      <c r="BB520" s="1275"/>
      <c r="BC520" s="1275"/>
      <c r="BD520" s="1277"/>
      <c r="BE520" s="210"/>
      <c r="BF520" s="1278"/>
      <c r="BG520" s="15"/>
      <c r="BH520" s="15"/>
      <c r="BI520" s="133"/>
      <c r="BJ520" s="130">
        <v>257</v>
      </c>
      <c r="BK520" s="130">
        <v>258</v>
      </c>
      <c r="BL520" s="1260"/>
    </row>
    <row r="521" spans="1:64" ht="13.5" customHeight="1">
      <c r="A521" s="1318"/>
      <c r="B521" s="1300"/>
      <c r="C521" s="1261" t="s">
        <v>229</v>
      </c>
      <c r="D521" s="215" t="s">
        <v>230</v>
      </c>
      <c r="E521" s="200"/>
      <c r="F521" s="216">
        <v>95110</v>
      </c>
      <c r="G521" s="217">
        <v>162170</v>
      </c>
      <c r="H521" s="216">
        <v>90950</v>
      </c>
      <c r="I521" s="217">
        <v>158010</v>
      </c>
      <c r="J521" s="170" t="s">
        <v>222</v>
      </c>
      <c r="K521" s="218">
        <v>830</v>
      </c>
      <c r="L521" s="219">
        <v>1500</v>
      </c>
      <c r="M521" s="220" t="s">
        <v>221</v>
      </c>
      <c r="N521" s="218">
        <v>790</v>
      </c>
      <c r="O521" s="219">
        <v>1460</v>
      </c>
      <c r="P521" s="220" t="s">
        <v>221</v>
      </c>
      <c r="Q521" s="228"/>
      <c r="R521" s="229"/>
      <c r="S521" s="230"/>
      <c r="T521" s="1304"/>
      <c r="U521" s="157"/>
      <c r="V521" s="243"/>
      <c r="W521" s="1286"/>
      <c r="X521" s="244"/>
      <c r="Y521" s="245"/>
      <c r="Z521" s="1320"/>
      <c r="AA521" s="243"/>
      <c r="AB521" s="1303"/>
      <c r="AC521" s="229"/>
      <c r="AD521" s="229"/>
      <c r="AE521" s="1304"/>
      <c r="AF521" s="247"/>
      <c r="AG521" s="1282"/>
      <c r="AH521" s="1306" t="e">
        <v>#REF!</v>
      </c>
      <c r="AI521" s="1291" t="e">
        <v>#REF!</v>
      </c>
      <c r="AJ521" s="1279"/>
      <c r="AK521" s="165" t="s">
        <v>231</v>
      </c>
      <c r="AL521" s="226">
        <v>2900</v>
      </c>
      <c r="AM521" s="227">
        <v>3200</v>
      </c>
      <c r="AN521" s="1286"/>
      <c r="AO521" s="1294"/>
      <c r="AP521" s="1286"/>
      <c r="AQ521" s="1297"/>
      <c r="AR521" s="210"/>
      <c r="AS521" s="193"/>
      <c r="AT521" s="1282"/>
      <c r="AU521" s="62"/>
      <c r="AV521" s="1282"/>
      <c r="AW521" s="1284"/>
      <c r="AX521" s="1286"/>
      <c r="AY521" s="1288"/>
      <c r="AZ521" s="1271"/>
      <c r="BA521" s="1263">
        <v>0.02</v>
      </c>
      <c r="BB521" s="1265">
        <v>0.03</v>
      </c>
      <c r="BC521" s="1265">
        <v>0.05</v>
      </c>
      <c r="BD521" s="1267">
        <v>7.0000000000000007E-2</v>
      </c>
      <c r="BE521" s="210"/>
      <c r="BF521" s="1269"/>
      <c r="BG521" s="15"/>
      <c r="BH521" s="15"/>
      <c r="BI521" s="133"/>
      <c r="BJ521" s="130">
        <v>257</v>
      </c>
      <c r="BK521" s="130">
        <v>258</v>
      </c>
      <c r="BL521" s="1260"/>
    </row>
    <row r="522" spans="1:64" ht="13.5" customHeight="1">
      <c r="A522" s="1318"/>
      <c r="B522" s="1300"/>
      <c r="C522" s="1262"/>
      <c r="D522" s="232" t="s">
        <v>53</v>
      </c>
      <c r="E522" s="200"/>
      <c r="F522" s="233">
        <v>162170</v>
      </c>
      <c r="G522" s="234"/>
      <c r="H522" s="233">
        <v>158010</v>
      </c>
      <c r="I522" s="234"/>
      <c r="J522" s="170" t="s">
        <v>222</v>
      </c>
      <c r="K522" s="221">
        <v>1500</v>
      </c>
      <c r="L522" s="235"/>
      <c r="M522" s="236" t="s">
        <v>221</v>
      </c>
      <c r="N522" s="221">
        <v>1460</v>
      </c>
      <c r="O522" s="235"/>
      <c r="P522" s="236" t="s">
        <v>221</v>
      </c>
      <c r="Q522" s="228"/>
      <c r="R522" s="229"/>
      <c r="S522" s="237"/>
      <c r="T522" s="1304"/>
      <c r="U522" s="157"/>
      <c r="V522" s="223" t="s">
        <v>254</v>
      </c>
      <c r="W522" s="1286"/>
      <c r="X522" s="224" t="s">
        <v>254</v>
      </c>
      <c r="Y522" s="172"/>
      <c r="Z522" s="1320"/>
      <c r="AA522" s="223"/>
      <c r="AB522" s="1303"/>
      <c r="AC522" s="229"/>
      <c r="AD522" s="229"/>
      <c r="AE522" s="1304"/>
      <c r="AF522" s="247"/>
      <c r="AG522" s="1282"/>
      <c r="AH522" s="1307" t="e">
        <v>#REF!</v>
      </c>
      <c r="AI522" s="1292" t="e">
        <v>#REF!</v>
      </c>
      <c r="AJ522" s="1279"/>
      <c r="AK522" s="239" t="s">
        <v>232</v>
      </c>
      <c r="AL522" s="240">
        <v>2600</v>
      </c>
      <c r="AM522" s="241">
        <v>2900</v>
      </c>
      <c r="AN522" s="1286"/>
      <c r="AO522" s="1295"/>
      <c r="AP522" s="1286"/>
      <c r="AQ522" s="1298"/>
      <c r="AR522" s="210"/>
      <c r="AS522" s="193"/>
      <c r="AT522" s="1282"/>
      <c r="AU522" s="62"/>
      <c r="AV522" s="1282"/>
      <c r="AW522" s="1285"/>
      <c r="AX522" s="1286"/>
      <c r="AY522" s="1289"/>
      <c r="AZ522" s="1271"/>
      <c r="BA522" s="1264"/>
      <c r="BB522" s="1266"/>
      <c r="BC522" s="1266"/>
      <c r="BD522" s="1268"/>
      <c r="BE522" s="210"/>
      <c r="BF522" s="1269"/>
      <c r="BG522" s="15"/>
      <c r="BH522" s="15"/>
      <c r="BI522" s="133"/>
      <c r="BJ522" s="130">
        <v>257</v>
      </c>
      <c r="BK522" s="130">
        <v>258</v>
      </c>
      <c r="BL522" s="1260"/>
    </row>
    <row r="523" spans="1:64" ht="13.5" customHeight="1">
      <c r="A523" s="1318"/>
      <c r="B523" s="1308" t="s">
        <v>255</v>
      </c>
      <c r="C523" s="1301" t="s">
        <v>218</v>
      </c>
      <c r="D523" s="199" t="s">
        <v>219</v>
      </c>
      <c r="E523" s="200"/>
      <c r="F523" s="201">
        <v>31780</v>
      </c>
      <c r="G523" s="202">
        <v>38480</v>
      </c>
      <c r="H523" s="201">
        <v>27960</v>
      </c>
      <c r="I523" s="202">
        <v>34660</v>
      </c>
      <c r="J523" s="170" t="s">
        <v>222</v>
      </c>
      <c r="K523" s="203">
        <v>290</v>
      </c>
      <c r="L523" s="204">
        <v>350</v>
      </c>
      <c r="M523" s="205" t="s">
        <v>221</v>
      </c>
      <c r="N523" s="203">
        <v>260</v>
      </c>
      <c r="O523" s="204">
        <v>320</v>
      </c>
      <c r="P523" s="205" t="s">
        <v>221</v>
      </c>
      <c r="Q523" s="170" t="s">
        <v>222</v>
      </c>
      <c r="R523" s="206">
        <v>6700</v>
      </c>
      <c r="S523" s="207">
        <v>60</v>
      </c>
      <c r="T523" s="1303"/>
      <c r="U523" s="157"/>
      <c r="V523" s="223">
        <v>484800</v>
      </c>
      <c r="W523" s="1286"/>
      <c r="X523" s="224">
        <v>4840</v>
      </c>
      <c r="Y523" s="210"/>
      <c r="Z523" s="1320"/>
      <c r="AA523" s="224"/>
      <c r="AB523" s="1303"/>
      <c r="AC523" s="229"/>
      <c r="AD523" s="229"/>
      <c r="AE523" s="1304"/>
      <c r="AF523" s="247"/>
      <c r="AG523" s="1282" t="s">
        <v>222</v>
      </c>
      <c r="AH523" s="1305">
        <v>2800</v>
      </c>
      <c r="AI523" s="1290">
        <v>3100</v>
      </c>
      <c r="AJ523" s="1279" t="s">
        <v>222</v>
      </c>
      <c r="AK523" s="212" t="s">
        <v>224</v>
      </c>
      <c r="AL523" s="213">
        <v>5500</v>
      </c>
      <c r="AM523" s="214">
        <v>6200</v>
      </c>
      <c r="AN523" s="1286" t="s">
        <v>222</v>
      </c>
      <c r="AO523" s="1293">
        <v>3350</v>
      </c>
      <c r="AP523" s="1286" t="s">
        <v>222</v>
      </c>
      <c r="AQ523" s="1296">
        <v>30</v>
      </c>
      <c r="AR523" s="1279" t="s">
        <v>222</v>
      </c>
      <c r="AS523" s="1280">
        <v>4700</v>
      </c>
      <c r="AT523" s="1282"/>
      <c r="AU523" s="62"/>
      <c r="AV523" s="1282" t="s">
        <v>492</v>
      </c>
      <c r="AW523" s="1283">
        <v>3810</v>
      </c>
      <c r="AX523" s="1286" t="s">
        <v>222</v>
      </c>
      <c r="AY523" s="1287">
        <v>30</v>
      </c>
      <c r="AZ523" s="1271" t="s">
        <v>492</v>
      </c>
      <c r="BA523" s="1272" t="s">
        <v>226</v>
      </c>
      <c r="BB523" s="1274" t="s">
        <v>226</v>
      </c>
      <c r="BC523" s="1274" t="s">
        <v>226</v>
      </c>
      <c r="BD523" s="1276" t="s">
        <v>226</v>
      </c>
      <c r="BE523" s="210"/>
      <c r="BF523" s="1278"/>
      <c r="BG523" s="15"/>
      <c r="BH523" s="15"/>
      <c r="BI523" s="133"/>
      <c r="BJ523" s="130">
        <v>259</v>
      </c>
      <c r="BK523" s="130">
        <v>260</v>
      </c>
      <c r="BL523" s="1260">
        <v>11</v>
      </c>
    </row>
    <row r="524" spans="1:64" ht="13.5" customHeight="1">
      <c r="A524" s="1318"/>
      <c r="B524" s="1300"/>
      <c r="C524" s="1302"/>
      <c r="D524" s="215" t="s">
        <v>227</v>
      </c>
      <c r="E524" s="200"/>
      <c r="F524" s="216">
        <v>38480</v>
      </c>
      <c r="G524" s="217">
        <v>93680</v>
      </c>
      <c r="H524" s="216">
        <v>34660</v>
      </c>
      <c r="I524" s="217">
        <v>89860</v>
      </c>
      <c r="J524" s="170" t="s">
        <v>222</v>
      </c>
      <c r="K524" s="218">
        <v>350</v>
      </c>
      <c r="L524" s="219">
        <v>820</v>
      </c>
      <c r="M524" s="220" t="s">
        <v>221</v>
      </c>
      <c r="N524" s="218">
        <v>320</v>
      </c>
      <c r="O524" s="219">
        <v>780</v>
      </c>
      <c r="P524" s="220" t="s">
        <v>221</v>
      </c>
      <c r="Q524" s="170" t="s">
        <v>222</v>
      </c>
      <c r="R524" s="221">
        <v>6700</v>
      </c>
      <c r="S524" s="222">
        <v>60</v>
      </c>
      <c r="T524" s="1303"/>
      <c r="U524" s="157"/>
      <c r="V524" s="243"/>
      <c r="W524" s="1286"/>
      <c r="X524" s="244"/>
      <c r="Y524" s="245"/>
      <c r="Z524" s="1320"/>
      <c r="AA524" s="243"/>
      <c r="AB524" s="1303"/>
      <c r="AC524" s="229"/>
      <c r="AD524" s="229"/>
      <c r="AE524" s="1304"/>
      <c r="AF524" s="247"/>
      <c r="AG524" s="1282"/>
      <c r="AH524" s="1306" t="e">
        <v>#REF!</v>
      </c>
      <c r="AI524" s="1291" t="e">
        <v>#REF!</v>
      </c>
      <c r="AJ524" s="1279"/>
      <c r="AK524" s="165" t="s">
        <v>228</v>
      </c>
      <c r="AL524" s="226">
        <v>3000</v>
      </c>
      <c r="AM524" s="227">
        <v>3400</v>
      </c>
      <c r="AN524" s="1286"/>
      <c r="AO524" s="1294"/>
      <c r="AP524" s="1286"/>
      <c r="AQ524" s="1297"/>
      <c r="AR524" s="1279"/>
      <c r="AS524" s="1281"/>
      <c r="AT524" s="1282"/>
      <c r="AU524" s="62"/>
      <c r="AV524" s="1282"/>
      <c r="AW524" s="1284"/>
      <c r="AX524" s="1286"/>
      <c r="AY524" s="1288"/>
      <c r="AZ524" s="1271"/>
      <c r="BA524" s="1273"/>
      <c r="BB524" s="1275"/>
      <c r="BC524" s="1275"/>
      <c r="BD524" s="1277"/>
      <c r="BE524" s="210"/>
      <c r="BF524" s="1278"/>
      <c r="BG524" s="15"/>
      <c r="BH524" s="15"/>
      <c r="BI524" s="133"/>
      <c r="BJ524" s="130">
        <v>259</v>
      </c>
      <c r="BK524" s="130">
        <v>260</v>
      </c>
      <c r="BL524" s="1260"/>
    </row>
    <row r="525" spans="1:64" ht="13.5" customHeight="1">
      <c r="A525" s="1318"/>
      <c r="B525" s="1300"/>
      <c r="C525" s="1261" t="s">
        <v>229</v>
      </c>
      <c r="D525" s="215" t="s">
        <v>230</v>
      </c>
      <c r="E525" s="200"/>
      <c r="F525" s="216">
        <v>93680</v>
      </c>
      <c r="G525" s="217">
        <v>160740</v>
      </c>
      <c r="H525" s="216">
        <v>89860</v>
      </c>
      <c r="I525" s="217">
        <v>156920</v>
      </c>
      <c r="J525" s="170" t="s">
        <v>222</v>
      </c>
      <c r="K525" s="218">
        <v>820</v>
      </c>
      <c r="L525" s="219">
        <v>1490</v>
      </c>
      <c r="M525" s="220" t="s">
        <v>221</v>
      </c>
      <c r="N525" s="218">
        <v>780</v>
      </c>
      <c r="O525" s="219">
        <v>1450</v>
      </c>
      <c r="P525" s="220" t="s">
        <v>221</v>
      </c>
      <c r="Q525" s="228"/>
      <c r="R525" s="229"/>
      <c r="S525" s="230"/>
      <c r="T525" s="1304"/>
      <c r="U525" s="157"/>
      <c r="V525" s="223" t="s">
        <v>256</v>
      </c>
      <c r="W525" s="1286"/>
      <c r="X525" s="224" t="s">
        <v>256</v>
      </c>
      <c r="Y525" s="172"/>
      <c r="Z525" s="1320"/>
      <c r="AA525" s="223"/>
      <c r="AB525" s="1303"/>
      <c r="AC525" s="229"/>
      <c r="AD525" s="229"/>
      <c r="AE525" s="1304"/>
      <c r="AF525" s="247"/>
      <c r="AG525" s="1282"/>
      <c r="AH525" s="1306" t="e">
        <v>#REF!</v>
      </c>
      <c r="AI525" s="1291" t="e">
        <v>#REF!</v>
      </c>
      <c r="AJ525" s="1279"/>
      <c r="AK525" s="165" t="s">
        <v>231</v>
      </c>
      <c r="AL525" s="226">
        <v>2600</v>
      </c>
      <c r="AM525" s="227">
        <v>2900</v>
      </c>
      <c r="AN525" s="1286"/>
      <c r="AO525" s="1294"/>
      <c r="AP525" s="1286"/>
      <c r="AQ525" s="1297"/>
      <c r="AR525" s="210"/>
      <c r="AS525" s="193"/>
      <c r="AT525" s="1282"/>
      <c r="AU525" s="62"/>
      <c r="AV525" s="1282"/>
      <c r="AW525" s="1284"/>
      <c r="AX525" s="1286"/>
      <c r="AY525" s="1288"/>
      <c r="AZ525" s="1271"/>
      <c r="BA525" s="1263">
        <v>0.02</v>
      </c>
      <c r="BB525" s="1265">
        <v>0.03</v>
      </c>
      <c r="BC525" s="1265">
        <v>0.05</v>
      </c>
      <c r="BD525" s="1267">
        <v>7.0000000000000007E-2</v>
      </c>
      <c r="BE525" s="210"/>
      <c r="BF525" s="1269"/>
      <c r="BG525" s="15"/>
      <c r="BH525" s="15"/>
      <c r="BI525" s="133"/>
      <c r="BJ525" s="130">
        <v>259</v>
      </c>
      <c r="BK525" s="130">
        <v>260</v>
      </c>
      <c r="BL525" s="1260"/>
    </row>
    <row r="526" spans="1:64" ht="13.5" customHeight="1">
      <c r="A526" s="1318"/>
      <c r="B526" s="1300"/>
      <c r="C526" s="1262"/>
      <c r="D526" s="232" t="s">
        <v>53</v>
      </c>
      <c r="E526" s="200"/>
      <c r="F526" s="233">
        <v>160740</v>
      </c>
      <c r="G526" s="234"/>
      <c r="H526" s="233">
        <v>156920</v>
      </c>
      <c r="I526" s="234"/>
      <c r="J526" s="170" t="s">
        <v>222</v>
      </c>
      <c r="K526" s="221">
        <v>1490</v>
      </c>
      <c r="L526" s="235"/>
      <c r="M526" s="236" t="s">
        <v>221</v>
      </c>
      <c r="N526" s="221">
        <v>1450</v>
      </c>
      <c r="O526" s="235"/>
      <c r="P526" s="236" t="s">
        <v>221</v>
      </c>
      <c r="Q526" s="228"/>
      <c r="R526" s="229"/>
      <c r="S526" s="237"/>
      <c r="T526" s="1304"/>
      <c r="U526" s="157"/>
      <c r="V526" s="223">
        <v>518100</v>
      </c>
      <c r="W526" s="1286"/>
      <c r="X526" s="224">
        <v>5180</v>
      </c>
      <c r="Y526" s="210"/>
      <c r="Z526" s="1320"/>
      <c r="AA526" s="224"/>
      <c r="AB526" s="1303"/>
      <c r="AC526" s="229"/>
      <c r="AD526" s="229"/>
      <c r="AE526" s="1304"/>
      <c r="AF526" s="247"/>
      <c r="AG526" s="1282"/>
      <c r="AH526" s="1307" t="e">
        <v>#REF!</v>
      </c>
      <c r="AI526" s="1292" t="e">
        <v>#REF!</v>
      </c>
      <c r="AJ526" s="1279"/>
      <c r="AK526" s="239" t="s">
        <v>232</v>
      </c>
      <c r="AL526" s="240">
        <v>2400</v>
      </c>
      <c r="AM526" s="241">
        <v>2600</v>
      </c>
      <c r="AN526" s="1286"/>
      <c r="AO526" s="1295"/>
      <c r="AP526" s="1286"/>
      <c r="AQ526" s="1298"/>
      <c r="AR526" s="210"/>
      <c r="AS526" s="193"/>
      <c r="AT526" s="1282"/>
      <c r="AU526" s="62"/>
      <c r="AV526" s="1282"/>
      <c r="AW526" s="1285"/>
      <c r="AX526" s="1286"/>
      <c r="AY526" s="1289"/>
      <c r="AZ526" s="1271"/>
      <c r="BA526" s="1264"/>
      <c r="BB526" s="1266"/>
      <c r="BC526" s="1266"/>
      <c r="BD526" s="1268"/>
      <c r="BE526" s="210"/>
      <c r="BF526" s="1269"/>
      <c r="BG526" s="15"/>
      <c r="BH526" s="15"/>
      <c r="BI526" s="133"/>
      <c r="BJ526" s="130">
        <v>259</v>
      </c>
      <c r="BK526" s="130">
        <v>260</v>
      </c>
      <c r="BL526" s="1260"/>
    </row>
    <row r="527" spans="1:64" ht="13.5" customHeight="1">
      <c r="A527" s="1318"/>
      <c r="B527" s="1308" t="s">
        <v>257</v>
      </c>
      <c r="C527" s="1301" t="s">
        <v>218</v>
      </c>
      <c r="D527" s="199" t="s">
        <v>219</v>
      </c>
      <c r="E527" s="200"/>
      <c r="F527" s="201">
        <v>30560</v>
      </c>
      <c r="G527" s="202">
        <v>37260</v>
      </c>
      <c r="H527" s="201">
        <v>27040</v>
      </c>
      <c r="I527" s="202">
        <v>33740</v>
      </c>
      <c r="J527" s="170" t="s">
        <v>222</v>
      </c>
      <c r="K527" s="203">
        <v>280</v>
      </c>
      <c r="L527" s="204">
        <v>340</v>
      </c>
      <c r="M527" s="205" t="s">
        <v>221</v>
      </c>
      <c r="N527" s="203">
        <v>250</v>
      </c>
      <c r="O527" s="204">
        <v>310</v>
      </c>
      <c r="P527" s="205" t="s">
        <v>221</v>
      </c>
      <c r="Q527" s="170" t="s">
        <v>222</v>
      </c>
      <c r="R527" s="206">
        <v>6700</v>
      </c>
      <c r="S527" s="207">
        <v>60</v>
      </c>
      <c r="T527" s="1303"/>
      <c r="U527" s="157"/>
      <c r="V527" s="243"/>
      <c r="W527" s="1286"/>
      <c r="X527" s="244"/>
      <c r="Y527" s="245"/>
      <c r="Z527" s="1320"/>
      <c r="AA527" s="243"/>
      <c r="AB527" s="1303"/>
      <c r="AC527" s="229"/>
      <c r="AD527" s="229"/>
      <c r="AE527" s="1304"/>
      <c r="AF527" s="247"/>
      <c r="AG527" s="1282" t="s">
        <v>222</v>
      </c>
      <c r="AH527" s="1305">
        <v>2600</v>
      </c>
      <c r="AI527" s="1290">
        <v>2900</v>
      </c>
      <c r="AJ527" s="1279" t="s">
        <v>222</v>
      </c>
      <c r="AK527" s="212" t="s">
        <v>224</v>
      </c>
      <c r="AL527" s="213">
        <v>5100</v>
      </c>
      <c r="AM527" s="214">
        <v>5700</v>
      </c>
      <c r="AN527" s="1286" t="s">
        <v>222</v>
      </c>
      <c r="AO527" s="1293">
        <v>3090</v>
      </c>
      <c r="AP527" s="1286" t="s">
        <v>222</v>
      </c>
      <c r="AQ527" s="1296">
        <v>30</v>
      </c>
      <c r="AR527" s="1279" t="s">
        <v>222</v>
      </c>
      <c r="AS527" s="1280">
        <v>4700</v>
      </c>
      <c r="AT527" s="1282"/>
      <c r="AU527" s="62"/>
      <c r="AV527" s="1282" t="s">
        <v>492</v>
      </c>
      <c r="AW527" s="1283">
        <v>3510</v>
      </c>
      <c r="AX527" s="1286" t="s">
        <v>222</v>
      </c>
      <c r="AY527" s="1287">
        <v>30</v>
      </c>
      <c r="AZ527" s="1271" t="s">
        <v>492</v>
      </c>
      <c r="BA527" s="1272" t="s">
        <v>226</v>
      </c>
      <c r="BB527" s="1274" t="s">
        <v>226</v>
      </c>
      <c r="BC527" s="1274" t="s">
        <v>226</v>
      </c>
      <c r="BD527" s="1276" t="s">
        <v>226</v>
      </c>
      <c r="BE527" s="210"/>
      <c r="BF527" s="1278"/>
      <c r="BG527" s="15"/>
      <c r="BH527" s="15"/>
      <c r="BI527" s="133"/>
      <c r="BJ527" s="130">
        <v>261</v>
      </c>
      <c r="BK527" s="130">
        <v>262</v>
      </c>
      <c r="BL527" s="1260">
        <v>12</v>
      </c>
    </row>
    <row r="528" spans="1:64" ht="13.5" customHeight="1">
      <c r="A528" s="1318"/>
      <c r="B528" s="1300"/>
      <c r="C528" s="1302"/>
      <c r="D528" s="215" t="s">
        <v>227</v>
      </c>
      <c r="E528" s="200"/>
      <c r="F528" s="216">
        <v>37260</v>
      </c>
      <c r="G528" s="217">
        <v>92460</v>
      </c>
      <c r="H528" s="216">
        <v>33740</v>
      </c>
      <c r="I528" s="217">
        <v>88940</v>
      </c>
      <c r="J528" s="170" t="s">
        <v>222</v>
      </c>
      <c r="K528" s="218">
        <v>340</v>
      </c>
      <c r="L528" s="219">
        <v>810</v>
      </c>
      <c r="M528" s="220" t="s">
        <v>221</v>
      </c>
      <c r="N528" s="218">
        <v>310</v>
      </c>
      <c r="O528" s="219">
        <v>770</v>
      </c>
      <c r="P528" s="220" t="s">
        <v>221</v>
      </c>
      <c r="Q528" s="170" t="s">
        <v>222</v>
      </c>
      <c r="R528" s="221">
        <v>6700</v>
      </c>
      <c r="S528" s="222">
        <v>60</v>
      </c>
      <c r="T528" s="1303"/>
      <c r="U528" s="157"/>
      <c r="V528" s="223" t="s">
        <v>258</v>
      </c>
      <c r="W528" s="1286"/>
      <c r="X528" s="224" t="s">
        <v>258</v>
      </c>
      <c r="Y528" s="172"/>
      <c r="Z528" s="1320"/>
      <c r="AA528" s="223"/>
      <c r="AB528" s="1303"/>
      <c r="AC528" s="229"/>
      <c r="AD528" s="229"/>
      <c r="AE528" s="1304"/>
      <c r="AF528" s="247"/>
      <c r="AG528" s="1282"/>
      <c r="AH528" s="1306" t="e">
        <v>#REF!</v>
      </c>
      <c r="AI528" s="1291" t="e">
        <v>#REF!</v>
      </c>
      <c r="AJ528" s="1279"/>
      <c r="AK528" s="165" t="s">
        <v>228</v>
      </c>
      <c r="AL528" s="226">
        <v>2800</v>
      </c>
      <c r="AM528" s="227">
        <v>3100</v>
      </c>
      <c r="AN528" s="1286"/>
      <c r="AO528" s="1294"/>
      <c r="AP528" s="1286"/>
      <c r="AQ528" s="1297"/>
      <c r="AR528" s="1279"/>
      <c r="AS528" s="1281"/>
      <c r="AT528" s="1282"/>
      <c r="AU528" s="62"/>
      <c r="AV528" s="1282"/>
      <c r="AW528" s="1284"/>
      <c r="AX528" s="1286"/>
      <c r="AY528" s="1288"/>
      <c r="AZ528" s="1271"/>
      <c r="BA528" s="1273"/>
      <c r="BB528" s="1275"/>
      <c r="BC528" s="1275"/>
      <c r="BD528" s="1277"/>
      <c r="BE528" s="210"/>
      <c r="BF528" s="1278"/>
      <c r="BG528" s="15"/>
      <c r="BH528" s="15"/>
      <c r="BI528" s="133"/>
      <c r="BJ528" s="130">
        <v>261</v>
      </c>
      <c r="BK528" s="130">
        <v>262</v>
      </c>
      <c r="BL528" s="1260"/>
    </row>
    <row r="529" spans="1:64" ht="13.5" customHeight="1">
      <c r="A529" s="1318"/>
      <c r="B529" s="1300"/>
      <c r="C529" s="1261" t="s">
        <v>229</v>
      </c>
      <c r="D529" s="215" t="s">
        <v>230</v>
      </c>
      <c r="E529" s="200"/>
      <c r="F529" s="216">
        <v>92460</v>
      </c>
      <c r="G529" s="217">
        <v>159520</v>
      </c>
      <c r="H529" s="216">
        <v>88940</v>
      </c>
      <c r="I529" s="217">
        <v>156000</v>
      </c>
      <c r="J529" s="170" t="s">
        <v>222</v>
      </c>
      <c r="K529" s="218">
        <v>810</v>
      </c>
      <c r="L529" s="219">
        <v>1480</v>
      </c>
      <c r="M529" s="220" t="s">
        <v>221</v>
      </c>
      <c r="N529" s="218">
        <v>770</v>
      </c>
      <c r="O529" s="219">
        <v>1440</v>
      </c>
      <c r="P529" s="220" t="s">
        <v>221</v>
      </c>
      <c r="Q529" s="228"/>
      <c r="R529" s="229"/>
      <c r="S529" s="230"/>
      <c r="T529" s="1304"/>
      <c r="U529" s="157"/>
      <c r="V529" s="223">
        <v>551300</v>
      </c>
      <c r="W529" s="1286"/>
      <c r="X529" s="224">
        <v>5510</v>
      </c>
      <c r="Y529" s="210"/>
      <c r="Z529" s="1320"/>
      <c r="AA529" s="224"/>
      <c r="AB529" s="1303"/>
      <c r="AC529" s="229"/>
      <c r="AD529" s="229"/>
      <c r="AE529" s="1304"/>
      <c r="AF529" s="247"/>
      <c r="AG529" s="1282"/>
      <c r="AH529" s="1306" t="e">
        <v>#REF!</v>
      </c>
      <c r="AI529" s="1291" t="e">
        <v>#REF!</v>
      </c>
      <c r="AJ529" s="1279"/>
      <c r="AK529" s="165" t="s">
        <v>231</v>
      </c>
      <c r="AL529" s="226">
        <v>2400</v>
      </c>
      <c r="AM529" s="227">
        <v>2700</v>
      </c>
      <c r="AN529" s="1286"/>
      <c r="AO529" s="1294"/>
      <c r="AP529" s="1286"/>
      <c r="AQ529" s="1297"/>
      <c r="AR529" s="210"/>
      <c r="AS529" s="193"/>
      <c r="AT529" s="1282"/>
      <c r="AU529" s="62"/>
      <c r="AV529" s="1282"/>
      <c r="AW529" s="1284"/>
      <c r="AX529" s="1286"/>
      <c r="AY529" s="1288"/>
      <c r="AZ529" s="1271"/>
      <c r="BA529" s="1263">
        <v>0.02</v>
      </c>
      <c r="BB529" s="1265">
        <v>0.03</v>
      </c>
      <c r="BC529" s="1265">
        <v>0.05</v>
      </c>
      <c r="BD529" s="1267">
        <v>7.0000000000000007E-2</v>
      </c>
      <c r="BE529" s="210"/>
      <c r="BF529" s="1269"/>
      <c r="BG529" s="15"/>
      <c r="BH529" s="15"/>
      <c r="BI529" s="133"/>
      <c r="BJ529" s="130">
        <v>261</v>
      </c>
      <c r="BK529" s="130">
        <v>262</v>
      </c>
      <c r="BL529" s="1260"/>
    </row>
    <row r="530" spans="1:64" ht="13.5" customHeight="1">
      <c r="A530" s="1318"/>
      <c r="B530" s="1300"/>
      <c r="C530" s="1262"/>
      <c r="D530" s="232" t="s">
        <v>53</v>
      </c>
      <c r="E530" s="200"/>
      <c r="F530" s="233">
        <v>159520</v>
      </c>
      <c r="G530" s="234"/>
      <c r="H530" s="233">
        <v>156000</v>
      </c>
      <c r="I530" s="234"/>
      <c r="J530" s="170" t="s">
        <v>222</v>
      </c>
      <c r="K530" s="221">
        <v>1480</v>
      </c>
      <c r="L530" s="235"/>
      <c r="M530" s="236" t="s">
        <v>221</v>
      </c>
      <c r="N530" s="221">
        <v>1440</v>
      </c>
      <c r="O530" s="235"/>
      <c r="P530" s="236" t="s">
        <v>221</v>
      </c>
      <c r="Q530" s="228"/>
      <c r="R530" s="229"/>
      <c r="S530" s="237"/>
      <c r="T530" s="1304"/>
      <c r="U530" s="157"/>
      <c r="V530" s="243"/>
      <c r="W530" s="1286"/>
      <c r="X530" s="244"/>
      <c r="Y530" s="245"/>
      <c r="Z530" s="1320"/>
      <c r="AA530" s="243"/>
      <c r="AB530" s="1303"/>
      <c r="AC530" s="229"/>
      <c r="AD530" s="229"/>
      <c r="AE530" s="1304"/>
      <c r="AF530" s="247"/>
      <c r="AG530" s="1282"/>
      <c r="AH530" s="1307" t="e">
        <v>#REF!</v>
      </c>
      <c r="AI530" s="1292" t="e">
        <v>#REF!</v>
      </c>
      <c r="AJ530" s="1279"/>
      <c r="AK530" s="239" t="s">
        <v>232</v>
      </c>
      <c r="AL530" s="240">
        <v>2200</v>
      </c>
      <c r="AM530" s="241">
        <v>2400</v>
      </c>
      <c r="AN530" s="1286"/>
      <c r="AO530" s="1295"/>
      <c r="AP530" s="1286"/>
      <c r="AQ530" s="1298"/>
      <c r="AR530" s="210"/>
      <c r="AS530" s="193"/>
      <c r="AT530" s="1282"/>
      <c r="AU530" s="62"/>
      <c r="AV530" s="1282"/>
      <c r="AW530" s="1285"/>
      <c r="AX530" s="1286"/>
      <c r="AY530" s="1289"/>
      <c r="AZ530" s="1271"/>
      <c r="BA530" s="1264"/>
      <c r="BB530" s="1266"/>
      <c r="BC530" s="1266"/>
      <c r="BD530" s="1268"/>
      <c r="BE530" s="210"/>
      <c r="BF530" s="1269"/>
      <c r="BG530" s="15"/>
      <c r="BH530" s="15"/>
      <c r="BI530" s="133"/>
      <c r="BJ530" s="130">
        <v>261</v>
      </c>
      <c r="BK530" s="130">
        <v>262</v>
      </c>
      <c r="BL530" s="1260"/>
    </row>
    <row r="531" spans="1:64" ht="13.5" customHeight="1">
      <c r="A531" s="1318"/>
      <c r="B531" s="1308" t="s">
        <v>259</v>
      </c>
      <c r="C531" s="1301" t="s">
        <v>218</v>
      </c>
      <c r="D531" s="199" t="s">
        <v>219</v>
      </c>
      <c r="E531" s="200"/>
      <c r="F531" s="201">
        <v>29550</v>
      </c>
      <c r="G531" s="202">
        <v>36250</v>
      </c>
      <c r="H531" s="201">
        <v>26280</v>
      </c>
      <c r="I531" s="202">
        <v>32980</v>
      </c>
      <c r="J531" s="170" t="s">
        <v>222</v>
      </c>
      <c r="K531" s="203">
        <v>270</v>
      </c>
      <c r="L531" s="204">
        <v>330</v>
      </c>
      <c r="M531" s="205" t="s">
        <v>221</v>
      </c>
      <c r="N531" s="203">
        <v>240</v>
      </c>
      <c r="O531" s="204">
        <v>300</v>
      </c>
      <c r="P531" s="205" t="s">
        <v>221</v>
      </c>
      <c r="Q531" s="170" t="s">
        <v>222</v>
      </c>
      <c r="R531" s="206">
        <v>6700</v>
      </c>
      <c r="S531" s="207">
        <v>60</v>
      </c>
      <c r="T531" s="1303"/>
      <c r="U531" s="157"/>
      <c r="V531" s="223" t="s">
        <v>260</v>
      </c>
      <c r="W531" s="1286"/>
      <c r="X531" s="224" t="s">
        <v>260</v>
      </c>
      <c r="Y531" s="172"/>
      <c r="Z531" s="1320"/>
      <c r="AA531" s="223"/>
      <c r="AB531" s="1303"/>
      <c r="AC531" s="229"/>
      <c r="AD531" s="229"/>
      <c r="AE531" s="1304"/>
      <c r="AF531" s="247"/>
      <c r="AG531" s="1282" t="s">
        <v>222</v>
      </c>
      <c r="AH531" s="1305">
        <v>2800</v>
      </c>
      <c r="AI531" s="1290">
        <v>3100</v>
      </c>
      <c r="AJ531" s="1279" t="s">
        <v>222</v>
      </c>
      <c r="AK531" s="212" t="s">
        <v>224</v>
      </c>
      <c r="AL531" s="213">
        <v>5500</v>
      </c>
      <c r="AM531" s="214">
        <v>6200</v>
      </c>
      <c r="AN531" s="1286" t="s">
        <v>222</v>
      </c>
      <c r="AO531" s="1293">
        <v>2870</v>
      </c>
      <c r="AP531" s="1286" t="s">
        <v>222</v>
      </c>
      <c r="AQ531" s="1296">
        <v>20</v>
      </c>
      <c r="AR531" s="1279" t="s">
        <v>222</v>
      </c>
      <c r="AS531" s="1280">
        <v>4700</v>
      </c>
      <c r="AT531" s="1282"/>
      <c r="AU531" s="62"/>
      <c r="AV531" s="1282" t="s">
        <v>492</v>
      </c>
      <c r="AW531" s="1283">
        <v>3260</v>
      </c>
      <c r="AX531" s="1286" t="s">
        <v>222</v>
      </c>
      <c r="AY531" s="1287">
        <v>30</v>
      </c>
      <c r="AZ531" s="1271" t="s">
        <v>492</v>
      </c>
      <c r="BA531" s="1272" t="s">
        <v>226</v>
      </c>
      <c r="BB531" s="1274" t="s">
        <v>226</v>
      </c>
      <c r="BC531" s="1274" t="s">
        <v>226</v>
      </c>
      <c r="BD531" s="1276" t="s">
        <v>226</v>
      </c>
      <c r="BE531" s="210"/>
      <c r="BF531" s="1278"/>
      <c r="BG531" s="15"/>
      <c r="BH531" s="15"/>
      <c r="BI531" s="133"/>
      <c r="BJ531" s="130">
        <v>263</v>
      </c>
      <c r="BK531" s="130">
        <v>264</v>
      </c>
      <c r="BL531" s="1260">
        <v>13</v>
      </c>
    </row>
    <row r="532" spans="1:64" ht="13.5" customHeight="1">
      <c r="A532" s="1318"/>
      <c r="B532" s="1300"/>
      <c r="C532" s="1302"/>
      <c r="D532" s="215" t="s">
        <v>227</v>
      </c>
      <c r="E532" s="200"/>
      <c r="F532" s="216">
        <v>36250</v>
      </c>
      <c r="G532" s="217">
        <v>91450</v>
      </c>
      <c r="H532" s="216">
        <v>32980</v>
      </c>
      <c r="I532" s="217">
        <v>88180</v>
      </c>
      <c r="J532" s="170" t="s">
        <v>222</v>
      </c>
      <c r="K532" s="218">
        <v>330</v>
      </c>
      <c r="L532" s="219">
        <v>800</v>
      </c>
      <c r="M532" s="220" t="s">
        <v>221</v>
      </c>
      <c r="N532" s="218">
        <v>300</v>
      </c>
      <c r="O532" s="219">
        <v>760</v>
      </c>
      <c r="P532" s="220" t="s">
        <v>221</v>
      </c>
      <c r="Q532" s="170" t="s">
        <v>222</v>
      </c>
      <c r="R532" s="221">
        <v>6700</v>
      </c>
      <c r="S532" s="222">
        <v>60</v>
      </c>
      <c r="T532" s="1304"/>
      <c r="U532" s="157"/>
      <c r="V532" s="223">
        <v>584600</v>
      </c>
      <c r="W532" s="1286"/>
      <c r="X532" s="224">
        <v>5840</v>
      </c>
      <c r="Y532" s="210"/>
      <c r="Z532" s="1320"/>
      <c r="AA532" s="224"/>
      <c r="AB532" s="1303"/>
      <c r="AC532" s="229"/>
      <c r="AD532" s="229"/>
      <c r="AE532" s="1304"/>
      <c r="AF532" s="247"/>
      <c r="AG532" s="1282"/>
      <c r="AH532" s="1306" t="e">
        <v>#REF!</v>
      </c>
      <c r="AI532" s="1291" t="e">
        <v>#REF!</v>
      </c>
      <c r="AJ532" s="1279"/>
      <c r="AK532" s="165" t="s">
        <v>228</v>
      </c>
      <c r="AL532" s="226">
        <v>3000</v>
      </c>
      <c r="AM532" s="227">
        <v>3400</v>
      </c>
      <c r="AN532" s="1286"/>
      <c r="AO532" s="1294"/>
      <c r="AP532" s="1286"/>
      <c r="AQ532" s="1297"/>
      <c r="AR532" s="1279"/>
      <c r="AS532" s="1281"/>
      <c r="AT532" s="1282"/>
      <c r="AU532" s="62"/>
      <c r="AV532" s="1282"/>
      <c r="AW532" s="1284"/>
      <c r="AX532" s="1286"/>
      <c r="AY532" s="1288"/>
      <c r="AZ532" s="1271"/>
      <c r="BA532" s="1273"/>
      <c r="BB532" s="1275"/>
      <c r="BC532" s="1275"/>
      <c r="BD532" s="1277"/>
      <c r="BE532" s="210"/>
      <c r="BF532" s="1278"/>
      <c r="BG532" s="15"/>
      <c r="BH532" s="15"/>
      <c r="BI532" s="133"/>
      <c r="BJ532" s="130">
        <v>263</v>
      </c>
      <c r="BK532" s="130">
        <v>264</v>
      </c>
      <c r="BL532" s="1260"/>
    </row>
    <row r="533" spans="1:64" ht="13.5" customHeight="1">
      <c r="A533" s="1318"/>
      <c r="B533" s="1300"/>
      <c r="C533" s="1261" t="s">
        <v>229</v>
      </c>
      <c r="D533" s="215" t="s">
        <v>230</v>
      </c>
      <c r="E533" s="200"/>
      <c r="F533" s="216">
        <v>91450</v>
      </c>
      <c r="G533" s="217">
        <v>158510</v>
      </c>
      <c r="H533" s="216">
        <v>88180</v>
      </c>
      <c r="I533" s="217">
        <v>155240</v>
      </c>
      <c r="J533" s="170" t="s">
        <v>222</v>
      </c>
      <c r="K533" s="218">
        <v>800</v>
      </c>
      <c r="L533" s="219">
        <v>1470</v>
      </c>
      <c r="M533" s="220" t="s">
        <v>221</v>
      </c>
      <c r="N533" s="218">
        <v>760</v>
      </c>
      <c r="O533" s="219">
        <v>1430</v>
      </c>
      <c r="P533" s="220" t="s">
        <v>221</v>
      </c>
      <c r="Q533" s="228"/>
      <c r="R533" s="229"/>
      <c r="S533" s="230"/>
      <c r="T533" s="1304"/>
      <c r="U533" s="157"/>
      <c r="V533" s="243"/>
      <c r="W533" s="1286"/>
      <c r="X533" s="244"/>
      <c r="Y533" s="245"/>
      <c r="Z533" s="1320"/>
      <c r="AA533" s="243"/>
      <c r="AB533" s="1303"/>
      <c r="AC533" s="229"/>
      <c r="AD533" s="229"/>
      <c r="AE533" s="1304"/>
      <c r="AF533" s="247"/>
      <c r="AG533" s="1282"/>
      <c r="AH533" s="1306" t="e">
        <v>#REF!</v>
      </c>
      <c r="AI533" s="1291" t="e">
        <v>#REF!</v>
      </c>
      <c r="AJ533" s="1279"/>
      <c r="AK533" s="165" t="s">
        <v>231</v>
      </c>
      <c r="AL533" s="226">
        <v>2600</v>
      </c>
      <c r="AM533" s="227">
        <v>2900</v>
      </c>
      <c r="AN533" s="1286"/>
      <c r="AO533" s="1294"/>
      <c r="AP533" s="1286"/>
      <c r="AQ533" s="1297"/>
      <c r="AR533" s="210"/>
      <c r="AS533" s="193"/>
      <c r="AT533" s="1282"/>
      <c r="AU533" s="62"/>
      <c r="AV533" s="1282"/>
      <c r="AW533" s="1284"/>
      <c r="AX533" s="1286"/>
      <c r="AY533" s="1288"/>
      <c r="AZ533" s="1271"/>
      <c r="BA533" s="1263">
        <v>0.02</v>
      </c>
      <c r="BB533" s="1265">
        <v>0.03</v>
      </c>
      <c r="BC533" s="1265">
        <v>0.05</v>
      </c>
      <c r="BD533" s="1267">
        <v>7.0000000000000007E-2</v>
      </c>
      <c r="BE533" s="210"/>
      <c r="BF533" s="1269"/>
      <c r="BG533" s="15"/>
      <c r="BH533" s="15"/>
      <c r="BI533" s="133"/>
      <c r="BJ533" s="130">
        <v>263</v>
      </c>
      <c r="BK533" s="130">
        <v>264</v>
      </c>
      <c r="BL533" s="1260"/>
    </row>
    <row r="534" spans="1:64" ht="13.5" customHeight="1">
      <c r="A534" s="1318"/>
      <c r="B534" s="1300"/>
      <c r="C534" s="1262"/>
      <c r="D534" s="232" t="s">
        <v>53</v>
      </c>
      <c r="E534" s="200"/>
      <c r="F534" s="233">
        <v>158510</v>
      </c>
      <c r="G534" s="234"/>
      <c r="H534" s="233">
        <v>155240</v>
      </c>
      <c r="I534" s="234"/>
      <c r="J534" s="170" t="s">
        <v>222</v>
      </c>
      <c r="K534" s="221">
        <v>1470</v>
      </c>
      <c r="L534" s="235"/>
      <c r="M534" s="236" t="s">
        <v>221</v>
      </c>
      <c r="N534" s="221">
        <v>1430</v>
      </c>
      <c r="O534" s="235"/>
      <c r="P534" s="236" t="s">
        <v>221</v>
      </c>
      <c r="Q534" s="228"/>
      <c r="R534" s="229"/>
      <c r="S534" s="237"/>
      <c r="T534" s="1304"/>
      <c r="U534" s="157"/>
      <c r="V534" s="223" t="s">
        <v>261</v>
      </c>
      <c r="W534" s="1286"/>
      <c r="X534" s="224" t="s">
        <v>261</v>
      </c>
      <c r="Y534" s="172"/>
      <c r="Z534" s="1320"/>
      <c r="AA534" s="223"/>
      <c r="AB534" s="1303"/>
      <c r="AC534" s="229"/>
      <c r="AD534" s="229"/>
      <c r="AE534" s="1304"/>
      <c r="AF534" s="247"/>
      <c r="AG534" s="1282"/>
      <c r="AH534" s="1307" t="e">
        <v>#REF!</v>
      </c>
      <c r="AI534" s="1292" t="e">
        <v>#REF!</v>
      </c>
      <c r="AJ534" s="1279"/>
      <c r="AK534" s="239" t="s">
        <v>232</v>
      </c>
      <c r="AL534" s="240">
        <v>2400</v>
      </c>
      <c r="AM534" s="241">
        <v>2600</v>
      </c>
      <c r="AN534" s="1286"/>
      <c r="AO534" s="1295"/>
      <c r="AP534" s="1286"/>
      <c r="AQ534" s="1298"/>
      <c r="AR534" s="210"/>
      <c r="AS534" s="193"/>
      <c r="AT534" s="1282"/>
      <c r="AU534" s="62"/>
      <c r="AV534" s="1282"/>
      <c r="AW534" s="1285"/>
      <c r="AX534" s="1286"/>
      <c r="AY534" s="1289"/>
      <c r="AZ534" s="1271"/>
      <c r="BA534" s="1264"/>
      <c r="BB534" s="1266"/>
      <c r="BC534" s="1266"/>
      <c r="BD534" s="1268"/>
      <c r="BE534" s="210"/>
      <c r="BF534" s="1269"/>
      <c r="BG534" s="15"/>
      <c r="BH534" s="15"/>
      <c r="BI534" s="133"/>
      <c r="BJ534" s="130">
        <v>263</v>
      </c>
      <c r="BK534" s="130">
        <v>264</v>
      </c>
      <c r="BL534" s="1260"/>
    </row>
    <row r="535" spans="1:64" ht="13.5" customHeight="1">
      <c r="A535" s="1318"/>
      <c r="B535" s="1308" t="s">
        <v>262</v>
      </c>
      <c r="C535" s="1301" t="s">
        <v>218</v>
      </c>
      <c r="D535" s="199" t="s">
        <v>219</v>
      </c>
      <c r="E535" s="200"/>
      <c r="F535" s="201">
        <v>28650</v>
      </c>
      <c r="G535" s="202">
        <v>35350</v>
      </c>
      <c r="H535" s="201">
        <v>25600</v>
      </c>
      <c r="I535" s="202">
        <v>32300</v>
      </c>
      <c r="J535" s="170" t="s">
        <v>222</v>
      </c>
      <c r="K535" s="203">
        <v>260</v>
      </c>
      <c r="L535" s="204">
        <v>320</v>
      </c>
      <c r="M535" s="205" t="s">
        <v>221</v>
      </c>
      <c r="N535" s="203">
        <v>230</v>
      </c>
      <c r="O535" s="204">
        <v>290</v>
      </c>
      <c r="P535" s="205" t="s">
        <v>221</v>
      </c>
      <c r="Q535" s="170" t="s">
        <v>222</v>
      </c>
      <c r="R535" s="206">
        <v>6700</v>
      </c>
      <c r="S535" s="207">
        <v>60</v>
      </c>
      <c r="T535" s="1303"/>
      <c r="U535" s="157"/>
      <c r="V535" s="223">
        <v>617800</v>
      </c>
      <c r="W535" s="1286"/>
      <c r="X535" s="224">
        <v>6170</v>
      </c>
      <c r="Y535" s="210"/>
      <c r="Z535" s="1320"/>
      <c r="AA535" s="224"/>
      <c r="AB535" s="1303"/>
      <c r="AC535" s="229"/>
      <c r="AD535" s="229"/>
      <c r="AE535" s="1304"/>
      <c r="AF535" s="247"/>
      <c r="AG535" s="1282" t="s">
        <v>222</v>
      </c>
      <c r="AH535" s="1305">
        <v>2600</v>
      </c>
      <c r="AI535" s="1290">
        <v>2900</v>
      </c>
      <c r="AJ535" s="1279" t="s">
        <v>222</v>
      </c>
      <c r="AK535" s="212" t="s">
        <v>224</v>
      </c>
      <c r="AL535" s="213">
        <v>5400</v>
      </c>
      <c r="AM535" s="214">
        <v>6000</v>
      </c>
      <c r="AN535" s="1286" t="s">
        <v>222</v>
      </c>
      <c r="AO535" s="1293">
        <v>2680</v>
      </c>
      <c r="AP535" s="1286" t="s">
        <v>222</v>
      </c>
      <c r="AQ535" s="1296">
        <v>20</v>
      </c>
      <c r="AR535" s="1279" t="s">
        <v>222</v>
      </c>
      <c r="AS535" s="1280">
        <v>4700</v>
      </c>
      <c r="AT535" s="1282"/>
      <c r="AU535" s="62"/>
      <c r="AV535" s="1282" t="s">
        <v>492</v>
      </c>
      <c r="AW535" s="1283">
        <v>3040</v>
      </c>
      <c r="AX535" s="1286" t="s">
        <v>222</v>
      </c>
      <c r="AY535" s="1287">
        <v>30</v>
      </c>
      <c r="AZ535" s="1271" t="s">
        <v>492</v>
      </c>
      <c r="BA535" s="1272" t="s">
        <v>226</v>
      </c>
      <c r="BB535" s="1274" t="s">
        <v>226</v>
      </c>
      <c r="BC535" s="1274" t="s">
        <v>226</v>
      </c>
      <c r="BD535" s="1276" t="s">
        <v>226</v>
      </c>
      <c r="BE535" s="210"/>
      <c r="BF535" s="1278"/>
      <c r="BG535" s="15"/>
      <c r="BH535" s="15"/>
      <c r="BI535" s="133"/>
      <c r="BJ535" s="130">
        <v>265</v>
      </c>
      <c r="BK535" s="130">
        <v>266</v>
      </c>
      <c r="BL535" s="1260">
        <v>14</v>
      </c>
    </row>
    <row r="536" spans="1:64" ht="13.5" customHeight="1">
      <c r="A536" s="1318"/>
      <c r="B536" s="1300"/>
      <c r="C536" s="1302"/>
      <c r="D536" s="215" t="s">
        <v>227</v>
      </c>
      <c r="E536" s="200"/>
      <c r="F536" s="216">
        <v>35350</v>
      </c>
      <c r="G536" s="217">
        <v>90550</v>
      </c>
      <c r="H536" s="216">
        <v>32300</v>
      </c>
      <c r="I536" s="217">
        <v>87500</v>
      </c>
      <c r="J536" s="170" t="s">
        <v>222</v>
      </c>
      <c r="K536" s="218">
        <v>320</v>
      </c>
      <c r="L536" s="219">
        <v>790</v>
      </c>
      <c r="M536" s="220" t="s">
        <v>221</v>
      </c>
      <c r="N536" s="218">
        <v>290</v>
      </c>
      <c r="O536" s="219">
        <v>760</v>
      </c>
      <c r="P536" s="220" t="s">
        <v>221</v>
      </c>
      <c r="Q536" s="170" t="s">
        <v>222</v>
      </c>
      <c r="R536" s="221">
        <v>6700</v>
      </c>
      <c r="S536" s="222">
        <v>60</v>
      </c>
      <c r="T536" s="1303"/>
      <c r="U536" s="157"/>
      <c r="V536" s="243"/>
      <c r="W536" s="1286"/>
      <c r="X536" s="244"/>
      <c r="Y536" s="245"/>
      <c r="Z536" s="1320"/>
      <c r="AA536" s="243"/>
      <c r="AB536" s="1303"/>
      <c r="AC536" s="229"/>
      <c r="AD536" s="229"/>
      <c r="AE536" s="1304"/>
      <c r="AF536" s="247"/>
      <c r="AG536" s="1282"/>
      <c r="AH536" s="1306" t="e">
        <v>#REF!</v>
      </c>
      <c r="AI536" s="1291" t="e">
        <v>#REF!</v>
      </c>
      <c r="AJ536" s="1279"/>
      <c r="AK536" s="165" t="s">
        <v>228</v>
      </c>
      <c r="AL536" s="226">
        <v>2900</v>
      </c>
      <c r="AM536" s="227">
        <v>3300</v>
      </c>
      <c r="AN536" s="1286"/>
      <c r="AO536" s="1294"/>
      <c r="AP536" s="1286"/>
      <c r="AQ536" s="1297"/>
      <c r="AR536" s="1279"/>
      <c r="AS536" s="1281"/>
      <c r="AT536" s="1282"/>
      <c r="AU536" s="62"/>
      <c r="AV536" s="1282"/>
      <c r="AW536" s="1284"/>
      <c r="AX536" s="1286"/>
      <c r="AY536" s="1288"/>
      <c r="AZ536" s="1271"/>
      <c r="BA536" s="1273"/>
      <c r="BB536" s="1275"/>
      <c r="BC536" s="1275"/>
      <c r="BD536" s="1277"/>
      <c r="BE536" s="210"/>
      <c r="BF536" s="1278"/>
      <c r="BG536" s="15"/>
      <c r="BH536" s="15"/>
      <c r="BI536" s="133"/>
      <c r="BJ536" s="130">
        <v>265</v>
      </c>
      <c r="BK536" s="130">
        <v>266</v>
      </c>
      <c r="BL536" s="1260"/>
    </row>
    <row r="537" spans="1:64" ht="13.5" customHeight="1">
      <c r="A537" s="1318"/>
      <c r="B537" s="1300"/>
      <c r="C537" s="1261" t="s">
        <v>229</v>
      </c>
      <c r="D537" s="215" t="s">
        <v>230</v>
      </c>
      <c r="E537" s="200"/>
      <c r="F537" s="216">
        <v>90550</v>
      </c>
      <c r="G537" s="217">
        <v>157610</v>
      </c>
      <c r="H537" s="216">
        <v>87500</v>
      </c>
      <c r="I537" s="217">
        <v>154560</v>
      </c>
      <c r="J537" s="170" t="s">
        <v>222</v>
      </c>
      <c r="K537" s="218">
        <v>790</v>
      </c>
      <c r="L537" s="219">
        <v>1460</v>
      </c>
      <c r="M537" s="220" t="s">
        <v>221</v>
      </c>
      <c r="N537" s="218">
        <v>760</v>
      </c>
      <c r="O537" s="219">
        <v>1430</v>
      </c>
      <c r="P537" s="220" t="s">
        <v>221</v>
      </c>
      <c r="Q537" s="228"/>
      <c r="R537" s="229"/>
      <c r="S537" s="230"/>
      <c r="T537" s="1304"/>
      <c r="U537" s="157"/>
      <c r="V537" s="223" t="s">
        <v>263</v>
      </c>
      <c r="W537" s="1286"/>
      <c r="X537" s="224" t="s">
        <v>263</v>
      </c>
      <c r="Y537" s="172"/>
      <c r="Z537" s="1320"/>
      <c r="AA537" s="223"/>
      <c r="AB537" s="1303"/>
      <c r="AC537" s="229"/>
      <c r="AD537" s="229"/>
      <c r="AE537" s="1304"/>
      <c r="AF537" s="247"/>
      <c r="AG537" s="1282"/>
      <c r="AH537" s="1306" t="e">
        <v>#REF!</v>
      </c>
      <c r="AI537" s="1291" t="e">
        <v>#REF!</v>
      </c>
      <c r="AJ537" s="1279"/>
      <c r="AK537" s="165" t="s">
        <v>231</v>
      </c>
      <c r="AL537" s="226">
        <v>2500</v>
      </c>
      <c r="AM537" s="227">
        <v>2800</v>
      </c>
      <c r="AN537" s="1286"/>
      <c r="AO537" s="1294"/>
      <c r="AP537" s="1286"/>
      <c r="AQ537" s="1297"/>
      <c r="AR537" s="210"/>
      <c r="AS537" s="193"/>
      <c r="AT537" s="1282"/>
      <c r="AU537" s="62"/>
      <c r="AV537" s="1282"/>
      <c r="AW537" s="1284"/>
      <c r="AX537" s="1286"/>
      <c r="AY537" s="1288"/>
      <c r="AZ537" s="1271"/>
      <c r="BA537" s="1263">
        <v>0.02</v>
      </c>
      <c r="BB537" s="1265">
        <v>0.03</v>
      </c>
      <c r="BC537" s="1265">
        <v>0.05</v>
      </c>
      <c r="BD537" s="1267">
        <v>7.0000000000000007E-2</v>
      </c>
      <c r="BE537" s="210"/>
      <c r="BF537" s="1269"/>
      <c r="BG537" s="15"/>
      <c r="BH537" s="15"/>
      <c r="BI537" s="133"/>
      <c r="BJ537" s="130">
        <v>265</v>
      </c>
      <c r="BK537" s="130">
        <v>266</v>
      </c>
      <c r="BL537" s="1260"/>
    </row>
    <row r="538" spans="1:64" ht="13.5" customHeight="1">
      <c r="A538" s="1318"/>
      <c r="B538" s="1300"/>
      <c r="C538" s="1262"/>
      <c r="D538" s="232" t="s">
        <v>53</v>
      </c>
      <c r="E538" s="200"/>
      <c r="F538" s="233">
        <v>157610</v>
      </c>
      <c r="G538" s="234"/>
      <c r="H538" s="233">
        <v>154560</v>
      </c>
      <c r="I538" s="234"/>
      <c r="J538" s="170" t="s">
        <v>222</v>
      </c>
      <c r="K538" s="221">
        <v>1460</v>
      </c>
      <c r="L538" s="235"/>
      <c r="M538" s="236" t="s">
        <v>221</v>
      </c>
      <c r="N538" s="221">
        <v>1430</v>
      </c>
      <c r="O538" s="235"/>
      <c r="P538" s="236" t="s">
        <v>221</v>
      </c>
      <c r="Q538" s="228"/>
      <c r="R538" s="229"/>
      <c r="S538" s="237"/>
      <c r="T538" s="1304"/>
      <c r="U538" s="157"/>
      <c r="V538" s="223">
        <v>651100</v>
      </c>
      <c r="W538" s="1286"/>
      <c r="X538" s="224">
        <v>6510</v>
      </c>
      <c r="Y538" s="210"/>
      <c r="Z538" s="1320"/>
      <c r="AA538" s="224"/>
      <c r="AB538" s="1303"/>
      <c r="AC538" s="229"/>
      <c r="AD538" s="229"/>
      <c r="AE538" s="1304"/>
      <c r="AF538" s="247"/>
      <c r="AG538" s="1282"/>
      <c r="AH538" s="1307" t="e">
        <v>#REF!</v>
      </c>
      <c r="AI538" s="1292" t="e">
        <v>#REF!</v>
      </c>
      <c r="AJ538" s="1279"/>
      <c r="AK538" s="239" t="s">
        <v>232</v>
      </c>
      <c r="AL538" s="240">
        <v>2300</v>
      </c>
      <c r="AM538" s="241">
        <v>2500</v>
      </c>
      <c r="AN538" s="1286"/>
      <c r="AO538" s="1295"/>
      <c r="AP538" s="1286"/>
      <c r="AQ538" s="1298"/>
      <c r="AR538" s="210"/>
      <c r="AS538" s="193"/>
      <c r="AT538" s="1282"/>
      <c r="AU538" s="62"/>
      <c r="AV538" s="1282"/>
      <c r="AW538" s="1285"/>
      <c r="AX538" s="1286"/>
      <c r="AY538" s="1289"/>
      <c r="AZ538" s="1271"/>
      <c r="BA538" s="1264"/>
      <c r="BB538" s="1266"/>
      <c r="BC538" s="1266"/>
      <c r="BD538" s="1268"/>
      <c r="BE538" s="210"/>
      <c r="BF538" s="1269"/>
      <c r="BG538" s="15"/>
      <c r="BH538" s="15"/>
      <c r="BI538" s="133"/>
      <c r="BJ538" s="130">
        <v>265</v>
      </c>
      <c r="BK538" s="130">
        <v>266</v>
      </c>
      <c r="BL538" s="1260"/>
    </row>
    <row r="539" spans="1:64" ht="13.5" customHeight="1">
      <c r="A539" s="1318"/>
      <c r="B539" s="1308" t="s">
        <v>264</v>
      </c>
      <c r="C539" s="1301" t="s">
        <v>218</v>
      </c>
      <c r="D539" s="199" t="s">
        <v>219</v>
      </c>
      <c r="E539" s="200"/>
      <c r="F539" s="201">
        <v>28730</v>
      </c>
      <c r="G539" s="202">
        <v>35430</v>
      </c>
      <c r="H539" s="201">
        <v>25870</v>
      </c>
      <c r="I539" s="202">
        <v>32570</v>
      </c>
      <c r="J539" s="170" t="s">
        <v>222</v>
      </c>
      <c r="K539" s="203">
        <v>260</v>
      </c>
      <c r="L539" s="204">
        <v>320</v>
      </c>
      <c r="M539" s="205" t="s">
        <v>221</v>
      </c>
      <c r="N539" s="203">
        <v>240</v>
      </c>
      <c r="O539" s="204">
        <v>300</v>
      </c>
      <c r="P539" s="205" t="s">
        <v>221</v>
      </c>
      <c r="Q539" s="170" t="s">
        <v>222</v>
      </c>
      <c r="R539" s="206">
        <v>6700</v>
      </c>
      <c r="S539" s="207">
        <v>60</v>
      </c>
      <c r="T539" s="1303"/>
      <c r="U539" s="157"/>
      <c r="V539" s="243"/>
      <c r="W539" s="1286"/>
      <c r="X539" s="224"/>
      <c r="Y539" s="210"/>
      <c r="Z539" s="1320"/>
      <c r="AA539" s="224"/>
      <c r="AB539" s="1303"/>
      <c r="AC539" s="229"/>
      <c r="AD539" s="229"/>
      <c r="AE539" s="1304"/>
      <c r="AF539" s="247"/>
      <c r="AG539" s="1282" t="s">
        <v>222</v>
      </c>
      <c r="AH539" s="1305">
        <v>2400</v>
      </c>
      <c r="AI539" s="1290">
        <v>2700</v>
      </c>
      <c r="AJ539" s="1279" t="s">
        <v>222</v>
      </c>
      <c r="AK539" s="212" t="s">
        <v>224</v>
      </c>
      <c r="AL539" s="213">
        <v>4800</v>
      </c>
      <c r="AM539" s="214">
        <v>5400</v>
      </c>
      <c r="AN539" s="1286" t="s">
        <v>222</v>
      </c>
      <c r="AO539" s="1293">
        <v>2510</v>
      </c>
      <c r="AP539" s="1286" t="s">
        <v>222</v>
      </c>
      <c r="AQ539" s="1296">
        <v>20</v>
      </c>
      <c r="AR539" s="1279" t="s">
        <v>222</v>
      </c>
      <c r="AS539" s="1280">
        <v>4700</v>
      </c>
      <c r="AT539" s="1282"/>
      <c r="AU539" s="62"/>
      <c r="AV539" s="1282" t="s">
        <v>492</v>
      </c>
      <c r="AW539" s="1283">
        <v>2850</v>
      </c>
      <c r="AX539" s="1286" t="s">
        <v>222</v>
      </c>
      <c r="AY539" s="1287">
        <v>20</v>
      </c>
      <c r="AZ539" s="1271" t="s">
        <v>492</v>
      </c>
      <c r="BA539" s="1272" t="s">
        <v>226</v>
      </c>
      <c r="BB539" s="1274" t="s">
        <v>226</v>
      </c>
      <c r="BC539" s="1274" t="s">
        <v>226</v>
      </c>
      <c r="BD539" s="1276" t="s">
        <v>226</v>
      </c>
      <c r="BE539" s="210"/>
      <c r="BF539" s="1278"/>
      <c r="BG539" s="15"/>
      <c r="BH539" s="15"/>
      <c r="BI539" s="133"/>
      <c r="BJ539" s="130">
        <v>267</v>
      </c>
      <c r="BK539" s="130">
        <v>268</v>
      </c>
      <c r="BL539" s="1260">
        <v>15</v>
      </c>
    </row>
    <row r="540" spans="1:64" ht="13.5" customHeight="1">
      <c r="A540" s="1318"/>
      <c r="B540" s="1300"/>
      <c r="C540" s="1302"/>
      <c r="D540" s="215" t="s">
        <v>227</v>
      </c>
      <c r="E540" s="200"/>
      <c r="F540" s="216">
        <v>35430</v>
      </c>
      <c r="G540" s="217">
        <v>90630</v>
      </c>
      <c r="H540" s="216">
        <v>32570</v>
      </c>
      <c r="I540" s="217">
        <v>87770</v>
      </c>
      <c r="J540" s="170" t="s">
        <v>222</v>
      </c>
      <c r="K540" s="218">
        <v>320</v>
      </c>
      <c r="L540" s="219">
        <v>790</v>
      </c>
      <c r="M540" s="220" t="s">
        <v>221</v>
      </c>
      <c r="N540" s="218">
        <v>300</v>
      </c>
      <c r="O540" s="219">
        <v>760</v>
      </c>
      <c r="P540" s="220" t="s">
        <v>221</v>
      </c>
      <c r="Q540" s="170" t="s">
        <v>222</v>
      </c>
      <c r="R540" s="221">
        <v>6700</v>
      </c>
      <c r="S540" s="222">
        <v>60</v>
      </c>
      <c r="T540" s="1303"/>
      <c r="U540" s="157"/>
      <c r="V540" s="243"/>
      <c r="W540" s="1286"/>
      <c r="X540" s="224"/>
      <c r="Y540" s="210"/>
      <c r="Z540" s="1320"/>
      <c r="AA540" s="224"/>
      <c r="AB540" s="1303"/>
      <c r="AC540" s="229"/>
      <c r="AD540" s="229"/>
      <c r="AE540" s="1304"/>
      <c r="AF540" s="247"/>
      <c r="AG540" s="1282"/>
      <c r="AH540" s="1306" t="e">
        <v>#REF!</v>
      </c>
      <c r="AI540" s="1291" t="e">
        <v>#REF!</v>
      </c>
      <c r="AJ540" s="1279"/>
      <c r="AK540" s="165" t="s">
        <v>228</v>
      </c>
      <c r="AL540" s="226">
        <v>2600</v>
      </c>
      <c r="AM540" s="227">
        <v>2900</v>
      </c>
      <c r="AN540" s="1286"/>
      <c r="AO540" s="1294"/>
      <c r="AP540" s="1286"/>
      <c r="AQ540" s="1297"/>
      <c r="AR540" s="1279"/>
      <c r="AS540" s="1281"/>
      <c r="AT540" s="1282"/>
      <c r="AU540" s="62"/>
      <c r="AV540" s="1282"/>
      <c r="AW540" s="1284"/>
      <c r="AX540" s="1286"/>
      <c r="AY540" s="1288"/>
      <c r="AZ540" s="1271"/>
      <c r="BA540" s="1273"/>
      <c r="BB540" s="1275"/>
      <c r="BC540" s="1275"/>
      <c r="BD540" s="1277"/>
      <c r="BE540" s="210"/>
      <c r="BF540" s="1278"/>
      <c r="BG540" s="15"/>
      <c r="BH540" s="15"/>
      <c r="BI540" s="133"/>
      <c r="BJ540" s="130">
        <v>267</v>
      </c>
      <c r="BK540" s="130">
        <v>268</v>
      </c>
      <c r="BL540" s="1260"/>
    </row>
    <row r="541" spans="1:64" ht="13.5" customHeight="1">
      <c r="A541" s="1318"/>
      <c r="B541" s="1300"/>
      <c r="C541" s="1261" t="s">
        <v>229</v>
      </c>
      <c r="D541" s="215" t="s">
        <v>230</v>
      </c>
      <c r="E541" s="200"/>
      <c r="F541" s="216">
        <v>90630</v>
      </c>
      <c r="G541" s="217">
        <v>157690</v>
      </c>
      <c r="H541" s="216">
        <v>87770</v>
      </c>
      <c r="I541" s="217">
        <v>154830</v>
      </c>
      <c r="J541" s="170" t="s">
        <v>222</v>
      </c>
      <c r="K541" s="218">
        <v>790</v>
      </c>
      <c r="L541" s="219">
        <v>1460</v>
      </c>
      <c r="M541" s="220" t="s">
        <v>221</v>
      </c>
      <c r="N541" s="218">
        <v>760</v>
      </c>
      <c r="O541" s="219">
        <v>1430</v>
      </c>
      <c r="P541" s="220" t="s">
        <v>221</v>
      </c>
      <c r="Q541" s="228"/>
      <c r="R541" s="229"/>
      <c r="S541" s="230"/>
      <c r="T541" s="1304"/>
      <c r="U541" s="157"/>
      <c r="V541" s="243"/>
      <c r="W541" s="1286"/>
      <c r="X541" s="224"/>
      <c r="Y541" s="210"/>
      <c r="Z541" s="1320"/>
      <c r="AA541" s="224"/>
      <c r="AB541" s="1303"/>
      <c r="AC541" s="229"/>
      <c r="AD541" s="229"/>
      <c r="AE541" s="1304"/>
      <c r="AF541" s="247"/>
      <c r="AG541" s="1282"/>
      <c r="AH541" s="1306" t="e">
        <v>#REF!</v>
      </c>
      <c r="AI541" s="1291" t="e">
        <v>#REF!</v>
      </c>
      <c r="AJ541" s="1279"/>
      <c r="AK541" s="165" t="s">
        <v>231</v>
      </c>
      <c r="AL541" s="226">
        <v>2300</v>
      </c>
      <c r="AM541" s="227">
        <v>2500</v>
      </c>
      <c r="AN541" s="1286"/>
      <c r="AO541" s="1294"/>
      <c r="AP541" s="1286"/>
      <c r="AQ541" s="1297"/>
      <c r="AR541" s="210"/>
      <c r="AS541" s="193"/>
      <c r="AT541" s="1282"/>
      <c r="AU541" s="62"/>
      <c r="AV541" s="1282"/>
      <c r="AW541" s="1284"/>
      <c r="AX541" s="1286"/>
      <c r="AY541" s="1288"/>
      <c r="AZ541" s="1271"/>
      <c r="BA541" s="1263">
        <v>0.02</v>
      </c>
      <c r="BB541" s="1265">
        <v>0.03</v>
      </c>
      <c r="BC541" s="1265">
        <v>0.05</v>
      </c>
      <c r="BD541" s="1267">
        <v>7.0000000000000007E-2</v>
      </c>
      <c r="BE541" s="210"/>
      <c r="BF541" s="1269"/>
      <c r="BG541" s="15"/>
      <c r="BH541" s="15"/>
      <c r="BI541" s="133"/>
      <c r="BJ541" s="130">
        <v>267</v>
      </c>
      <c r="BK541" s="130">
        <v>268</v>
      </c>
      <c r="BL541" s="1260"/>
    </row>
    <row r="542" spans="1:64" ht="13.5" customHeight="1">
      <c r="A542" s="1318"/>
      <c r="B542" s="1300"/>
      <c r="C542" s="1262"/>
      <c r="D542" s="232" t="s">
        <v>53</v>
      </c>
      <c r="E542" s="200"/>
      <c r="F542" s="233">
        <v>157690</v>
      </c>
      <c r="G542" s="234"/>
      <c r="H542" s="233">
        <v>154830</v>
      </c>
      <c r="I542" s="234"/>
      <c r="J542" s="170" t="s">
        <v>222</v>
      </c>
      <c r="K542" s="221">
        <v>1460</v>
      </c>
      <c r="L542" s="235"/>
      <c r="M542" s="236" t="s">
        <v>221</v>
      </c>
      <c r="N542" s="221">
        <v>1430</v>
      </c>
      <c r="O542" s="235"/>
      <c r="P542" s="236" t="s">
        <v>221</v>
      </c>
      <c r="Q542" s="228"/>
      <c r="R542" s="229"/>
      <c r="S542" s="237"/>
      <c r="T542" s="1304"/>
      <c r="U542" s="157"/>
      <c r="V542" s="243"/>
      <c r="W542" s="1286"/>
      <c r="X542" s="224"/>
      <c r="Y542" s="210"/>
      <c r="Z542" s="1320"/>
      <c r="AA542" s="224"/>
      <c r="AB542" s="1303"/>
      <c r="AC542" s="229"/>
      <c r="AD542" s="229"/>
      <c r="AE542" s="1304"/>
      <c r="AF542" s="247"/>
      <c r="AG542" s="1282"/>
      <c r="AH542" s="1307" t="e">
        <v>#REF!</v>
      </c>
      <c r="AI542" s="1292" t="e">
        <v>#REF!</v>
      </c>
      <c r="AJ542" s="1279"/>
      <c r="AK542" s="239" t="s">
        <v>232</v>
      </c>
      <c r="AL542" s="240">
        <v>2000</v>
      </c>
      <c r="AM542" s="241">
        <v>2300</v>
      </c>
      <c r="AN542" s="1286"/>
      <c r="AO542" s="1295"/>
      <c r="AP542" s="1286"/>
      <c r="AQ542" s="1298"/>
      <c r="AR542" s="210"/>
      <c r="AS542" s="193"/>
      <c r="AT542" s="1282"/>
      <c r="AU542" s="62"/>
      <c r="AV542" s="1282"/>
      <c r="AW542" s="1285"/>
      <c r="AX542" s="1286"/>
      <c r="AY542" s="1289"/>
      <c r="AZ542" s="1271"/>
      <c r="BA542" s="1264"/>
      <c r="BB542" s="1266"/>
      <c r="BC542" s="1266"/>
      <c r="BD542" s="1268"/>
      <c r="BE542" s="210"/>
      <c r="BF542" s="1269"/>
      <c r="BG542" s="15"/>
      <c r="BH542" s="15"/>
      <c r="BI542" s="133"/>
      <c r="BJ542" s="130">
        <v>267</v>
      </c>
      <c r="BK542" s="130">
        <v>268</v>
      </c>
      <c r="BL542" s="1260"/>
    </row>
    <row r="543" spans="1:64" ht="13.5" customHeight="1">
      <c r="A543" s="1318"/>
      <c r="B543" s="1308" t="s">
        <v>265</v>
      </c>
      <c r="C543" s="1301" t="s">
        <v>218</v>
      </c>
      <c r="D543" s="199" t="s">
        <v>219</v>
      </c>
      <c r="E543" s="200"/>
      <c r="F543" s="201">
        <v>28010</v>
      </c>
      <c r="G543" s="202">
        <v>34710</v>
      </c>
      <c r="H543" s="201">
        <v>25310</v>
      </c>
      <c r="I543" s="202">
        <v>32010</v>
      </c>
      <c r="J543" s="170" t="s">
        <v>222</v>
      </c>
      <c r="K543" s="203">
        <v>260</v>
      </c>
      <c r="L543" s="204">
        <v>320</v>
      </c>
      <c r="M543" s="205" t="s">
        <v>221</v>
      </c>
      <c r="N543" s="203">
        <v>230</v>
      </c>
      <c r="O543" s="204">
        <v>290</v>
      </c>
      <c r="P543" s="205" t="s">
        <v>221</v>
      </c>
      <c r="Q543" s="170" t="s">
        <v>222</v>
      </c>
      <c r="R543" s="206">
        <v>6700</v>
      </c>
      <c r="S543" s="207">
        <v>60</v>
      </c>
      <c r="T543" s="1303"/>
      <c r="U543" s="157"/>
      <c r="V543" s="243"/>
      <c r="W543" s="1286"/>
      <c r="X543" s="224"/>
      <c r="Y543" s="210"/>
      <c r="Z543" s="1320"/>
      <c r="AA543" s="224"/>
      <c r="AB543" s="1303"/>
      <c r="AC543" s="229"/>
      <c r="AD543" s="229"/>
      <c r="AE543" s="1304"/>
      <c r="AF543" s="247"/>
      <c r="AG543" s="1282" t="s">
        <v>222</v>
      </c>
      <c r="AH543" s="1305">
        <v>2600</v>
      </c>
      <c r="AI543" s="1290">
        <v>2900</v>
      </c>
      <c r="AJ543" s="1279" t="s">
        <v>222</v>
      </c>
      <c r="AK543" s="212" t="s">
        <v>224</v>
      </c>
      <c r="AL543" s="213">
        <v>5400</v>
      </c>
      <c r="AM543" s="214">
        <v>6000</v>
      </c>
      <c r="AN543" s="1286" t="s">
        <v>222</v>
      </c>
      <c r="AO543" s="1293">
        <v>2360</v>
      </c>
      <c r="AP543" s="1286" t="s">
        <v>222</v>
      </c>
      <c r="AQ543" s="1296">
        <v>20</v>
      </c>
      <c r="AR543" s="1279" t="s">
        <v>222</v>
      </c>
      <c r="AS543" s="1280">
        <v>4700</v>
      </c>
      <c r="AT543" s="1282"/>
      <c r="AU543" s="62"/>
      <c r="AV543" s="1282" t="s">
        <v>492</v>
      </c>
      <c r="AW543" s="1283">
        <v>2680</v>
      </c>
      <c r="AX543" s="1286" t="s">
        <v>222</v>
      </c>
      <c r="AY543" s="1287">
        <v>20</v>
      </c>
      <c r="AZ543" s="1271" t="s">
        <v>492</v>
      </c>
      <c r="BA543" s="1272" t="s">
        <v>226</v>
      </c>
      <c r="BB543" s="1274" t="s">
        <v>226</v>
      </c>
      <c r="BC543" s="1274" t="s">
        <v>226</v>
      </c>
      <c r="BD543" s="1276" t="s">
        <v>226</v>
      </c>
      <c r="BE543" s="210"/>
      <c r="BF543" s="1278"/>
      <c r="BG543" s="15"/>
      <c r="BH543" s="15"/>
      <c r="BI543" s="133"/>
      <c r="BJ543" s="130">
        <v>269</v>
      </c>
      <c r="BK543" s="130">
        <v>270</v>
      </c>
      <c r="BL543" s="1260">
        <v>16</v>
      </c>
    </row>
    <row r="544" spans="1:64" ht="13.5" customHeight="1">
      <c r="A544" s="1318"/>
      <c r="B544" s="1300"/>
      <c r="C544" s="1302"/>
      <c r="D544" s="215" t="s">
        <v>227</v>
      </c>
      <c r="E544" s="200"/>
      <c r="F544" s="216">
        <v>34710</v>
      </c>
      <c r="G544" s="217">
        <v>89910</v>
      </c>
      <c r="H544" s="216">
        <v>32010</v>
      </c>
      <c r="I544" s="217">
        <v>87210</v>
      </c>
      <c r="J544" s="170" t="s">
        <v>222</v>
      </c>
      <c r="K544" s="218">
        <v>320</v>
      </c>
      <c r="L544" s="219">
        <v>780</v>
      </c>
      <c r="M544" s="220" t="s">
        <v>221</v>
      </c>
      <c r="N544" s="218">
        <v>290</v>
      </c>
      <c r="O544" s="219">
        <v>750</v>
      </c>
      <c r="P544" s="220" t="s">
        <v>221</v>
      </c>
      <c r="Q544" s="170" t="s">
        <v>222</v>
      </c>
      <c r="R544" s="221">
        <v>6700</v>
      </c>
      <c r="S544" s="222">
        <v>60</v>
      </c>
      <c r="T544" s="1303"/>
      <c r="U544" s="157"/>
      <c r="V544" s="243"/>
      <c r="W544" s="1286"/>
      <c r="X544" s="224"/>
      <c r="Y544" s="210"/>
      <c r="Z544" s="1320"/>
      <c r="AA544" s="224"/>
      <c r="AB544" s="1303"/>
      <c r="AC544" s="229"/>
      <c r="AD544" s="229"/>
      <c r="AE544" s="1304"/>
      <c r="AF544" s="247"/>
      <c r="AG544" s="1282"/>
      <c r="AH544" s="1306" t="e">
        <v>#REF!</v>
      </c>
      <c r="AI544" s="1291" t="e">
        <v>#REF!</v>
      </c>
      <c r="AJ544" s="1279"/>
      <c r="AK544" s="165" t="s">
        <v>228</v>
      </c>
      <c r="AL544" s="226">
        <v>2900</v>
      </c>
      <c r="AM544" s="227">
        <v>3300</v>
      </c>
      <c r="AN544" s="1286"/>
      <c r="AO544" s="1294"/>
      <c r="AP544" s="1286"/>
      <c r="AQ544" s="1297"/>
      <c r="AR544" s="1279"/>
      <c r="AS544" s="1281"/>
      <c r="AT544" s="1282"/>
      <c r="AU544" s="62"/>
      <c r="AV544" s="1282"/>
      <c r="AW544" s="1284"/>
      <c r="AX544" s="1286"/>
      <c r="AY544" s="1288"/>
      <c r="AZ544" s="1271"/>
      <c r="BA544" s="1273"/>
      <c r="BB544" s="1275"/>
      <c r="BC544" s="1275"/>
      <c r="BD544" s="1277"/>
      <c r="BE544" s="210"/>
      <c r="BF544" s="1278"/>
      <c r="BG544" s="15"/>
      <c r="BH544" s="15"/>
      <c r="BI544" s="133"/>
      <c r="BJ544" s="130">
        <v>269</v>
      </c>
      <c r="BK544" s="130">
        <v>270</v>
      </c>
      <c r="BL544" s="1260"/>
    </row>
    <row r="545" spans="1:64" ht="13.5" customHeight="1">
      <c r="A545" s="1318"/>
      <c r="B545" s="1300"/>
      <c r="C545" s="1261" t="s">
        <v>229</v>
      </c>
      <c r="D545" s="215" t="s">
        <v>230</v>
      </c>
      <c r="E545" s="200"/>
      <c r="F545" s="216">
        <v>89910</v>
      </c>
      <c r="G545" s="217">
        <v>156970</v>
      </c>
      <c r="H545" s="216">
        <v>87210</v>
      </c>
      <c r="I545" s="217">
        <v>154270</v>
      </c>
      <c r="J545" s="170" t="s">
        <v>222</v>
      </c>
      <c r="K545" s="218">
        <v>780</v>
      </c>
      <c r="L545" s="219">
        <v>1450</v>
      </c>
      <c r="M545" s="220" t="s">
        <v>221</v>
      </c>
      <c r="N545" s="218">
        <v>750</v>
      </c>
      <c r="O545" s="219">
        <v>1420</v>
      </c>
      <c r="P545" s="220" t="s">
        <v>221</v>
      </c>
      <c r="Q545" s="228"/>
      <c r="R545" s="229"/>
      <c r="S545" s="230"/>
      <c r="T545" s="1304"/>
      <c r="U545" s="157"/>
      <c r="V545" s="223"/>
      <c r="W545" s="1286"/>
      <c r="X545" s="224"/>
      <c r="Y545" s="210"/>
      <c r="Z545" s="1320"/>
      <c r="AA545" s="224"/>
      <c r="AB545" s="1303"/>
      <c r="AC545" s="229"/>
      <c r="AD545" s="229"/>
      <c r="AE545" s="1304"/>
      <c r="AF545" s="247"/>
      <c r="AG545" s="1282"/>
      <c r="AH545" s="1306" t="e">
        <v>#REF!</v>
      </c>
      <c r="AI545" s="1291" t="e">
        <v>#REF!</v>
      </c>
      <c r="AJ545" s="1279"/>
      <c r="AK545" s="165" t="s">
        <v>231</v>
      </c>
      <c r="AL545" s="226">
        <v>2500</v>
      </c>
      <c r="AM545" s="227">
        <v>2800</v>
      </c>
      <c r="AN545" s="1286"/>
      <c r="AO545" s="1294"/>
      <c r="AP545" s="1286"/>
      <c r="AQ545" s="1297"/>
      <c r="AR545" s="210"/>
      <c r="AS545" s="193"/>
      <c r="AT545" s="1282"/>
      <c r="AU545" s="62"/>
      <c r="AV545" s="1282"/>
      <c r="AW545" s="1284"/>
      <c r="AX545" s="1286"/>
      <c r="AY545" s="1288"/>
      <c r="AZ545" s="1271"/>
      <c r="BA545" s="1263">
        <v>0.02</v>
      </c>
      <c r="BB545" s="1265">
        <v>0.03</v>
      </c>
      <c r="BC545" s="1265">
        <v>0.05</v>
      </c>
      <c r="BD545" s="1267">
        <v>7.0000000000000007E-2</v>
      </c>
      <c r="BE545" s="210"/>
      <c r="BF545" s="1269"/>
      <c r="BG545" s="15"/>
      <c r="BH545" s="15"/>
      <c r="BI545" s="133"/>
      <c r="BJ545" s="130">
        <v>269</v>
      </c>
      <c r="BK545" s="130">
        <v>270</v>
      </c>
      <c r="BL545" s="1260"/>
    </row>
    <row r="546" spans="1:64" ht="13.5" customHeight="1">
      <c r="A546" s="1318"/>
      <c r="B546" s="1300"/>
      <c r="C546" s="1262"/>
      <c r="D546" s="232" t="s">
        <v>53</v>
      </c>
      <c r="E546" s="200"/>
      <c r="F546" s="233">
        <v>156970</v>
      </c>
      <c r="G546" s="234"/>
      <c r="H546" s="233">
        <v>154270</v>
      </c>
      <c r="I546" s="234"/>
      <c r="J546" s="170" t="s">
        <v>222</v>
      </c>
      <c r="K546" s="221">
        <v>1450</v>
      </c>
      <c r="L546" s="235"/>
      <c r="M546" s="236" t="s">
        <v>221</v>
      </c>
      <c r="N546" s="221">
        <v>1420</v>
      </c>
      <c r="O546" s="235"/>
      <c r="P546" s="236" t="s">
        <v>221</v>
      </c>
      <c r="Q546" s="228"/>
      <c r="R546" s="229"/>
      <c r="S546" s="237"/>
      <c r="T546" s="1304"/>
      <c r="U546" s="157"/>
      <c r="V546" s="223"/>
      <c r="W546" s="1286"/>
      <c r="X546" s="224"/>
      <c r="Y546" s="210"/>
      <c r="Z546" s="1320"/>
      <c r="AA546" s="224"/>
      <c r="AB546" s="1303"/>
      <c r="AC546" s="229"/>
      <c r="AD546" s="229"/>
      <c r="AE546" s="1304"/>
      <c r="AF546" s="247"/>
      <c r="AG546" s="1282"/>
      <c r="AH546" s="1307" t="e">
        <v>#REF!</v>
      </c>
      <c r="AI546" s="1292" t="e">
        <v>#REF!</v>
      </c>
      <c r="AJ546" s="1279"/>
      <c r="AK546" s="239" t="s">
        <v>232</v>
      </c>
      <c r="AL546" s="240">
        <v>2300</v>
      </c>
      <c r="AM546" s="241">
        <v>2500</v>
      </c>
      <c r="AN546" s="1286"/>
      <c r="AO546" s="1295"/>
      <c r="AP546" s="1286"/>
      <c r="AQ546" s="1298"/>
      <c r="AR546" s="210"/>
      <c r="AS546" s="193"/>
      <c r="AT546" s="1282"/>
      <c r="AU546" s="62"/>
      <c r="AV546" s="1282"/>
      <c r="AW546" s="1285"/>
      <c r="AX546" s="1286"/>
      <c r="AY546" s="1289"/>
      <c r="AZ546" s="1271"/>
      <c r="BA546" s="1264"/>
      <c r="BB546" s="1266"/>
      <c r="BC546" s="1266"/>
      <c r="BD546" s="1268"/>
      <c r="BE546" s="210"/>
      <c r="BF546" s="1269"/>
      <c r="BG546" s="15"/>
      <c r="BH546" s="15"/>
      <c r="BI546" s="133"/>
      <c r="BJ546" s="130">
        <v>269</v>
      </c>
      <c r="BK546" s="130">
        <v>270</v>
      </c>
      <c r="BL546" s="1260"/>
    </row>
    <row r="547" spans="1:64" ht="13.5" customHeight="1">
      <c r="A547" s="1318"/>
      <c r="B547" s="1299" t="s">
        <v>266</v>
      </c>
      <c r="C547" s="1301" t="s">
        <v>218</v>
      </c>
      <c r="D547" s="199" t="s">
        <v>219</v>
      </c>
      <c r="E547" s="200"/>
      <c r="F547" s="201">
        <v>27340</v>
      </c>
      <c r="G547" s="202">
        <v>34040</v>
      </c>
      <c r="H547" s="201">
        <v>24800</v>
      </c>
      <c r="I547" s="202">
        <v>31500</v>
      </c>
      <c r="J547" s="170" t="s">
        <v>222</v>
      </c>
      <c r="K547" s="203">
        <v>250</v>
      </c>
      <c r="L547" s="204">
        <v>310</v>
      </c>
      <c r="M547" s="205" t="s">
        <v>221</v>
      </c>
      <c r="N547" s="203">
        <v>220</v>
      </c>
      <c r="O547" s="204">
        <v>280</v>
      </c>
      <c r="P547" s="205" t="s">
        <v>221</v>
      </c>
      <c r="Q547" s="170" t="s">
        <v>222</v>
      </c>
      <c r="R547" s="206">
        <v>6700</v>
      </c>
      <c r="S547" s="207">
        <v>60</v>
      </c>
      <c r="T547" s="1303"/>
      <c r="U547" s="157"/>
      <c r="V547" s="223"/>
      <c r="W547" s="1286"/>
      <c r="X547" s="224"/>
      <c r="Y547" s="210"/>
      <c r="Z547" s="1320"/>
      <c r="AA547" s="224"/>
      <c r="AB547" s="1303"/>
      <c r="AC547" s="229"/>
      <c r="AD547" s="229"/>
      <c r="AE547" s="1304"/>
      <c r="AF547" s="247"/>
      <c r="AG547" s="1282" t="s">
        <v>222</v>
      </c>
      <c r="AH547" s="1305">
        <v>2500</v>
      </c>
      <c r="AI547" s="1290">
        <v>2700</v>
      </c>
      <c r="AJ547" s="1279" t="s">
        <v>222</v>
      </c>
      <c r="AK547" s="212" t="s">
        <v>224</v>
      </c>
      <c r="AL547" s="213">
        <v>4800</v>
      </c>
      <c r="AM547" s="214">
        <v>5400</v>
      </c>
      <c r="AN547" s="1286" t="s">
        <v>222</v>
      </c>
      <c r="AO547" s="1293">
        <v>2230</v>
      </c>
      <c r="AP547" s="1286" t="s">
        <v>222</v>
      </c>
      <c r="AQ547" s="1296">
        <v>20</v>
      </c>
      <c r="AR547" s="1279" t="s">
        <v>222</v>
      </c>
      <c r="AS547" s="1280">
        <v>4700</v>
      </c>
      <c r="AT547" s="1282"/>
      <c r="AU547" s="62"/>
      <c r="AV547" s="1282" t="s">
        <v>492</v>
      </c>
      <c r="AW547" s="1283">
        <v>2540</v>
      </c>
      <c r="AX547" s="1286" t="s">
        <v>222</v>
      </c>
      <c r="AY547" s="1287">
        <v>20</v>
      </c>
      <c r="AZ547" s="1271" t="s">
        <v>492</v>
      </c>
      <c r="BA547" s="1272" t="s">
        <v>226</v>
      </c>
      <c r="BB547" s="1274" t="s">
        <v>226</v>
      </c>
      <c r="BC547" s="1274" t="s">
        <v>226</v>
      </c>
      <c r="BD547" s="1276" t="s">
        <v>226</v>
      </c>
      <c r="BE547" s="210"/>
      <c r="BF547" s="1278"/>
      <c r="BG547" s="15"/>
      <c r="BH547" s="15"/>
      <c r="BI547" s="133"/>
      <c r="BJ547" s="130">
        <v>271</v>
      </c>
      <c r="BK547" s="130">
        <v>272</v>
      </c>
      <c r="BL547" s="1260">
        <v>17</v>
      </c>
    </row>
    <row r="548" spans="1:64" ht="13.5" customHeight="1">
      <c r="A548" s="1318"/>
      <c r="B548" s="1300"/>
      <c r="C548" s="1302"/>
      <c r="D548" s="215" t="s">
        <v>227</v>
      </c>
      <c r="E548" s="200"/>
      <c r="F548" s="216">
        <v>34040</v>
      </c>
      <c r="G548" s="217">
        <v>89240</v>
      </c>
      <c r="H548" s="216">
        <v>31500</v>
      </c>
      <c r="I548" s="217">
        <v>86700</v>
      </c>
      <c r="J548" s="170" t="s">
        <v>222</v>
      </c>
      <c r="K548" s="218">
        <v>310</v>
      </c>
      <c r="L548" s="219">
        <v>770</v>
      </c>
      <c r="M548" s="220" t="s">
        <v>221</v>
      </c>
      <c r="N548" s="218">
        <v>280</v>
      </c>
      <c r="O548" s="219">
        <v>750</v>
      </c>
      <c r="P548" s="220" t="s">
        <v>221</v>
      </c>
      <c r="Q548" s="170" t="s">
        <v>222</v>
      </c>
      <c r="R548" s="221">
        <v>6700</v>
      </c>
      <c r="S548" s="222">
        <v>60</v>
      </c>
      <c r="T548" s="1303"/>
      <c r="U548" s="157"/>
      <c r="V548" s="223"/>
      <c r="W548" s="1286"/>
      <c r="X548" s="224"/>
      <c r="Y548" s="210"/>
      <c r="Z548" s="1320"/>
      <c r="AA548" s="224"/>
      <c r="AB548" s="1303"/>
      <c r="AC548" s="229"/>
      <c r="AD548" s="229"/>
      <c r="AE548" s="1304"/>
      <c r="AF548" s="247"/>
      <c r="AG548" s="1282"/>
      <c r="AH548" s="1306" t="e">
        <v>#REF!</v>
      </c>
      <c r="AI548" s="1291" t="e">
        <v>#REF!</v>
      </c>
      <c r="AJ548" s="1279"/>
      <c r="AK548" s="165" t="s">
        <v>228</v>
      </c>
      <c r="AL548" s="226">
        <v>2600</v>
      </c>
      <c r="AM548" s="227">
        <v>2900</v>
      </c>
      <c r="AN548" s="1286"/>
      <c r="AO548" s="1294"/>
      <c r="AP548" s="1286"/>
      <c r="AQ548" s="1297"/>
      <c r="AR548" s="1279"/>
      <c r="AS548" s="1281"/>
      <c r="AT548" s="1282"/>
      <c r="AU548" s="62"/>
      <c r="AV548" s="1282"/>
      <c r="AW548" s="1284"/>
      <c r="AX548" s="1286"/>
      <c r="AY548" s="1288"/>
      <c r="AZ548" s="1271"/>
      <c r="BA548" s="1273"/>
      <c r="BB548" s="1275"/>
      <c r="BC548" s="1275"/>
      <c r="BD548" s="1277"/>
      <c r="BE548" s="210"/>
      <c r="BF548" s="1278"/>
      <c r="BG548" s="15"/>
      <c r="BH548" s="15"/>
      <c r="BI548" s="133"/>
      <c r="BJ548" s="130">
        <v>271</v>
      </c>
      <c r="BK548" s="130">
        <v>272</v>
      </c>
      <c r="BL548" s="1260"/>
    </row>
    <row r="549" spans="1:64" ht="13.5" customHeight="1">
      <c r="A549" s="1318"/>
      <c r="B549" s="1300"/>
      <c r="C549" s="1261" t="s">
        <v>229</v>
      </c>
      <c r="D549" s="215" t="s">
        <v>230</v>
      </c>
      <c r="E549" s="200"/>
      <c r="F549" s="216">
        <v>89240</v>
      </c>
      <c r="G549" s="217">
        <v>156300</v>
      </c>
      <c r="H549" s="216">
        <v>86700</v>
      </c>
      <c r="I549" s="217">
        <v>153760</v>
      </c>
      <c r="J549" s="170" t="s">
        <v>222</v>
      </c>
      <c r="K549" s="218">
        <v>770</v>
      </c>
      <c r="L549" s="219">
        <v>1440</v>
      </c>
      <c r="M549" s="220" t="s">
        <v>221</v>
      </c>
      <c r="N549" s="218">
        <v>750</v>
      </c>
      <c r="O549" s="219">
        <v>1420</v>
      </c>
      <c r="P549" s="220" t="s">
        <v>221</v>
      </c>
      <c r="Q549" s="228"/>
      <c r="R549" s="229"/>
      <c r="S549" s="230"/>
      <c r="T549" s="1304"/>
      <c r="U549" s="157"/>
      <c r="V549" s="223"/>
      <c r="W549" s="1286"/>
      <c r="X549" s="224"/>
      <c r="Y549" s="210"/>
      <c r="Z549" s="1320"/>
      <c r="AA549" s="224"/>
      <c r="AB549" s="1303"/>
      <c r="AC549" s="229"/>
      <c r="AD549" s="229"/>
      <c r="AE549" s="1304"/>
      <c r="AF549" s="247"/>
      <c r="AG549" s="1282"/>
      <c r="AH549" s="1306" t="e">
        <v>#REF!</v>
      </c>
      <c r="AI549" s="1291" t="e">
        <v>#REF!</v>
      </c>
      <c r="AJ549" s="1279"/>
      <c r="AK549" s="165" t="s">
        <v>231</v>
      </c>
      <c r="AL549" s="226">
        <v>2300</v>
      </c>
      <c r="AM549" s="227">
        <v>2500</v>
      </c>
      <c r="AN549" s="1286"/>
      <c r="AO549" s="1294"/>
      <c r="AP549" s="1286"/>
      <c r="AQ549" s="1297"/>
      <c r="AR549" s="210"/>
      <c r="AS549" s="193"/>
      <c r="AT549" s="1282"/>
      <c r="AU549" s="62"/>
      <c r="AV549" s="1282"/>
      <c r="AW549" s="1284"/>
      <c r="AX549" s="1286"/>
      <c r="AY549" s="1288"/>
      <c r="AZ549" s="1271"/>
      <c r="BA549" s="1263">
        <v>0.02</v>
      </c>
      <c r="BB549" s="1265">
        <v>0.03</v>
      </c>
      <c r="BC549" s="1265">
        <v>0.05</v>
      </c>
      <c r="BD549" s="1267">
        <v>7.0000000000000007E-2</v>
      </c>
      <c r="BE549" s="210"/>
      <c r="BF549" s="1269"/>
      <c r="BG549" s="15"/>
      <c r="BI549" s="133"/>
      <c r="BJ549" s="130">
        <v>271</v>
      </c>
      <c r="BK549" s="130">
        <v>272</v>
      </c>
      <c r="BL549" s="1260"/>
    </row>
    <row r="550" spans="1:64" ht="13.5" customHeight="1">
      <c r="A550" s="1319"/>
      <c r="B550" s="1300"/>
      <c r="C550" s="1262"/>
      <c r="D550" s="232" t="s">
        <v>53</v>
      </c>
      <c r="E550" s="200"/>
      <c r="F550" s="233">
        <v>156300</v>
      </c>
      <c r="G550" s="234"/>
      <c r="H550" s="233">
        <v>153760</v>
      </c>
      <c r="I550" s="234"/>
      <c r="J550" s="170" t="s">
        <v>222</v>
      </c>
      <c r="K550" s="221">
        <v>1440</v>
      </c>
      <c r="L550" s="235"/>
      <c r="M550" s="236" t="s">
        <v>221</v>
      </c>
      <c r="N550" s="221">
        <v>1420</v>
      </c>
      <c r="O550" s="235"/>
      <c r="P550" s="236" t="s">
        <v>221</v>
      </c>
      <c r="Q550" s="228"/>
      <c r="R550" s="229"/>
      <c r="S550" s="249"/>
      <c r="T550" s="1304"/>
      <c r="U550" s="157"/>
      <c r="V550" s="250"/>
      <c r="W550" s="1286"/>
      <c r="X550" s="251"/>
      <c r="Y550" s="210"/>
      <c r="Z550" s="1320"/>
      <c r="AA550" s="251"/>
      <c r="AB550" s="1303"/>
      <c r="AC550" s="229"/>
      <c r="AD550" s="229"/>
      <c r="AE550" s="1304"/>
      <c r="AF550" s="247"/>
      <c r="AG550" s="1282"/>
      <c r="AH550" s="1307" t="e">
        <v>#REF!</v>
      </c>
      <c r="AI550" s="1292" t="e">
        <v>#REF!</v>
      </c>
      <c r="AJ550" s="1279"/>
      <c r="AK550" s="239" t="s">
        <v>232</v>
      </c>
      <c r="AL550" s="240">
        <v>2000</v>
      </c>
      <c r="AM550" s="241">
        <v>2300</v>
      </c>
      <c r="AN550" s="1286"/>
      <c r="AO550" s="1295"/>
      <c r="AP550" s="1286"/>
      <c r="AQ550" s="1298"/>
      <c r="AR550" s="210"/>
      <c r="AS550" s="193"/>
      <c r="AT550" s="1282"/>
      <c r="AU550" s="12"/>
      <c r="AV550" s="1282"/>
      <c r="AW550" s="1285"/>
      <c r="AX550" s="1286"/>
      <c r="AY550" s="1289"/>
      <c r="AZ550" s="1271"/>
      <c r="BA550" s="1264"/>
      <c r="BB550" s="1266"/>
      <c r="BC550" s="1266"/>
      <c r="BD550" s="1268"/>
      <c r="BE550" s="210"/>
      <c r="BF550" s="1270"/>
      <c r="BG550" s="15"/>
      <c r="BI550" s="133"/>
      <c r="BJ550" s="130">
        <v>271</v>
      </c>
      <c r="BK550" s="130">
        <v>272</v>
      </c>
      <c r="BL550" s="1260"/>
    </row>
    <row r="551" spans="1:64">
      <c r="R551" s="43"/>
      <c r="S551" s="57"/>
      <c r="AC551" s="73"/>
      <c r="AD551" s="73"/>
      <c r="AF551" s="74"/>
    </row>
    <row r="553" spans="1:64">
      <c r="A553" s="68" t="s">
        <v>270</v>
      </c>
    </row>
    <row r="554" spans="1:64">
      <c r="A554" s="1256" t="s">
        <v>269</v>
      </c>
      <c r="B554" s="1245" t="s">
        <v>217</v>
      </c>
      <c r="C554" s="1237" t="s">
        <v>218</v>
      </c>
      <c r="D554" s="16" t="s">
        <v>219</v>
      </c>
      <c r="E554" s="17"/>
      <c r="F554" s="18">
        <v>5120</v>
      </c>
      <c r="G554" s="19">
        <v>5470</v>
      </c>
      <c r="H554" s="18">
        <v>4070</v>
      </c>
      <c r="I554" s="19">
        <v>4420</v>
      </c>
      <c r="J554" s="134" t="s">
        <v>220</v>
      </c>
      <c r="K554" s="20">
        <v>50</v>
      </c>
      <c r="L554" s="21">
        <v>50</v>
      </c>
      <c r="M554" s="22" t="s">
        <v>221</v>
      </c>
      <c r="N554" s="20">
        <v>40</v>
      </c>
      <c r="O554" s="21">
        <v>40</v>
      </c>
      <c r="P554" s="22" t="s">
        <v>221</v>
      </c>
      <c r="Q554" s="134" t="s">
        <v>220</v>
      </c>
      <c r="R554" s="23">
        <v>350</v>
      </c>
      <c r="S554" s="24">
        <v>0</v>
      </c>
      <c r="T554" s="1239" t="s">
        <v>222</v>
      </c>
      <c r="V554" s="139"/>
      <c r="W554" s="1220" t="s">
        <v>220</v>
      </c>
      <c r="X554" s="136"/>
      <c r="Y554" s="25"/>
      <c r="Z554" s="1259" t="s">
        <v>223</v>
      </c>
      <c r="AA554" s="136"/>
      <c r="AB554" s="1220" t="s">
        <v>220</v>
      </c>
      <c r="AC554" s="1246">
        <v>0</v>
      </c>
      <c r="AD554" s="26"/>
      <c r="AE554" s="1220"/>
      <c r="AF554" s="1230">
        <v>0</v>
      </c>
      <c r="AG554" s="1224" t="s">
        <v>220</v>
      </c>
      <c r="AH554" s="1242">
        <v>0</v>
      </c>
      <c r="AI554" s="1227">
        <v>0</v>
      </c>
      <c r="AJ554" s="1224" t="s">
        <v>220</v>
      </c>
      <c r="AK554" s="142" t="s">
        <v>224</v>
      </c>
      <c r="AL554" s="27">
        <v>0</v>
      </c>
      <c r="AM554" s="28">
        <v>0</v>
      </c>
      <c r="AN554" s="1220" t="s">
        <v>220</v>
      </c>
      <c r="AO554" s="1221">
        <v>1040</v>
      </c>
      <c r="AP554" s="1220"/>
      <c r="AQ554" s="1221">
        <v>10</v>
      </c>
      <c r="AR554" s="1224"/>
      <c r="AS554" s="145"/>
      <c r="AT554" s="1224" t="s">
        <v>225</v>
      </c>
      <c r="AU554" s="29"/>
      <c r="AV554" s="1220" t="s">
        <v>220</v>
      </c>
      <c r="AW554" s="139">
        <v>1340</v>
      </c>
      <c r="AX554" s="1220"/>
      <c r="AY554" s="139">
        <v>10</v>
      </c>
      <c r="AZ554" s="1224" t="s">
        <v>225</v>
      </c>
      <c r="BA554" s="135"/>
      <c r="BB554" s="135"/>
      <c r="BC554" s="135"/>
      <c r="BD554" s="1225" t="s">
        <v>271</v>
      </c>
      <c r="BE554" s="137"/>
      <c r="BF554" s="1225" t="s">
        <v>272</v>
      </c>
    </row>
    <row r="555" spans="1:64">
      <c r="A555" s="1257"/>
      <c r="B555" s="1236"/>
      <c r="C555" s="1238"/>
      <c r="D555" s="30" t="s">
        <v>227</v>
      </c>
      <c r="E555" s="17"/>
      <c r="F555" s="31">
        <v>5470</v>
      </c>
      <c r="G555" s="32">
        <v>7900</v>
      </c>
      <c r="H555" s="31">
        <v>4420</v>
      </c>
      <c r="I555" s="32">
        <v>6850</v>
      </c>
      <c r="J555" s="134" t="s">
        <v>220</v>
      </c>
      <c r="K555" s="33">
        <v>50</v>
      </c>
      <c r="L555" s="34">
        <v>80</v>
      </c>
      <c r="M555" s="35" t="s">
        <v>221</v>
      </c>
      <c r="N555" s="33">
        <v>40</v>
      </c>
      <c r="O555" s="34">
        <v>70</v>
      </c>
      <c r="P555" s="35" t="s">
        <v>221</v>
      </c>
      <c r="Q555" s="134" t="s">
        <v>220</v>
      </c>
      <c r="R555" s="36">
        <v>350</v>
      </c>
      <c r="S555" s="37">
        <v>0</v>
      </c>
      <c r="T555" s="1239"/>
      <c r="V555" s="140"/>
      <c r="W555" s="1220"/>
      <c r="X555" s="137"/>
      <c r="Y555" s="25"/>
      <c r="Z555" s="1259"/>
      <c r="AA555" s="137"/>
      <c r="AB555" s="1220"/>
      <c r="AC555" s="1255">
        <v>0</v>
      </c>
      <c r="AD555" s="38">
        <v>0</v>
      </c>
      <c r="AE555" s="1220"/>
      <c r="AF555" s="1231">
        <v>0</v>
      </c>
      <c r="AG555" s="1224"/>
      <c r="AH555" s="1243" t="e">
        <v>#REF!</v>
      </c>
      <c r="AI555" s="1228" t="e">
        <v>#REF!</v>
      </c>
      <c r="AJ555" s="1224"/>
      <c r="AK555" s="143" t="s">
        <v>228</v>
      </c>
      <c r="AL555" s="39">
        <v>0</v>
      </c>
      <c r="AM555" s="40">
        <v>0</v>
      </c>
      <c r="AN555" s="1220"/>
      <c r="AO555" s="1222">
        <v>0</v>
      </c>
      <c r="AP555" s="1220"/>
      <c r="AQ555" s="1222">
        <v>0</v>
      </c>
      <c r="AR555" s="1224"/>
      <c r="AS555" s="146"/>
      <c r="AT555" s="1224"/>
      <c r="AU555" s="41"/>
      <c r="AV555" s="1220"/>
      <c r="AW555" s="140">
        <v>0</v>
      </c>
      <c r="AX555" s="1220"/>
      <c r="AY555" s="140">
        <v>0</v>
      </c>
      <c r="AZ555" s="1224"/>
      <c r="BA555" s="135"/>
      <c r="BB555" s="135"/>
      <c r="BC555" s="135"/>
      <c r="BD555" s="1226"/>
      <c r="BE555" s="137"/>
      <c r="BF555" s="1226"/>
    </row>
    <row r="556" spans="1:64">
      <c r="A556" s="1257"/>
      <c r="B556" s="1236"/>
      <c r="C556" s="1233" t="s">
        <v>229</v>
      </c>
      <c r="D556" s="30" t="s">
        <v>230</v>
      </c>
      <c r="E556" s="17"/>
      <c r="F556" s="31">
        <v>7900</v>
      </c>
      <c r="G556" s="32">
        <v>11380</v>
      </c>
      <c r="H556" s="31">
        <v>6850</v>
      </c>
      <c r="I556" s="32">
        <v>10330</v>
      </c>
      <c r="J556" s="134" t="s">
        <v>220</v>
      </c>
      <c r="K556" s="33">
        <v>80</v>
      </c>
      <c r="L556" s="34">
        <v>110</v>
      </c>
      <c r="M556" s="35" t="s">
        <v>221</v>
      </c>
      <c r="N556" s="33">
        <v>70</v>
      </c>
      <c r="O556" s="34">
        <v>100</v>
      </c>
      <c r="P556" s="35" t="s">
        <v>221</v>
      </c>
      <c r="Q556" s="42"/>
      <c r="R556" s="43"/>
      <c r="S556" s="44"/>
      <c r="T556" s="1240"/>
      <c r="V556" s="140"/>
      <c r="W556" s="1220"/>
      <c r="X556" s="137"/>
      <c r="Y556" s="25"/>
      <c r="Z556" s="1259"/>
      <c r="AA556" s="137"/>
      <c r="AB556" s="1220" t="s">
        <v>220</v>
      </c>
      <c r="AC556" s="1252">
        <v>0</v>
      </c>
      <c r="AD556" s="45"/>
      <c r="AE556" s="1220"/>
      <c r="AF556" s="1231">
        <v>0</v>
      </c>
      <c r="AG556" s="1224"/>
      <c r="AH556" s="1243" t="e">
        <v>#REF!</v>
      </c>
      <c r="AI556" s="1228" t="e">
        <v>#REF!</v>
      </c>
      <c r="AJ556" s="1224"/>
      <c r="AK556" s="143" t="s">
        <v>231</v>
      </c>
      <c r="AL556" s="39">
        <v>0</v>
      </c>
      <c r="AM556" s="40">
        <v>0</v>
      </c>
      <c r="AN556" s="1220"/>
      <c r="AO556" s="1222">
        <v>0</v>
      </c>
      <c r="AP556" s="1220"/>
      <c r="AQ556" s="1222">
        <v>0</v>
      </c>
      <c r="AR556" s="1224"/>
      <c r="AS556" s="146"/>
      <c r="AT556" s="1224"/>
      <c r="AU556" s="41"/>
      <c r="AV556" s="1220"/>
      <c r="AW556" s="140">
        <v>0</v>
      </c>
      <c r="AX556" s="1220"/>
      <c r="AY556" s="140">
        <v>0</v>
      </c>
      <c r="AZ556" s="1224"/>
      <c r="BA556" s="135"/>
      <c r="BB556" s="135"/>
      <c r="BC556" s="135"/>
      <c r="BD556" s="1218">
        <v>0</v>
      </c>
      <c r="BE556" s="137"/>
      <c r="BF556" s="1218">
        <v>0</v>
      </c>
    </row>
    <row r="557" spans="1:64">
      <c r="A557" s="1257"/>
      <c r="B557" s="1236"/>
      <c r="C557" s="1234"/>
      <c r="D557" s="46" t="s">
        <v>53</v>
      </c>
      <c r="E557" s="17"/>
      <c r="F557" s="47">
        <v>11380</v>
      </c>
      <c r="G557" s="48">
        <v>0</v>
      </c>
      <c r="H557" s="47">
        <v>10330</v>
      </c>
      <c r="I557" s="48">
        <v>0</v>
      </c>
      <c r="J557" s="134" t="s">
        <v>220</v>
      </c>
      <c r="K557" s="36">
        <v>110</v>
      </c>
      <c r="L557" s="49">
        <v>0</v>
      </c>
      <c r="M557" s="50" t="s">
        <v>221</v>
      </c>
      <c r="N557" s="36">
        <v>100</v>
      </c>
      <c r="O557" s="49">
        <v>0</v>
      </c>
      <c r="P557" s="50" t="s">
        <v>221</v>
      </c>
      <c r="Q557" s="42"/>
      <c r="R557" s="43"/>
      <c r="S557" s="51"/>
      <c r="T557" s="1240"/>
      <c r="V557" s="140"/>
      <c r="W557" s="1220"/>
      <c r="X557" s="137"/>
      <c r="Y557" s="25"/>
      <c r="Z557" s="1259"/>
      <c r="AA557" s="137"/>
      <c r="AB557" s="1220"/>
      <c r="AC557" s="1253">
        <v>0</v>
      </c>
      <c r="AD557" s="52"/>
      <c r="AE557" s="1220"/>
      <c r="AF557" s="1232">
        <v>0</v>
      </c>
      <c r="AG557" s="1224"/>
      <c r="AH557" s="1244" t="e">
        <v>#REF!</v>
      </c>
      <c r="AI557" s="1229" t="e">
        <v>#REF!</v>
      </c>
      <c r="AJ557" s="1224"/>
      <c r="AK557" s="132" t="s">
        <v>232</v>
      </c>
      <c r="AL557" s="53">
        <v>0</v>
      </c>
      <c r="AM557" s="54">
        <v>0</v>
      </c>
      <c r="AN557" s="1220"/>
      <c r="AO557" s="1223">
        <v>0</v>
      </c>
      <c r="AP557" s="1220"/>
      <c r="AQ557" s="1223">
        <v>0</v>
      </c>
      <c r="AR557" s="1224"/>
      <c r="AS557" s="146"/>
      <c r="AT557" s="1224"/>
      <c r="AU557" s="41"/>
      <c r="AV557" s="1220"/>
      <c r="AW557" s="141">
        <v>0</v>
      </c>
      <c r="AX557" s="1220"/>
      <c r="AY557" s="141">
        <v>0</v>
      </c>
      <c r="AZ557" s="1224"/>
      <c r="BA557" s="135"/>
      <c r="BB557" s="135"/>
      <c r="BC557" s="135"/>
      <c r="BD557" s="1219">
        <v>0</v>
      </c>
      <c r="BE557" s="137"/>
      <c r="BF557" s="1219">
        <v>0</v>
      </c>
    </row>
    <row r="558" spans="1:64">
      <c r="A558" s="1257"/>
      <c r="B558" s="1235" t="s">
        <v>233</v>
      </c>
      <c r="C558" s="1237" t="s">
        <v>218</v>
      </c>
      <c r="D558" s="16" t="s">
        <v>219</v>
      </c>
      <c r="E558" s="17"/>
      <c r="F558" s="18">
        <v>3680</v>
      </c>
      <c r="G558" s="19">
        <v>4030</v>
      </c>
      <c r="H558" s="18">
        <v>2990</v>
      </c>
      <c r="I558" s="19">
        <v>3340</v>
      </c>
      <c r="J558" s="134" t="s">
        <v>220</v>
      </c>
      <c r="K558" s="20">
        <v>40</v>
      </c>
      <c r="L558" s="21">
        <v>40</v>
      </c>
      <c r="M558" s="22" t="s">
        <v>221</v>
      </c>
      <c r="N558" s="20">
        <v>30</v>
      </c>
      <c r="O558" s="21">
        <v>30</v>
      </c>
      <c r="P558" s="22" t="s">
        <v>221</v>
      </c>
      <c r="Q558" s="134" t="s">
        <v>220</v>
      </c>
      <c r="R558" s="23">
        <v>350</v>
      </c>
      <c r="S558" s="24">
        <v>0</v>
      </c>
      <c r="T558" s="1239"/>
      <c r="V558" s="140"/>
      <c r="W558" s="1220"/>
      <c r="X558" s="137"/>
      <c r="Y558" s="25"/>
      <c r="Z558" s="1259"/>
      <c r="AA558" s="137"/>
      <c r="AB558" s="1220" t="s">
        <v>220</v>
      </c>
      <c r="AC558" s="1246">
        <v>0</v>
      </c>
      <c r="AD558" s="26"/>
      <c r="AE558" s="1220"/>
      <c r="AF558" s="1230">
        <v>0</v>
      </c>
      <c r="AG558" s="1224" t="s">
        <v>220</v>
      </c>
      <c r="AH558" s="1242">
        <v>0</v>
      </c>
      <c r="AI558" s="1227">
        <v>0</v>
      </c>
      <c r="AJ558" s="1224" t="s">
        <v>220</v>
      </c>
      <c r="AK558" s="142" t="s">
        <v>224</v>
      </c>
      <c r="AL558" s="27">
        <v>0</v>
      </c>
      <c r="AM558" s="28">
        <v>0</v>
      </c>
      <c r="AN558" s="1220" t="s">
        <v>220</v>
      </c>
      <c r="AO558" s="1221">
        <v>690</v>
      </c>
      <c r="AP558" s="1220"/>
      <c r="AQ558" s="1230">
        <v>0</v>
      </c>
      <c r="AR558" s="1224"/>
      <c r="AS558" s="146"/>
      <c r="AT558" s="1224"/>
      <c r="AU558" s="41"/>
      <c r="AV558" s="1220" t="s">
        <v>220</v>
      </c>
      <c r="AW558" s="139">
        <v>890</v>
      </c>
      <c r="AX558" s="1220"/>
      <c r="AY558" s="136">
        <v>10</v>
      </c>
      <c r="AZ558" s="1224" t="s">
        <v>225</v>
      </c>
      <c r="BA558" s="135"/>
      <c r="BB558" s="135"/>
      <c r="BC558" s="135"/>
      <c r="BD558" s="1225" t="s">
        <v>271</v>
      </c>
      <c r="BE558" s="137"/>
      <c r="BF558" s="1225" t="s">
        <v>272</v>
      </c>
    </row>
    <row r="559" spans="1:64">
      <c r="A559" s="1257"/>
      <c r="B559" s="1236"/>
      <c r="C559" s="1238"/>
      <c r="D559" s="30" t="s">
        <v>227</v>
      </c>
      <c r="E559" s="17"/>
      <c r="F559" s="31">
        <v>4030</v>
      </c>
      <c r="G559" s="32">
        <v>6460</v>
      </c>
      <c r="H559" s="31">
        <v>3340</v>
      </c>
      <c r="I559" s="32">
        <v>5770</v>
      </c>
      <c r="J559" s="134" t="s">
        <v>220</v>
      </c>
      <c r="K559" s="33">
        <v>40</v>
      </c>
      <c r="L559" s="34">
        <v>70</v>
      </c>
      <c r="M559" s="35" t="s">
        <v>221</v>
      </c>
      <c r="N559" s="33">
        <v>30</v>
      </c>
      <c r="O559" s="34">
        <v>60</v>
      </c>
      <c r="P559" s="35" t="s">
        <v>221</v>
      </c>
      <c r="Q559" s="134" t="s">
        <v>220</v>
      </c>
      <c r="R559" s="36">
        <v>350</v>
      </c>
      <c r="S559" s="37">
        <v>0</v>
      </c>
      <c r="T559" s="1239"/>
      <c r="V559" s="140"/>
      <c r="W559" s="1220"/>
      <c r="X559" s="137"/>
      <c r="Y559" s="25"/>
      <c r="Z559" s="1259"/>
      <c r="AA559" s="137"/>
      <c r="AB559" s="1220"/>
      <c r="AC559" s="1247">
        <v>0</v>
      </c>
      <c r="AD559" s="38">
        <v>0</v>
      </c>
      <c r="AE559" s="1220"/>
      <c r="AF559" s="1231">
        <v>0</v>
      </c>
      <c r="AG559" s="1224"/>
      <c r="AH559" s="1243" t="e">
        <v>#REF!</v>
      </c>
      <c r="AI559" s="1228" t="e">
        <v>#REF!</v>
      </c>
      <c r="AJ559" s="1224"/>
      <c r="AK559" s="143" t="s">
        <v>228</v>
      </c>
      <c r="AL559" s="39">
        <v>0</v>
      </c>
      <c r="AM559" s="40">
        <v>0</v>
      </c>
      <c r="AN559" s="1220"/>
      <c r="AO559" s="1222">
        <v>0</v>
      </c>
      <c r="AP559" s="1220"/>
      <c r="AQ559" s="1231">
        <v>0</v>
      </c>
      <c r="AR559" s="1224"/>
      <c r="AS559" s="146"/>
      <c r="AT559" s="1224"/>
      <c r="AU559" s="41"/>
      <c r="AV559" s="1220"/>
      <c r="AW559" s="140">
        <v>0</v>
      </c>
      <c r="AX559" s="1220"/>
      <c r="AY559" s="137">
        <v>0</v>
      </c>
      <c r="AZ559" s="1224"/>
      <c r="BA559" s="135"/>
      <c r="BB559" s="135"/>
      <c r="BC559" s="135"/>
      <c r="BD559" s="1226"/>
      <c r="BE559" s="137"/>
      <c r="BF559" s="1226"/>
    </row>
    <row r="560" spans="1:64">
      <c r="A560" s="1257"/>
      <c r="B560" s="1236"/>
      <c r="C560" s="1233" t="s">
        <v>229</v>
      </c>
      <c r="D560" s="30" t="s">
        <v>230</v>
      </c>
      <c r="E560" s="17"/>
      <c r="F560" s="31">
        <v>6460</v>
      </c>
      <c r="G560" s="32">
        <v>9940</v>
      </c>
      <c r="H560" s="31">
        <v>5770</v>
      </c>
      <c r="I560" s="32">
        <v>9250</v>
      </c>
      <c r="J560" s="134" t="s">
        <v>220</v>
      </c>
      <c r="K560" s="33">
        <v>70</v>
      </c>
      <c r="L560" s="34">
        <v>100</v>
      </c>
      <c r="M560" s="35" t="s">
        <v>221</v>
      </c>
      <c r="N560" s="33">
        <v>60</v>
      </c>
      <c r="O560" s="34">
        <v>90</v>
      </c>
      <c r="P560" s="35" t="s">
        <v>221</v>
      </c>
      <c r="Q560" s="42"/>
      <c r="R560" s="43"/>
      <c r="S560" s="44"/>
      <c r="T560" s="1240"/>
      <c r="V560" s="55"/>
      <c r="W560" s="1220"/>
      <c r="X560" s="137"/>
      <c r="Y560" s="25"/>
      <c r="Z560" s="1259"/>
      <c r="AA560" s="137"/>
      <c r="AB560" s="1220" t="s">
        <v>220</v>
      </c>
      <c r="AC560" s="1252">
        <v>0</v>
      </c>
      <c r="AD560" s="45"/>
      <c r="AE560" s="1220"/>
      <c r="AF560" s="1231">
        <v>0</v>
      </c>
      <c r="AG560" s="1224"/>
      <c r="AH560" s="1243" t="e">
        <v>#REF!</v>
      </c>
      <c r="AI560" s="1228" t="e">
        <v>#REF!</v>
      </c>
      <c r="AJ560" s="1224"/>
      <c r="AK560" s="143" t="s">
        <v>231</v>
      </c>
      <c r="AL560" s="39">
        <v>0</v>
      </c>
      <c r="AM560" s="40">
        <v>0</v>
      </c>
      <c r="AN560" s="1220"/>
      <c r="AO560" s="1222">
        <v>0</v>
      </c>
      <c r="AP560" s="1220"/>
      <c r="AQ560" s="1231">
        <v>0</v>
      </c>
      <c r="AR560" s="1224"/>
      <c r="AS560" s="146"/>
      <c r="AT560" s="1224"/>
      <c r="AU560" s="41"/>
      <c r="AV560" s="1220"/>
      <c r="AW560" s="140">
        <v>0</v>
      </c>
      <c r="AX560" s="1220"/>
      <c r="AY560" s="137">
        <v>0</v>
      </c>
      <c r="AZ560" s="1224"/>
      <c r="BA560" s="135"/>
      <c r="BB560" s="135"/>
      <c r="BC560" s="135"/>
      <c r="BD560" s="1218">
        <v>0</v>
      </c>
      <c r="BE560" s="137"/>
      <c r="BF560" s="1218">
        <v>0</v>
      </c>
    </row>
    <row r="561" spans="1:58">
      <c r="A561" s="1257"/>
      <c r="B561" s="1236"/>
      <c r="C561" s="1234"/>
      <c r="D561" s="46" t="s">
        <v>53</v>
      </c>
      <c r="E561" s="17"/>
      <c r="F561" s="47">
        <v>9940</v>
      </c>
      <c r="G561" s="48">
        <v>0</v>
      </c>
      <c r="H561" s="47">
        <v>9250</v>
      </c>
      <c r="I561" s="48">
        <v>0</v>
      </c>
      <c r="J561" s="134" t="s">
        <v>220</v>
      </c>
      <c r="K561" s="36">
        <v>100</v>
      </c>
      <c r="L561" s="49">
        <v>0</v>
      </c>
      <c r="M561" s="50" t="s">
        <v>221</v>
      </c>
      <c r="N561" s="36">
        <v>90</v>
      </c>
      <c r="O561" s="49">
        <v>0</v>
      </c>
      <c r="P561" s="50" t="s">
        <v>221</v>
      </c>
      <c r="Q561" s="42"/>
      <c r="R561" s="43"/>
      <c r="S561" s="51"/>
      <c r="T561" s="1240"/>
      <c r="V561" s="55"/>
      <c r="W561" s="1220"/>
      <c r="X561" s="137"/>
      <c r="Y561" s="25"/>
      <c r="Z561" s="1259"/>
      <c r="AA561" s="137"/>
      <c r="AB561" s="1220"/>
      <c r="AC561" s="1253">
        <v>0</v>
      </c>
      <c r="AD561" s="52"/>
      <c r="AE561" s="1220"/>
      <c r="AF561" s="1232">
        <v>0</v>
      </c>
      <c r="AG561" s="1224"/>
      <c r="AH561" s="1244" t="e">
        <v>#REF!</v>
      </c>
      <c r="AI561" s="1229" t="e">
        <v>#REF!</v>
      </c>
      <c r="AJ561" s="1224"/>
      <c r="AK561" s="132" t="s">
        <v>232</v>
      </c>
      <c r="AL561" s="53">
        <v>0</v>
      </c>
      <c r="AM561" s="54">
        <v>0</v>
      </c>
      <c r="AN561" s="1220"/>
      <c r="AO561" s="1223">
        <v>0</v>
      </c>
      <c r="AP561" s="1220"/>
      <c r="AQ561" s="1232">
        <v>0</v>
      </c>
      <c r="AR561" s="1224"/>
      <c r="AS561" s="146"/>
      <c r="AT561" s="1224"/>
      <c r="AU561" s="41"/>
      <c r="AV561" s="1220"/>
      <c r="AW561" s="141">
        <v>0</v>
      </c>
      <c r="AX561" s="1220"/>
      <c r="AY561" s="138">
        <v>0</v>
      </c>
      <c r="AZ561" s="1224"/>
      <c r="BA561" s="135"/>
      <c r="BB561" s="135"/>
      <c r="BC561" s="135"/>
      <c r="BD561" s="1219">
        <v>0</v>
      </c>
      <c r="BE561" s="137"/>
      <c r="BF561" s="1219">
        <v>0</v>
      </c>
    </row>
    <row r="562" spans="1:58">
      <c r="A562" s="1257"/>
      <c r="B562" s="1235" t="s">
        <v>235</v>
      </c>
      <c r="C562" s="1237" t="s">
        <v>218</v>
      </c>
      <c r="D562" s="16" t="s">
        <v>219</v>
      </c>
      <c r="E562" s="17"/>
      <c r="F562" s="18">
        <v>3020</v>
      </c>
      <c r="G562" s="19">
        <v>3370</v>
      </c>
      <c r="H562" s="18">
        <v>2510</v>
      </c>
      <c r="I562" s="19">
        <v>2860</v>
      </c>
      <c r="J562" s="134" t="s">
        <v>220</v>
      </c>
      <c r="K562" s="20">
        <v>30</v>
      </c>
      <c r="L562" s="21">
        <v>30</v>
      </c>
      <c r="M562" s="22" t="s">
        <v>221</v>
      </c>
      <c r="N562" s="20">
        <v>20</v>
      </c>
      <c r="O562" s="21">
        <v>20</v>
      </c>
      <c r="P562" s="22" t="s">
        <v>221</v>
      </c>
      <c r="Q562" s="134" t="s">
        <v>220</v>
      </c>
      <c r="R562" s="23">
        <v>350</v>
      </c>
      <c r="S562" s="24">
        <v>0</v>
      </c>
      <c r="T562" s="1239"/>
      <c r="V562" s="55"/>
      <c r="W562" s="1220"/>
      <c r="X562" s="137"/>
      <c r="Y562" s="25"/>
      <c r="Z562" s="1259"/>
      <c r="AA562" s="137"/>
      <c r="AB562" s="1220" t="s">
        <v>220</v>
      </c>
      <c r="AC562" s="1246">
        <v>0</v>
      </c>
      <c r="AD562" s="26"/>
      <c r="AE562" s="1220"/>
      <c r="AF562" s="1230">
        <v>0</v>
      </c>
      <c r="AG562" s="1224" t="s">
        <v>220</v>
      </c>
      <c r="AH562" s="1242">
        <v>0</v>
      </c>
      <c r="AI562" s="1227">
        <v>0</v>
      </c>
      <c r="AJ562" s="1224" t="s">
        <v>220</v>
      </c>
      <c r="AK562" s="142" t="s">
        <v>224</v>
      </c>
      <c r="AL562" s="27">
        <v>0</v>
      </c>
      <c r="AM562" s="28">
        <v>0</v>
      </c>
      <c r="AN562" s="1220" t="s">
        <v>220</v>
      </c>
      <c r="AO562" s="1221">
        <v>520</v>
      </c>
      <c r="AP562" s="1220"/>
      <c r="AQ562" s="1230">
        <v>10</v>
      </c>
      <c r="AR562" s="1224"/>
      <c r="AS562" s="146"/>
      <c r="AT562" s="1224"/>
      <c r="AU562" s="41"/>
      <c r="AV562" s="1220" t="s">
        <v>220</v>
      </c>
      <c r="AW562" s="139">
        <v>670</v>
      </c>
      <c r="AX562" s="1220"/>
      <c r="AY562" s="136">
        <v>0</v>
      </c>
      <c r="AZ562" s="1224" t="s">
        <v>225</v>
      </c>
      <c r="BA562" s="135"/>
      <c r="BB562" s="135"/>
      <c r="BC562" s="135"/>
      <c r="BD562" s="1225" t="s">
        <v>271</v>
      </c>
      <c r="BE562" s="137"/>
      <c r="BF562" s="1225" t="s">
        <v>272</v>
      </c>
    </row>
    <row r="563" spans="1:58">
      <c r="A563" s="1257"/>
      <c r="B563" s="1236"/>
      <c r="C563" s="1238"/>
      <c r="D563" s="30" t="s">
        <v>227</v>
      </c>
      <c r="E563" s="17"/>
      <c r="F563" s="31">
        <v>3370</v>
      </c>
      <c r="G563" s="32">
        <v>5800</v>
      </c>
      <c r="H563" s="31">
        <v>2860</v>
      </c>
      <c r="I563" s="32">
        <v>5290</v>
      </c>
      <c r="J563" s="134" t="s">
        <v>220</v>
      </c>
      <c r="K563" s="33">
        <v>30</v>
      </c>
      <c r="L563" s="34">
        <v>60</v>
      </c>
      <c r="M563" s="35" t="s">
        <v>221</v>
      </c>
      <c r="N563" s="33">
        <v>20</v>
      </c>
      <c r="O563" s="34">
        <v>60</v>
      </c>
      <c r="P563" s="35" t="s">
        <v>221</v>
      </c>
      <c r="Q563" s="134" t="s">
        <v>220</v>
      </c>
      <c r="R563" s="36">
        <v>350</v>
      </c>
      <c r="S563" s="37">
        <v>0</v>
      </c>
      <c r="T563" s="1239"/>
      <c r="V563" s="55"/>
      <c r="W563" s="1220"/>
      <c r="X563" s="137"/>
      <c r="Y563" s="25"/>
      <c r="Z563" s="1259"/>
      <c r="AA563" s="137"/>
      <c r="AB563" s="1220"/>
      <c r="AC563" s="1247">
        <v>0</v>
      </c>
      <c r="AD563" s="38">
        <v>0</v>
      </c>
      <c r="AE563" s="1220"/>
      <c r="AF563" s="1231">
        <v>0</v>
      </c>
      <c r="AG563" s="1224"/>
      <c r="AH563" s="1243" t="e">
        <v>#REF!</v>
      </c>
      <c r="AI563" s="1228" t="e">
        <v>#REF!</v>
      </c>
      <c r="AJ563" s="1224"/>
      <c r="AK563" s="143" t="s">
        <v>228</v>
      </c>
      <c r="AL563" s="39">
        <v>0</v>
      </c>
      <c r="AM563" s="40">
        <v>0</v>
      </c>
      <c r="AN563" s="1220"/>
      <c r="AO563" s="1222">
        <v>0</v>
      </c>
      <c r="AP563" s="1220"/>
      <c r="AQ563" s="1231">
        <v>0</v>
      </c>
      <c r="AR563" s="1224"/>
      <c r="AS563" s="146"/>
      <c r="AT563" s="1224"/>
      <c r="AU563" s="41"/>
      <c r="AV563" s="1220"/>
      <c r="AW563" s="140">
        <v>0</v>
      </c>
      <c r="AX563" s="1220"/>
      <c r="AY563" s="137">
        <v>0</v>
      </c>
      <c r="AZ563" s="1224"/>
      <c r="BA563" s="135"/>
      <c r="BB563" s="135"/>
      <c r="BC563" s="135"/>
      <c r="BD563" s="1226"/>
      <c r="BE563" s="137"/>
      <c r="BF563" s="1226"/>
    </row>
    <row r="564" spans="1:58">
      <c r="A564" s="1257"/>
      <c r="B564" s="1236"/>
      <c r="C564" s="1233" t="s">
        <v>229</v>
      </c>
      <c r="D564" s="30" t="s">
        <v>230</v>
      </c>
      <c r="E564" s="17"/>
      <c r="F564" s="31">
        <v>5800</v>
      </c>
      <c r="G564" s="32">
        <v>9280</v>
      </c>
      <c r="H564" s="31">
        <v>5290</v>
      </c>
      <c r="I564" s="32">
        <v>8770</v>
      </c>
      <c r="J564" s="134" t="s">
        <v>220</v>
      </c>
      <c r="K564" s="33">
        <v>60</v>
      </c>
      <c r="L564" s="34">
        <v>90</v>
      </c>
      <c r="M564" s="35" t="s">
        <v>221</v>
      </c>
      <c r="N564" s="33">
        <v>60</v>
      </c>
      <c r="O564" s="34">
        <v>90</v>
      </c>
      <c r="P564" s="35" t="s">
        <v>221</v>
      </c>
      <c r="Q564" s="42"/>
      <c r="R564" s="43"/>
      <c r="S564" s="44"/>
      <c r="T564" s="1240"/>
      <c r="V564" s="55"/>
      <c r="W564" s="1220"/>
      <c r="X564" s="137"/>
      <c r="Y564" s="25"/>
      <c r="Z564" s="1259"/>
      <c r="AA564" s="137"/>
      <c r="AB564" s="1220" t="s">
        <v>220</v>
      </c>
      <c r="AC564" s="1252">
        <v>0</v>
      </c>
      <c r="AD564" s="45"/>
      <c r="AE564" s="1220"/>
      <c r="AF564" s="1231">
        <v>0</v>
      </c>
      <c r="AG564" s="1224"/>
      <c r="AH564" s="1243" t="e">
        <v>#REF!</v>
      </c>
      <c r="AI564" s="1228" t="e">
        <v>#REF!</v>
      </c>
      <c r="AJ564" s="1224"/>
      <c r="AK564" s="143" t="s">
        <v>231</v>
      </c>
      <c r="AL564" s="39">
        <v>0</v>
      </c>
      <c r="AM564" s="40">
        <v>0</v>
      </c>
      <c r="AN564" s="1220"/>
      <c r="AO564" s="1222">
        <v>0</v>
      </c>
      <c r="AP564" s="1220"/>
      <c r="AQ564" s="1231">
        <v>0</v>
      </c>
      <c r="AR564" s="1224"/>
      <c r="AS564" s="146"/>
      <c r="AT564" s="1224"/>
      <c r="AU564" s="41"/>
      <c r="AV564" s="1220"/>
      <c r="AW564" s="140">
        <v>0</v>
      </c>
      <c r="AX564" s="1220"/>
      <c r="AY564" s="137">
        <v>0</v>
      </c>
      <c r="AZ564" s="1224"/>
      <c r="BA564" s="135"/>
      <c r="BB564" s="135"/>
      <c r="BC564" s="135"/>
      <c r="BD564" s="1218">
        <v>0</v>
      </c>
      <c r="BE564" s="137"/>
      <c r="BF564" s="1218">
        <v>0</v>
      </c>
    </row>
    <row r="565" spans="1:58">
      <c r="A565" s="1257"/>
      <c r="B565" s="1236"/>
      <c r="C565" s="1234"/>
      <c r="D565" s="46" t="s">
        <v>53</v>
      </c>
      <c r="E565" s="17"/>
      <c r="F565" s="47">
        <v>9280</v>
      </c>
      <c r="G565" s="48">
        <v>0</v>
      </c>
      <c r="H565" s="47">
        <v>8770</v>
      </c>
      <c r="I565" s="48">
        <v>0</v>
      </c>
      <c r="J565" s="134" t="s">
        <v>220</v>
      </c>
      <c r="K565" s="36">
        <v>90</v>
      </c>
      <c r="L565" s="49">
        <v>0</v>
      </c>
      <c r="M565" s="50" t="s">
        <v>221</v>
      </c>
      <c r="N565" s="36">
        <v>90</v>
      </c>
      <c r="O565" s="49">
        <v>0</v>
      </c>
      <c r="P565" s="50" t="s">
        <v>221</v>
      </c>
      <c r="Q565" s="42"/>
      <c r="R565" s="43"/>
      <c r="S565" s="51"/>
      <c r="T565" s="1240"/>
      <c r="V565" s="55"/>
      <c r="W565" s="1220"/>
      <c r="X565" s="137"/>
      <c r="Y565" s="25"/>
      <c r="Z565" s="1259"/>
      <c r="AA565" s="137"/>
      <c r="AB565" s="1220"/>
      <c r="AC565" s="1253">
        <v>0</v>
      </c>
      <c r="AD565" s="52"/>
      <c r="AE565" s="1220"/>
      <c r="AF565" s="1232">
        <v>0</v>
      </c>
      <c r="AG565" s="1224"/>
      <c r="AH565" s="1244" t="e">
        <v>#REF!</v>
      </c>
      <c r="AI565" s="1229" t="e">
        <v>#REF!</v>
      </c>
      <c r="AJ565" s="1224"/>
      <c r="AK565" s="132" t="s">
        <v>232</v>
      </c>
      <c r="AL565" s="53">
        <v>0</v>
      </c>
      <c r="AM565" s="54">
        <v>0</v>
      </c>
      <c r="AN565" s="1220"/>
      <c r="AO565" s="1223">
        <v>0</v>
      </c>
      <c r="AP565" s="1220"/>
      <c r="AQ565" s="1232">
        <v>0</v>
      </c>
      <c r="AR565" s="1224"/>
      <c r="AS565" s="146"/>
      <c r="AT565" s="1224"/>
      <c r="AU565" s="41"/>
      <c r="AV565" s="1220"/>
      <c r="AW565" s="141">
        <v>0</v>
      </c>
      <c r="AX565" s="1220"/>
      <c r="AY565" s="138">
        <v>0</v>
      </c>
      <c r="AZ565" s="1224"/>
      <c r="BA565" s="135"/>
      <c r="BB565" s="135"/>
      <c r="BC565" s="135"/>
      <c r="BD565" s="1219">
        <v>0</v>
      </c>
      <c r="BE565" s="137"/>
      <c r="BF565" s="1219">
        <v>0</v>
      </c>
    </row>
    <row r="566" spans="1:58">
      <c r="A566" s="1257"/>
      <c r="B566" s="1245" t="s">
        <v>236</v>
      </c>
      <c r="C566" s="1237" t="s">
        <v>218</v>
      </c>
      <c r="D566" s="16" t="s">
        <v>219</v>
      </c>
      <c r="E566" s="17"/>
      <c r="F566" s="18">
        <v>2830</v>
      </c>
      <c r="G566" s="19">
        <v>3180</v>
      </c>
      <c r="H566" s="18">
        <v>2410</v>
      </c>
      <c r="I566" s="19">
        <v>2760</v>
      </c>
      <c r="J566" s="134" t="s">
        <v>220</v>
      </c>
      <c r="K566" s="20">
        <v>30</v>
      </c>
      <c r="L566" s="21">
        <v>30</v>
      </c>
      <c r="M566" s="22" t="s">
        <v>221</v>
      </c>
      <c r="N566" s="20">
        <v>30</v>
      </c>
      <c r="O566" s="21">
        <v>30</v>
      </c>
      <c r="P566" s="22" t="s">
        <v>221</v>
      </c>
      <c r="Q566" s="134" t="s">
        <v>220</v>
      </c>
      <c r="R566" s="23">
        <v>350</v>
      </c>
      <c r="S566" s="24">
        <v>0</v>
      </c>
      <c r="T566" s="1239"/>
      <c r="V566" s="1250" t="s">
        <v>237</v>
      </c>
      <c r="W566" s="1220"/>
      <c r="X566" s="1254" t="s">
        <v>237</v>
      </c>
      <c r="Y566" s="4"/>
      <c r="Z566" s="1259"/>
      <c r="AA566" s="147"/>
      <c r="AB566" s="1220" t="s">
        <v>220</v>
      </c>
      <c r="AC566" s="1246">
        <v>0</v>
      </c>
      <c r="AD566" s="26"/>
      <c r="AE566" s="1220"/>
      <c r="AF566" s="1230">
        <v>0</v>
      </c>
      <c r="AG566" s="1224" t="s">
        <v>220</v>
      </c>
      <c r="AH566" s="1242">
        <v>0</v>
      </c>
      <c r="AI566" s="1227">
        <v>0</v>
      </c>
      <c r="AJ566" s="1224" t="s">
        <v>220</v>
      </c>
      <c r="AK566" s="142" t="s">
        <v>224</v>
      </c>
      <c r="AL566" s="27">
        <v>0</v>
      </c>
      <c r="AM566" s="28">
        <v>0</v>
      </c>
      <c r="AN566" s="1220" t="s">
        <v>220</v>
      </c>
      <c r="AO566" s="1221">
        <v>410</v>
      </c>
      <c r="AP566" s="1220"/>
      <c r="AQ566" s="1230">
        <v>10</v>
      </c>
      <c r="AR566" s="1224"/>
      <c r="AS566" s="146"/>
      <c r="AT566" s="1224"/>
      <c r="AU566" s="41"/>
      <c r="AV566" s="1220" t="s">
        <v>220</v>
      </c>
      <c r="AW566" s="139">
        <v>540</v>
      </c>
      <c r="AX566" s="1220"/>
      <c r="AY566" s="136">
        <v>10</v>
      </c>
      <c r="AZ566" s="1224" t="s">
        <v>225</v>
      </c>
      <c r="BA566" s="135"/>
      <c r="BB566" s="135"/>
      <c r="BC566" s="135"/>
      <c r="BD566" s="1225" t="s">
        <v>271</v>
      </c>
      <c r="BE566" s="137"/>
      <c r="BF566" s="1225" t="s">
        <v>272</v>
      </c>
    </row>
    <row r="567" spans="1:58">
      <c r="A567" s="1257"/>
      <c r="B567" s="1236"/>
      <c r="C567" s="1238"/>
      <c r="D567" s="30" t="s">
        <v>227</v>
      </c>
      <c r="E567" s="17"/>
      <c r="F567" s="31">
        <v>3180</v>
      </c>
      <c r="G567" s="32">
        <v>5610</v>
      </c>
      <c r="H567" s="31">
        <v>2760</v>
      </c>
      <c r="I567" s="32">
        <v>5190</v>
      </c>
      <c r="J567" s="134" t="s">
        <v>220</v>
      </c>
      <c r="K567" s="33">
        <v>30</v>
      </c>
      <c r="L567" s="34">
        <v>60</v>
      </c>
      <c r="M567" s="35" t="s">
        <v>221</v>
      </c>
      <c r="N567" s="33">
        <v>30</v>
      </c>
      <c r="O567" s="34">
        <v>60</v>
      </c>
      <c r="P567" s="35" t="s">
        <v>221</v>
      </c>
      <c r="Q567" s="134" t="s">
        <v>220</v>
      </c>
      <c r="R567" s="36">
        <v>350</v>
      </c>
      <c r="S567" s="37">
        <v>0</v>
      </c>
      <c r="T567" s="1239"/>
      <c r="V567" s="1250"/>
      <c r="W567" s="1220"/>
      <c r="X567" s="1254"/>
      <c r="Y567" s="4"/>
      <c r="Z567" s="1259"/>
      <c r="AA567" s="147"/>
      <c r="AB567" s="1220"/>
      <c r="AC567" s="1247">
        <v>0</v>
      </c>
      <c r="AD567" s="38">
        <v>0</v>
      </c>
      <c r="AE567" s="1220"/>
      <c r="AF567" s="1231">
        <v>0</v>
      </c>
      <c r="AG567" s="1224"/>
      <c r="AH567" s="1243" t="e">
        <v>#REF!</v>
      </c>
      <c r="AI567" s="1228" t="e">
        <v>#REF!</v>
      </c>
      <c r="AJ567" s="1224"/>
      <c r="AK567" s="143" t="s">
        <v>228</v>
      </c>
      <c r="AL567" s="39">
        <v>0</v>
      </c>
      <c r="AM567" s="40">
        <v>0</v>
      </c>
      <c r="AN567" s="1220"/>
      <c r="AO567" s="1222">
        <v>0</v>
      </c>
      <c r="AP567" s="1220"/>
      <c r="AQ567" s="1231">
        <v>0</v>
      </c>
      <c r="AR567" s="1224"/>
      <c r="AS567" s="146"/>
      <c r="AT567" s="1224"/>
      <c r="AU567" s="41"/>
      <c r="AV567" s="1220"/>
      <c r="AW567" s="140">
        <v>0</v>
      </c>
      <c r="AX567" s="1220"/>
      <c r="AY567" s="137">
        <v>0</v>
      </c>
      <c r="AZ567" s="1224"/>
      <c r="BA567" s="135"/>
      <c r="BB567" s="135"/>
      <c r="BC567" s="135"/>
      <c r="BD567" s="1226"/>
      <c r="BE567" s="137"/>
      <c r="BF567" s="1226"/>
    </row>
    <row r="568" spans="1:58">
      <c r="A568" s="1257"/>
      <c r="B568" s="1236"/>
      <c r="C568" s="1233" t="s">
        <v>229</v>
      </c>
      <c r="D568" s="30" t="s">
        <v>230</v>
      </c>
      <c r="E568" s="17"/>
      <c r="F568" s="31">
        <v>5610</v>
      </c>
      <c r="G568" s="32">
        <v>9090</v>
      </c>
      <c r="H568" s="31">
        <v>5190</v>
      </c>
      <c r="I568" s="32">
        <v>8670</v>
      </c>
      <c r="J568" s="134" t="s">
        <v>220</v>
      </c>
      <c r="K568" s="33">
        <v>60</v>
      </c>
      <c r="L568" s="34">
        <v>90</v>
      </c>
      <c r="M568" s="35" t="s">
        <v>221</v>
      </c>
      <c r="N568" s="33">
        <v>60</v>
      </c>
      <c r="O568" s="34">
        <v>90</v>
      </c>
      <c r="P568" s="35" t="s">
        <v>221</v>
      </c>
      <c r="Q568" s="42"/>
      <c r="R568" s="43"/>
      <c r="S568" s="44"/>
      <c r="T568" s="1240"/>
      <c r="V568" s="1250"/>
      <c r="W568" s="1220"/>
      <c r="X568" s="1254"/>
      <c r="Y568" s="4"/>
      <c r="Z568" s="1259"/>
      <c r="AA568" s="147"/>
      <c r="AB568" s="1220" t="s">
        <v>220</v>
      </c>
      <c r="AC568" s="1252">
        <v>0</v>
      </c>
      <c r="AD568" s="45"/>
      <c r="AE568" s="1220"/>
      <c r="AF568" s="1231">
        <v>0</v>
      </c>
      <c r="AG568" s="1224"/>
      <c r="AH568" s="1243" t="e">
        <v>#REF!</v>
      </c>
      <c r="AI568" s="1228" t="e">
        <v>#REF!</v>
      </c>
      <c r="AJ568" s="1224"/>
      <c r="AK568" s="143" t="s">
        <v>231</v>
      </c>
      <c r="AL568" s="39">
        <v>0</v>
      </c>
      <c r="AM568" s="40">
        <v>0</v>
      </c>
      <c r="AN568" s="1220"/>
      <c r="AO568" s="1222">
        <v>0</v>
      </c>
      <c r="AP568" s="1220"/>
      <c r="AQ568" s="1231">
        <v>0</v>
      </c>
      <c r="AR568" s="1224"/>
      <c r="AS568" s="146"/>
      <c r="AT568" s="1224"/>
      <c r="AU568" s="41"/>
      <c r="AV568" s="1220"/>
      <c r="AW568" s="140">
        <v>0</v>
      </c>
      <c r="AX568" s="1220"/>
      <c r="AY568" s="137">
        <v>0</v>
      </c>
      <c r="AZ568" s="1224"/>
      <c r="BA568" s="135"/>
      <c r="BB568" s="135"/>
      <c r="BC568" s="135"/>
      <c r="BD568" s="1218">
        <v>0</v>
      </c>
      <c r="BE568" s="137"/>
      <c r="BF568" s="1218">
        <v>0</v>
      </c>
    </row>
    <row r="569" spans="1:58">
      <c r="A569" s="1257"/>
      <c r="B569" s="1236"/>
      <c r="C569" s="1234"/>
      <c r="D569" s="46" t="s">
        <v>53</v>
      </c>
      <c r="E569" s="17"/>
      <c r="F569" s="47">
        <v>9090</v>
      </c>
      <c r="G569" s="48">
        <v>0</v>
      </c>
      <c r="H569" s="47">
        <v>8670</v>
      </c>
      <c r="I569" s="48">
        <v>0</v>
      </c>
      <c r="J569" s="134" t="s">
        <v>220</v>
      </c>
      <c r="K569" s="36">
        <v>90</v>
      </c>
      <c r="L569" s="49">
        <v>0</v>
      </c>
      <c r="M569" s="50" t="s">
        <v>221</v>
      </c>
      <c r="N569" s="36">
        <v>90</v>
      </c>
      <c r="O569" s="49">
        <v>0</v>
      </c>
      <c r="P569" s="50" t="s">
        <v>221</v>
      </c>
      <c r="Q569" s="42"/>
      <c r="R569" s="43"/>
      <c r="S569" s="51"/>
      <c r="T569" s="1240"/>
      <c r="V569" s="140" t="s">
        <v>238</v>
      </c>
      <c r="W569" s="1220"/>
      <c r="X569" s="137" t="s">
        <v>238</v>
      </c>
      <c r="Y569" s="144"/>
      <c r="Z569" s="1259"/>
      <c r="AA569" s="140"/>
      <c r="AB569" s="1220"/>
      <c r="AC569" s="1253">
        <v>0</v>
      </c>
      <c r="AD569" s="52"/>
      <c r="AE569" s="1220"/>
      <c r="AF569" s="1232">
        <v>0</v>
      </c>
      <c r="AG569" s="1224"/>
      <c r="AH569" s="1244" t="e">
        <v>#REF!</v>
      </c>
      <c r="AI569" s="1229" t="e">
        <v>#REF!</v>
      </c>
      <c r="AJ569" s="1224"/>
      <c r="AK569" s="132" t="s">
        <v>232</v>
      </c>
      <c r="AL569" s="53">
        <v>0</v>
      </c>
      <c r="AM569" s="54">
        <v>0</v>
      </c>
      <c r="AN569" s="1220"/>
      <c r="AO569" s="1223">
        <v>0</v>
      </c>
      <c r="AP569" s="1220"/>
      <c r="AQ569" s="1232">
        <v>0</v>
      </c>
      <c r="AR569" s="1224"/>
      <c r="AS569" s="146"/>
      <c r="AT569" s="1224"/>
      <c r="AU569" s="41"/>
      <c r="AV569" s="1220"/>
      <c r="AW569" s="141">
        <v>0</v>
      </c>
      <c r="AX569" s="1220"/>
      <c r="AY569" s="138">
        <v>0</v>
      </c>
      <c r="AZ569" s="1224"/>
      <c r="BA569" s="135"/>
      <c r="BB569" s="135"/>
      <c r="BC569" s="135"/>
      <c r="BD569" s="1219">
        <v>0</v>
      </c>
      <c r="BE569" s="137"/>
      <c r="BF569" s="1219">
        <v>0</v>
      </c>
    </row>
    <row r="570" spans="1:58">
      <c r="A570" s="1257"/>
      <c r="B570" s="1245" t="s">
        <v>239</v>
      </c>
      <c r="C570" s="1237" t="s">
        <v>218</v>
      </c>
      <c r="D570" s="16" t="s">
        <v>219</v>
      </c>
      <c r="E570" s="17"/>
      <c r="F570" s="18">
        <v>2470</v>
      </c>
      <c r="G570" s="19">
        <v>2820</v>
      </c>
      <c r="H570" s="18">
        <v>2130</v>
      </c>
      <c r="I570" s="19">
        <v>2480</v>
      </c>
      <c r="J570" s="134" t="s">
        <v>220</v>
      </c>
      <c r="K570" s="20">
        <v>20</v>
      </c>
      <c r="L570" s="21">
        <v>20</v>
      </c>
      <c r="M570" s="22" t="s">
        <v>221</v>
      </c>
      <c r="N570" s="20">
        <v>30</v>
      </c>
      <c r="O570" s="21">
        <v>30</v>
      </c>
      <c r="P570" s="22" t="s">
        <v>221</v>
      </c>
      <c r="Q570" s="134" t="s">
        <v>220</v>
      </c>
      <c r="R570" s="23">
        <v>350</v>
      </c>
      <c r="S570" s="24">
        <v>0</v>
      </c>
      <c r="T570" s="1239"/>
      <c r="V570" s="140">
        <v>10000</v>
      </c>
      <c r="W570" s="1220"/>
      <c r="X570" s="140">
        <v>100</v>
      </c>
      <c r="Y570" s="25"/>
      <c r="Z570" s="1259"/>
      <c r="AA570" s="137"/>
      <c r="AB570" s="1220" t="s">
        <v>220</v>
      </c>
      <c r="AC570" s="1246">
        <v>0</v>
      </c>
      <c r="AD570" s="26"/>
      <c r="AE570" s="1220"/>
      <c r="AF570" s="1230">
        <v>0</v>
      </c>
      <c r="AG570" s="1224" t="s">
        <v>220</v>
      </c>
      <c r="AH570" s="1242">
        <v>0</v>
      </c>
      <c r="AI570" s="1227">
        <v>0</v>
      </c>
      <c r="AJ570" s="1224" t="s">
        <v>220</v>
      </c>
      <c r="AK570" s="142" t="s">
        <v>224</v>
      </c>
      <c r="AL570" s="27">
        <v>0</v>
      </c>
      <c r="AM570" s="28">
        <v>0</v>
      </c>
      <c r="AN570" s="1220" t="s">
        <v>220</v>
      </c>
      <c r="AO570" s="1221">
        <v>350</v>
      </c>
      <c r="AP570" s="1220"/>
      <c r="AQ570" s="1230">
        <v>0</v>
      </c>
      <c r="AR570" s="1224"/>
      <c r="AS570" s="146"/>
      <c r="AT570" s="1224"/>
      <c r="AU570" s="41"/>
      <c r="AV570" s="1220" t="s">
        <v>220</v>
      </c>
      <c r="AW570" s="139">
        <v>450</v>
      </c>
      <c r="AX570" s="1220"/>
      <c r="AY570" s="136">
        <v>0</v>
      </c>
      <c r="AZ570" s="1224" t="s">
        <v>225</v>
      </c>
      <c r="BA570" s="135"/>
      <c r="BB570" s="135"/>
      <c r="BC570" s="135"/>
      <c r="BD570" s="1225" t="s">
        <v>271</v>
      </c>
      <c r="BE570" s="137"/>
      <c r="BF570" s="1225" t="s">
        <v>272</v>
      </c>
    </row>
    <row r="571" spans="1:58">
      <c r="A571" s="1257"/>
      <c r="B571" s="1236"/>
      <c r="C571" s="1238"/>
      <c r="D571" s="30" t="s">
        <v>227</v>
      </c>
      <c r="E571" s="17"/>
      <c r="F571" s="31">
        <v>2820</v>
      </c>
      <c r="G571" s="32">
        <v>5250</v>
      </c>
      <c r="H571" s="31">
        <v>2480</v>
      </c>
      <c r="I571" s="32">
        <v>4910</v>
      </c>
      <c r="J571" s="134" t="s">
        <v>220</v>
      </c>
      <c r="K571" s="33">
        <v>20</v>
      </c>
      <c r="L571" s="34">
        <v>60</v>
      </c>
      <c r="M571" s="35" t="s">
        <v>221</v>
      </c>
      <c r="N571" s="33">
        <v>30</v>
      </c>
      <c r="O571" s="34">
        <v>50</v>
      </c>
      <c r="P571" s="35" t="s">
        <v>221</v>
      </c>
      <c r="Q571" s="134" t="s">
        <v>220</v>
      </c>
      <c r="R571" s="36">
        <v>350</v>
      </c>
      <c r="S571" s="37">
        <v>0</v>
      </c>
      <c r="T571" s="1239"/>
      <c r="V571" s="58"/>
      <c r="W571" s="1220"/>
      <c r="X571" s="59"/>
      <c r="Y571" s="60"/>
      <c r="Z571" s="1259"/>
      <c r="AA571" s="58"/>
      <c r="AB571" s="1220"/>
      <c r="AC571" s="1247">
        <v>0</v>
      </c>
      <c r="AD571" s="38">
        <v>0</v>
      </c>
      <c r="AE571" s="1220"/>
      <c r="AF571" s="1231">
        <v>0</v>
      </c>
      <c r="AG571" s="1224"/>
      <c r="AH571" s="1243" t="e">
        <v>#REF!</v>
      </c>
      <c r="AI571" s="1228" t="e">
        <v>#REF!</v>
      </c>
      <c r="AJ571" s="1224"/>
      <c r="AK571" s="143" t="s">
        <v>228</v>
      </c>
      <c r="AL571" s="39">
        <v>0</v>
      </c>
      <c r="AM571" s="40">
        <v>0</v>
      </c>
      <c r="AN571" s="1220"/>
      <c r="AO571" s="1222">
        <v>0</v>
      </c>
      <c r="AP571" s="1220"/>
      <c r="AQ571" s="1231">
        <v>0</v>
      </c>
      <c r="AR571" s="1224"/>
      <c r="AS571" s="146"/>
      <c r="AT571" s="1224"/>
      <c r="AU571" s="41"/>
      <c r="AV571" s="1220"/>
      <c r="AW571" s="140">
        <v>0</v>
      </c>
      <c r="AX571" s="1220"/>
      <c r="AY571" s="137">
        <v>0</v>
      </c>
      <c r="AZ571" s="1224"/>
      <c r="BA571" s="135"/>
      <c r="BB571" s="135"/>
      <c r="BC571" s="135"/>
      <c r="BD571" s="1226"/>
      <c r="BE571" s="137"/>
      <c r="BF571" s="1226"/>
    </row>
    <row r="572" spans="1:58">
      <c r="A572" s="1257"/>
      <c r="B572" s="1236"/>
      <c r="C572" s="1233" t="s">
        <v>229</v>
      </c>
      <c r="D572" s="30" t="s">
        <v>230</v>
      </c>
      <c r="E572" s="17"/>
      <c r="F572" s="31">
        <v>5250</v>
      </c>
      <c r="G572" s="32">
        <v>8730</v>
      </c>
      <c r="H572" s="31">
        <v>4910</v>
      </c>
      <c r="I572" s="32">
        <v>8390</v>
      </c>
      <c r="J572" s="134" t="s">
        <v>220</v>
      </c>
      <c r="K572" s="33">
        <v>60</v>
      </c>
      <c r="L572" s="34">
        <v>90</v>
      </c>
      <c r="M572" s="35" t="s">
        <v>221</v>
      </c>
      <c r="N572" s="33">
        <v>50</v>
      </c>
      <c r="O572" s="34">
        <v>80</v>
      </c>
      <c r="P572" s="35" t="s">
        <v>221</v>
      </c>
      <c r="Q572" s="42"/>
      <c r="R572" s="43"/>
      <c r="S572" s="44"/>
      <c r="T572" s="1240"/>
      <c r="V572" s="140" t="s">
        <v>240</v>
      </c>
      <c r="W572" s="1220"/>
      <c r="X572" s="137" t="s">
        <v>240</v>
      </c>
      <c r="Y572" s="144"/>
      <c r="Z572" s="1259"/>
      <c r="AA572" s="140"/>
      <c r="AB572" s="1220" t="s">
        <v>220</v>
      </c>
      <c r="AC572" s="1252">
        <v>0</v>
      </c>
      <c r="AD572" s="45"/>
      <c r="AE572" s="1220"/>
      <c r="AF572" s="1231">
        <v>0</v>
      </c>
      <c r="AG572" s="1224"/>
      <c r="AH572" s="1243" t="e">
        <v>#REF!</v>
      </c>
      <c r="AI572" s="1228" t="e">
        <v>#REF!</v>
      </c>
      <c r="AJ572" s="1224"/>
      <c r="AK572" s="143" t="s">
        <v>231</v>
      </c>
      <c r="AL572" s="39">
        <v>0</v>
      </c>
      <c r="AM572" s="40">
        <v>0</v>
      </c>
      <c r="AN572" s="1220"/>
      <c r="AO572" s="1222">
        <v>0</v>
      </c>
      <c r="AP572" s="1220"/>
      <c r="AQ572" s="1231">
        <v>0</v>
      </c>
      <c r="AR572" s="1224"/>
      <c r="AS572" s="146"/>
      <c r="AT572" s="1224"/>
      <c r="AU572" s="41"/>
      <c r="AV572" s="1220"/>
      <c r="AW572" s="140">
        <v>0</v>
      </c>
      <c r="AX572" s="1220"/>
      <c r="AY572" s="137">
        <v>0</v>
      </c>
      <c r="AZ572" s="1224"/>
      <c r="BA572" s="135"/>
      <c r="BB572" s="135"/>
      <c r="BC572" s="135"/>
      <c r="BD572" s="1218">
        <v>0</v>
      </c>
      <c r="BE572" s="137"/>
      <c r="BF572" s="1218">
        <v>0</v>
      </c>
    </row>
    <row r="573" spans="1:58">
      <c r="A573" s="1257"/>
      <c r="B573" s="1236"/>
      <c r="C573" s="1234"/>
      <c r="D573" s="46" t="s">
        <v>53</v>
      </c>
      <c r="E573" s="17"/>
      <c r="F573" s="47">
        <v>8730</v>
      </c>
      <c r="G573" s="48">
        <v>0</v>
      </c>
      <c r="H573" s="47">
        <v>8390</v>
      </c>
      <c r="I573" s="48">
        <v>0</v>
      </c>
      <c r="J573" s="134" t="s">
        <v>220</v>
      </c>
      <c r="K573" s="36">
        <v>90</v>
      </c>
      <c r="L573" s="49">
        <v>0</v>
      </c>
      <c r="M573" s="50" t="s">
        <v>221</v>
      </c>
      <c r="N573" s="36">
        <v>80</v>
      </c>
      <c r="O573" s="49">
        <v>0</v>
      </c>
      <c r="P573" s="50" t="s">
        <v>221</v>
      </c>
      <c r="Q573" s="42"/>
      <c r="R573" s="43"/>
      <c r="S573" s="51"/>
      <c r="T573" s="1240"/>
      <c r="V573" s="140">
        <v>10600</v>
      </c>
      <c r="W573" s="1220"/>
      <c r="X573" s="140">
        <v>100</v>
      </c>
      <c r="Y573" s="25"/>
      <c r="Z573" s="1259"/>
      <c r="AA573" s="137"/>
      <c r="AB573" s="1220"/>
      <c r="AC573" s="1253">
        <v>0</v>
      </c>
      <c r="AD573" s="52"/>
      <c r="AE573" s="1220"/>
      <c r="AF573" s="1232">
        <v>0</v>
      </c>
      <c r="AG573" s="1224"/>
      <c r="AH573" s="1244" t="e">
        <v>#REF!</v>
      </c>
      <c r="AI573" s="1229" t="e">
        <v>#REF!</v>
      </c>
      <c r="AJ573" s="1224"/>
      <c r="AK573" s="132" t="s">
        <v>232</v>
      </c>
      <c r="AL573" s="53">
        <v>0</v>
      </c>
      <c r="AM573" s="54">
        <v>0</v>
      </c>
      <c r="AN573" s="1220"/>
      <c r="AO573" s="1223">
        <v>0</v>
      </c>
      <c r="AP573" s="1220"/>
      <c r="AQ573" s="1232">
        <v>0</v>
      </c>
      <c r="AR573" s="1224"/>
      <c r="AS573" s="146"/>
      <c r="AT573" s="1224"/>
      <c r="AU573" s="41"/>
      <c r="AV573" s="1220"/>
      <c r="AW573" s="141">
        <v>0</v>
      </c>
      <c r="AX573" s="1220"/>
      <c r="AY573" s="138">
        <v>0</v>
      </c>
      <c r="AZ573" s="1224"/>
      <c r="BA573" s="135"/>
      <c r="BB573" s="135"/>
      <c r="BC573" s="135"/>
      <c r="BD573" s="1219">
        <v>0</v>
      </c>
      <c r="BE573" s="137"/>
      <c r="BF573" s="1219">
        <v>0</v>
      </c>
    </row>
    <row r="574" spans="1:58">
      <c r="A574" s="1257"/>
      <c r="B574" s="1245" t="s">
        <v>241</v>
      </c>
      <c r="C574" s="1237" t="s">
        <v>218</v>
      </c>
      <c r="D574" s="16" t="s">
        <v>219</v>
      </c>
      <c r="E574" s="17"/>
      <c r="F574" s="18">
        <v>2220</v>
      </c>
      <c r="G574" s="19">
        <v>2570</v>
      </c>
      <c r="H574" s="18">
        <v>1930</v>
      </c>
      <c r="I574" s="19">
        <v>2280</v>
      </c>
      <c r="J574" s="134" t="s">
        <v>220</v>
      </c>
      <c r="K574" s="20">
        <v>20</v>
      </c>
      <c r="L574" s="21">
        <v>20</v>
      </c>
      <c r="M574" s="22" t="s">
        <v>221</v>
      </c>
      <c r="N574" s="20">
        <v>20</v>
      </c>
      <c r="O574" s="21">
        <v>20</v>
      </c>
      <c r="P574" s="22" t="s">
        <v>221</v>
      </c>
      <c r="Q574" s="134" t="s">
        <v>220</v>
      </c>
      <c r="R574" s="23">
        <v>350</v>
      </c>
      <c r="S574" s="24">
        <v>0</v>
      </c>
      <c r="T574" s="1239"/>
      <c r="V574" s="58"/>
      <c r="W574" s="1220"/>
      <c r="X574" s="59"/>
      <c r="Y574" s="60"/>
      <c r="Z574" s="1259"/>
      <c r="AA574" s="58"/>
      <c r="AB574" s="1220" t="s">
        <v>220</v>
      </c>
      <c r="AC574" s="1246">
        <v>0</v>
      </c>
      <c r="AD574" s="26"/>
      <c r="AE574" s="1220"/>
      <c r="AF574" s="1230">
        <v>0</v>
      </c>
      <c r="AG574" s="1224" t="s">
        <v>220</v>
      </c>
      <c r="AH574" s="1242">
        <v>0</v>
      </c>
      <c r="AI574" s="1227">
        <v>0</v>
      </c>
      <c r="AJ574" s="1224" t="s">
        <v>220</v>
      </c>
      <c r="AK574" s="142" t="s">
        <v>224</v>
      </c>
      <c r="AL574" s="27">
        <v>0</v>
      </c>
      <c r="AM574" s="28">
        <v>0</v>
      </c>
      <c r="AN574" s="1220" t="s">
        <v>220</v>
      </c>
      <c r="AO574" s="1221">
        <v>300</v>
      </c>
      <c r="AP574" s="1220"/>
      <c r="AQ574" s="1230">
        <v>0</v>
      </c>
      <c r="AR574" s="1224"/>
      <c r="AS574" s="146"/>
      <c r="AT574" s="1224"/>
      <c r="AU574" s="41"/>
      <c r="AV574" s="1220" t="s">
        <v>220</v>
      </c>
      <c r="AW574" s="139">
        <v>380</v>
      </c>
      <c r="AX574" s="1220"/>
      <c r="AY574" s="136">
        <v>0</v>
      </c>
      <c r="AZ574" s="1224" t="s">
        <v>225</v>
      </c>
      <c r="BA574" s="135"/>
      <c r="BB574" s="135"/>
      <c r="BC574" s="135"/>
      <c r="BD574" s="1225" t="s">
        <v>271</v>
      </c>
      <c r="BE574" s="137"/>
      <c r="BF574" s="1225" t="s">
        <v>272</v>
      </c>
    </row>
    <row r="575" spans="1:58">
      <c r="A575" s="1257"/>
      <c r="B575" s="1236"/>
      <c r="C575" s="1238"/>
      <c r="D575" s="30" t="s">
        <v>227</v>
      </c>
      <c r="E575" s="17"/>
      <c r="F575" s="31">
        <v>2570</v>
      </c>
      <c r="G575" s="32">
        <v>5000</v>
      </c>
      <c r="H575" s="31">
        <v>2280</v>
      </c>
      <c r="I575" s="32">
        <v>4710</v>
      </c>
      <c r="J575" s="134" t="s">
        <v>220</v>
      </c>
      <c r="K575" s="33">
        <v>20</v>
      </c>
      <c r="L575" s="34">
        <v>50</v>
      </c>
      <c r="M575" s="35" t="s">
        <v>221</v>
      </c>
      <c r="N575" s="33">
        <v>20</v>
      </c>
      <c r="O575" s="34">
        <v>50</v>
      </c>
      <c r="P575" s="35" t="s">
        <v>221</v>
      </c>
      <c r="Q575" s="134" t="s">
        <v>220</v>
      </c>
      <c r="R575" s="36">
        <v>350</v>
      </c>
      <c r="S575" s="37">
        <v>0</v>
      </c>
      <c r="T575" s="1239"/>
      <c r="V575" s="140" t="s">
        <v>242</v>
      </c>
      <c r="W575" s="1220"/>
      <c r="X575" s="137" t="s">
        <v>242</v>
      </c>
      <c r="Y575" s="144"/>
      <c r="Z575" s="1259"/>
      <c r="AA575" s="140"/>
      <c r="AB575" s="1220"/>
      <c r="AC575" s="1247">
        <v>0</v>
      </c>
      <c r="AD575" s="38">
        <v>0</v>
      </c>
      <c r="AE575" s="1220"/>
      <c r="AF575" s="1231">
        <v>0</v>
      </c>
      <c r="AG575" s="1224"/>
      <c r="AH575" s="1243" t="e">
        <v>#REF!</v>
      </c>
      <c r="AI575" s="1228" t="e">
        <v>#REF!</v>
      </c>
      <c r="AJ575" s="1224"/>
      <c r="AK575" s="143" t="s">
        <v>228</v>
      </c>
      <c r="AL575" s="39">
        <v>0</v>
      </c>
      <c r="AM575" s="40">
        <v>0</v>
      </c>
      <c r="AN575" s="1220"/>
      <c r="AO575" s="1222">
        <v>0</v>
      </c>
      <c r="AP575" s="1220"/>
      <c r="AQ575" s="1231">
        <v>0</v>
      </c>
      <c r="AR575" s="1224"/>
      <c r="AS575" s="146"/>
      <c r="AT575" s="1224"/>
      <c r="AU575" s="41"/>
      <c r="AV575" s="1220"/>
      <c r="AW575" s="140">
        <v>0</v>
      </c>
      <c r="AX575" s="1220"/>
      <c r="AY575" s="137">
        <v>0</v>
      </c>
      <c r="AZ575" s="1224"/>
      <c r="BA575" s="135"/>
      <c r="BB575" s="135"/>
      <c r="BC575" s="135"/>
      <c r="BD575" s="1226"/>
      <c r="BE575" s="137"/>
      <c r="BF575" s="1226"/>
    </row>
    <row r="576" spans="1:58">
      <c r="A576" s="1257"/>
      <c r="B576" s="1236"/>
      <c r="C576" s="1233" t="s">
        <v>229</v>
      </c>
      <c r="D576" s="30" t="s">
        <v>230</v>
      </c>
      <c r="E576" s="17"/>
      <c r="F576" s="31">
        <v>5000</v>
      </c>
      <c r="G576" s="32">
        <v>8480</v>
      </c>
      <c r="H576" s="31">
        <v>4710</v>
      </c>
      <c r="I576" s="32">
        <v>8190</v>
      </c>
      <c r="J576" s="134" t="s">
        <v>220</v>
      </c>
      <c r="K576" s="33">
        <v>50</v>
      </c>
      <c r="L576" s="34">
        <v>80</v>
      </c>
      <c r="M576" s="35" t="s">
        <v>221</v>
      </c>
      <c r="N576" s="33">
        <v>50</v>
      </c>
      <c r="O576" s="34">
        <v>80</v>
      </c>
      <c r="P576" s="35" t="s">
        <v>221</v>
      </c>
      <c r="Q576" s="42"/>
      <c r="R576" s="43"/>
      <c r="S576" s="44"/>
      <c r="T576" s="1240"/>
      <c r="V576" s="140">
        <v>11700</v>
      </c>
      <c r="W576" s="1220"/>
      <c r="X576" s="140">
        <v>120</v>
      </c>
      <c r="Y576" s="25"/>
      <c r="Z576" s="1259"/>
      <c r="AA576" s="137"/>
      <c r="AB576" s="1220" t="s">
        <v>220</v>
      </c>
      <c r="AC576" s="1252">
        <v>0</v>
      </c>
      <c r="AD576" s="45"/>
      <c r="AE576" s="1220"/>
      <c r="AF576" s="1231">
        <v>0</v>
      </c>
      <c r="AG576" s="1224"/>
      <c r="AH576" s="1243" t="e">
        <v>#REF!</v>
      </c>
      <c r="AI576" s="1228" t="e">
        <v>#REF!</v>
      </c>
      <c r="AJ576" s="1224"/>
      <c r="AK576" s="143" t="s">
        <v>231</v>
      </c>
      <c r="AL576" s="39">
        <v>0</v>
      </c>
      <c r="AM576" s="40">
        <v>0</v>
      </c>
      <c r="AN576" s="1220"/>
      <c r="AO576" s="1222">
        <v>0</v>
      </c>
      <c r="AP576" s="1220"/>
      <c r="AQ576" s="1231">
        <v>0</v>
      </c>
      <c r="AR576" s="1224"/>
      <c r="AS576" s="146"/>
      <c r="AT576" s="1224"/>
      <c r="AU576" s="41"/>
      <c r="AV576" s="1220"/>
      <c r="AW576" s="140">
        <v>0</v>
      </c>
      <c r="AX576" s="1220"/>
      <c r="AY576" s="137">
        <v>0</v>
      </c>
      <c r="AZ576" s="1224"/>
      <c r="BA576" s="135"/>
      <c r="BB576" s="135"/>
      <c r="BC576" s="135"/>
      <c r="BD576" s="1218">
        <v>-1.0000000000000009E-2</v>
      </c>
      <c r="BE576" s="137"/>
      <c r="BF576" s="1218">
        <v>0</v>
      </c>
    </row>
    <row r="577" spans="1:58">
      <c r="A577" s="1257"/>
      <c r="B577" s="1236"/>
      <c r="C577" s="1234"/>
      <c r="D577" s="46" t="s">
        <v>53</v>
      </c>
      <c r="E577" s="17"/>
      <c r="F577" s="47">
        <v>8480</v>
      </c>
      <c r="G577" s="48">
        <v>0</v>
      </c>
      <c r="H577" s="47">
        <v>8190</v>
      </c>
      <c r="I577" s="48">
        <v>0</v>
      </c>
      <c r="J577" s="134" t="s">
        <v>220</v>
      </c>
      <c r="K577" s="36">
        <v>80</v>
      </c>
      <c r="L577" s="49">
        <v>0</v>
      </c>
      <c r="M577" s="50" t="s">
        <v>221</v>
      </c>
      <c r="N577" s="36">
        <v>80</v>
      </c>
      <c r="O577" s="49">
        <v>0</v>
      </c>
      <c r="P577" s="50" t="s">
        <v>221</v>
      </c>
      <c r="Q577" s="42"/>
      <c r="R577" s="43"/>
      <c r="S577" s="51"/>
      <c r="T577" s="1240"/>
      <c r="V577" s="58"/>
      <c r="W577" s="1220"/>
      <c r="X577" s="59"/>
      <c r="Y577" s="60"/>
      <c r="Z577" s="1259"/>
      <c r="AA577" s="58"/>
      <c r="AB577" s="1220"/>
      <c r="AC577" s="1253">
        <v>0</v>
      </c>
      <c r="AD577" s="52"/>
      <c r="AE577" s="1220"/>
      <c r="AF577" s="1232">
        <v>0</v>
      </c>
      <c r="AG577" s="1224"/>
      <c r="AH577" s="1244" t="e">
        <v>#REF!</v>
      </c>
      <c r="AI577" s="1229" t="e">
        <v>#REF!</v>
      </c>
      <c r="AJ577" s="1224"/>
      <c r="AK577" s="132" t="s">
        <v>232</v>
      </c>
      <c r="AL577" s="53">
        <v>0</v>
      </c>
      <c r="AM577" s="54">
        <v>0</v>
      </c>
      <c r="AN577" s="1220"/>
      <c r="AO577" s="1223">
        <v>0</v>
      </c>
      <c r="AP577" s="1220"/>
      <c r="AQ577" s="1232">
        <v>0</v>
      </c>
      <c r="AR577" s="1224"/>
      <c r="AS577" s="146"/>
      <c r="AT577" s="1224"/>
      <c r="AU577" s="41"/>
      <c r="AV577" s="1220"/>
      <c r="AW577" s="141">
        <v>0</v>
      </c>
      <c r="AX577" s="1220"/>
      <c r="AY577" s="138">
        <v>0</v>
      </c>
      <c r="AZ577" s="1224"/>
      <c r="BA577" s="135"/>
      <c r="BB577" s="135"/>
      <c r="BC577" s="135"/>
      <c r="BD577" s="1219">
        <v>0</v>
      </c>
      <c r="BE577" s="137"/>
      <c r="BF577" s="1219">
        <v>0</v>
      </c>
    </row>
    <row r="578" spans="1:58">
      <c r="A578" s="1257"/>
      <c r="B578" s="1245" t="s">
        <v>243</v>
      </c>
      <c r="C578" s="1237" t="s">
        <v>218</v>
      </c>
      <c r="D578" s="16" t="s">
        <v>219</v>
      </c>
      <c r="E578" s="17"/>
      <c r="F578" s="18">
        <v>2030</v>
      </c>
      <c r="G578" s="19">
        <v>2380</v>
      </c>
      <c r="H578" s="18">
        <v>1770</v>
      </c>
      <c r="I578" s="19">
        <v>2120</v>
      </c>
      <c r="J578" s="134" t="s">
        <v>220</v>
      </c>
      <c r="K578" s="20">
        <v>20</v>
      </c>
      <c r="L578" s="21">
        <v>20</v>
      </c>
      <c r="M578" s="22" t="s">
        <v>221</v>
      </c>
      <c r="N578" s="20">
        <v>20</v>
      </c>
      <c r="O578" s="21">
        <v>20</v>
      </c>
      <c r="P578" s="22" t="s">
        <v>221</v>
      </c>
      <c r="Q578" s="134" t="s">
        <v>220</v>
      </c>
      <c r="R578" s="23">
        <v>350</v>
      </c>
      <c r="S578" s="24">
        <v>0</v>
      </c>
      <c r="T578" s="1239"/>
      <c r="V578" s="140" t="s">
        <v>244</v>
      </c>
      <c r="W578" s="1220"/>
      <c r="X578" s="137" t="s">
        <v>244</v>
      </c>
      <c r="Y578" s="144"/>
      <c r="Z578" s="1259"/>
      <c r="AA578" s="140"/>
      <c r="AB578" s="1220" t="s">
        <v>220</v>
      </c>
      <c r="AC578" s="1246">
        <v>0</v>
      </c>
      <c r="AD578" s="26"/>
      <c r="AE578" s="1220"/>
      <c r="AF578" s="1230">
        <v>0</v>
      </c>
      <c r="AG578" s="1224" t="s">
        <v>220</v>
      </c>
      <c r="AH578" s="1242">
        <v>0</v>
      </c>
      <c r="AI578" s="1227">
        <v>0</v>
      </c>
      <c r="AJ578" s="1224" t="s">
        <v>220</v>
      </c>
      <c r="AK578" s="142" t="s">
        <v>224</v>
      </c>
      <c r="AL578" s="27">
        <v>0</v>
      </c>
      <c r="AM578" s="28">
        <v>0</v>
      </c>
      <c r="AN578" s="1220" t="s">
        <v>220</v>
      </c>
      <c r="AO578" s="1221">
        <v>260</v>
      </c>
      <c r="AP578" s="1220"/>
      <c r="AQ578" s="1230">
        <v>10</v>
      </c>
      <c r="AR578" s="1224"/>
      <c r="AS578" s="146"/>
      <c r="AT578" s="1224"/>
      <c r="AU578" s="41"/>
      <c r="AV578" s="1220" t="s">
        <v>220</v>
      </c>
      <c r="AW578" s="139">
        <v>330</v>
      </c>
      <c r="AX578" s="1220"/>
      <c r="AY578" s="136">
        <v>0</v>
      </c>
      <c r="AZ578" s="1224" t="s">
        <v>225</v>
      </c>
      <c r="BA578" s="135"/>
      <c r="BB578" s="135"/>
      <c r="BC578" s="135"/>
      <c r="BD578" s="1225" t="s">
        <v>271</v>
      </c>
      <c r="BE578" s="137"/>
      <c r="BF578" s="1225" t="s">
        <v>272</v>
      </c>
    </row>
    <row r="579" spans="1:58">
      <c r="A579" s="1257"/>
      <c r="B579" s="1236"/>
      <c r="C579" s="1238"/>
      <c r="D579" s="30" t="s">
        <v>227</v>
      </c>
      <c r="E579" s="17"/>
      <c r="F579" s="31">
        <v>2380</v>
      </c>
      <c r="G579" s="32">
        <v>4810</v>
      </c>
      <c r="H579" s="31">
        <v>2120</v>
      </c>
      <c r="I579" s="32">
        <v>4550</v>
      </c>
      <c r="J579" s="134" t="s">
        <v>220</v>
      </c>
      <c r="K579" s="33">
        <v>20</v>
      </c>
      <c r="L579" s="34">
        <v>50</v>
      </c>
      <c r="M579" s="35" t="s">
        <v>221</v>
      </c>
      <c r="N579" s="33">
        <v>20</v>
      </c>
      <c r="O579" s="34">
        <v>50</v>
      </c>
      <c r="P579" s="35" t="s">
        <v>221</v>
      </c>
      <c r="Q579" s="134" t="s">
        <v>220</v>
      </c>
      <c r="R579" s="36">
        <v>350</v>
      </c>
      <c r="S579" s="37">
        <v>0</v>
      </c>
      <c r="T579" s="1239"/>
      <c r="V579" s="140">
        <v>12900</v>
      </c>
      <c r="W579" s="1220"/>
      <c r="X579" s="140">
        <v>130</v>
      </c>
      <c r="Y579" s="25"/>
      <c r="Z579" s="1259"/>
      <c r="AA579" s="137"/>
      <c r="AB579" s="1220"/>
      <c r="AC579" s="1247">
        <v>0</v>
      </c>
      <c r="AD579" s="38">
        <v>0</v>
      </c>
      <c r="AE579" s="1220"/>
      <c r="AF579" s="1231">
        <v>0</v>
      </c>
      <c r="AG579" s="1224"/>
      <c r="AH579" s="1243" t="e">
        <v>#REF!</v>
      </c>
      <c r="AI579" s="1228" t="e">
        <v>#REF!</v>
      </c>
      <c r="AJ579" s="1224"/>
      <c r="AK579" s="143" t="s">
        <v>228</v>
      </c>
      <c r="AL579" s="39">
        <v>0</v>
      </c>
      <c r="AM579" s="40">
        <v>0</v>
      </c>
      <c r="AN579" s="1220"/>
      <c r="AO579" s="1222">
        <v>0</v>
      </c>
      <c r="AP579" s="1220"/>
      <c r="AQ579" s="1231">
        <v>0</v>
      </c>
      <c r="AR579" s="1224"/>
      <c r="AS579" s="146"/>
      <c r="AT579" s="1224"/>
      <c r="AU579" s="41"/>
      <c r="AV579" s="1220"/>
      <c r="AW579" s="140">
        <v>0</v>
      </c>
      <c r="AX579" s="1220"/>
      <c r="AY579" s="137">
        <v>0</v>
      </c>
      <c r="AZ579" s="1224"/>
      <c r="BA579" s="135"/>
      <c r="BB579" s="135"/>
      <c r="BC579" s="135"/>
      <c r="BD579" s="1226"/>
      <c r="BE579" s="137"/>
      <c r="BF579" s="1226"/>
    </row>
    <row r="580" spans="1:58">
      <c r="A580" s="1257"/>
      <c r="B580" s="1236"/>
      <c r="C580" s="1233" t="s">
        <v>229</v>
      </c>
      <c r="D580" s="30" t="s">
        <v>230</v>
      </c>
      <c r="E580" s="17"/>
      <c r="F580" s="31">
        <v>4810</v>
      </c>
      <c r="G580" s="32">
        <v>8290</v>
      </c>
      <c r="H580" s="31">
        <v>4550</v>
      </c>
      <c r="I580" s="32">
        <v>8030</v>
      </c>
      <c r="J580" s="134" t="s">
        <v>220</v>
      </c>
      <c r="K580" s="33">
        <v>50</v>
      </c>
      <c r="L580" s="34">
        <v>80</v>
      </c>
      <c r="M580" s="35" t="s">
        <v>221</v>
      </c>
      <c r="N580" s="33">
        <v>50</v>
      </c>
      <c r="O580" s="34">
        <v>80</v>
      </c>
      <c r="P580" s="35" t="s">
        <v>221</v>
      </c>
      <c r="Q580" s="42"/>
      <c r="R580" s="43"/>
      <c r="S580" s="44"/>
      <c r="T580" s="1240"/>
      <c r="V580" s="58"/>
      <c r="W580" s="1220"/>
      <c r="X580" s="59"/>
      <c r="Y580" s="60"/>
      <c r="Z580" s="1259"/>
      <c r="AA580" s="58"/>
      <c r="AB580" s="1220" t="s">
        <v>220</v>
      </c>
      <c r="AC580" s="1252">
        <v>0</v>
      </c>
      <c r="AD580" s="45"/>
      <c r="AE580" s="1220"/>
      <c r="AF580" s="1231">
        <v>0</v>
      </c>
      <c r="AG580" s="1224"/>
      <c r="AH580" s="1243" t="e">
        <v>#REF!</v>
      </c>
      <c r="AI580" s="1228" t="e">
        <v>#REF!</v>
      </c>
      <c r="AJ580" s="1224"/>
      <c r="AK580" s="143" t="s">
        <v>231</v>
      </c>
      <c r="AL580" s="39">
        <v>0</v>
      </c>
      <c r="AM580" s="40">
        <v>0</v>
      </c>
      <c r="AN580" s="1220"/>
      <c r="AO580" s="1222">
        <v>0</v>
      </c>
      <c r="AP580" s="1220"/>
      <c r="AQ580" s="1231">
        <v>0</v>
      </c>
      <c r="AR580" s="1224"/>
      <c r="AS580" s="58"/>
      <c r="AT580" s="1224"/>
      <c r="AU580" s="61"/>
      <c r="AV580" s="1220"/>
      <c r="AW580" s="140">
        <v>0</v>
      </c>
      <c r="AX580" s="1220"/>
      <c r="AY580" s="137">
        <v>0</v>
      </c>
      <c r="AZ580" s="1224"/>
      <c r="BA580" s="135"/>
      <c r="BB580" s="135"/>
      <c r="BC580" s="135"/>
      <c r="BD580" s="1218">
        <v>0</v>
      </c>
      <c r="BE580" s="137"/>
      <c r="BF580" s="1218">
        <v>0</v>
      </c>
    </row>
    <row r="581" spans="1:58">
      <c r="A581" s="1257"/>
      <c r="B581" s="1236"/>
      <c r="C581" s="1234"/>
      <c r="D581" s="46" t="s">
        <v>53</v>
      </c>
      <c r="E581" s="17"/>
      <c r="F581" s="47">
        <v>8290</v>
      </c>
      <c r="G581" s="48">
        <v>0</v>
      </c>
      <c r="H581" s="47">
        <v>8030</v>
      </c>
      <c r="I581" s="48">
        <v>0</v>
      </c>
      <c r="J581" s="134" t="s">
        <v>220</v>
      </c>
      <c r="K581" s="36">
        <v>80</v>
      </c>
      <c r="L581" s="49">
        <v>0</v>
      </c>
      <c r="M581" s="50" t="s">
        <v>221</v>
      </c>
      <c r="N581" s="36">
        <v>80</v>
      </c>
      <c r="O581" s="49">
        <v>0</v>
      </c>
      <c r="P581" s="50" t="s">
        <v>221</v>
      </c>
      <c r="Q581" s="42"/>
      <c r="R581" s="43"/>
      <c r="S581" s="51"/>
      <c r="T581" s="1240"/>
      <c r="V581" s="140" t="s">
        <v>245</v>
      </c>
      <c r="W581" s="1220"/>
      <c r="X581" s="137" t="s">
        <v>245</v>
      </c>
      <c r="Y581" s="144"/>
      <c r="Z581" s="1259"/>
      <c r="AA581" s="140"/>
      <c r="AB581" s="1220"/>
      <c r="AC581" s="1253">
        <v>0</v>
      </c>
      <c r="AD581" s="52"/>
      <c r="AE581" s="1220"/>
      <c r="AF581" s="1232">
        <v>0</v>
      </c>
      <c r="AG581" s="1224"/>
      <c r="AH581" s="1244" t="e">
        <v>#REF!</v>
      </c>
      <c r="AI581" s="1229" t="e">
        <v>#REF!</v>
      </c>
      <c r="AJ581" s="1224"/>
      <c r="AK581" s="132" t="s">
        <v>232</v>
      </c>
      <c r="AL581" s="53">
        <v>0</v>
      </c>
      <c r="AM581" s="54">
        <v>0</v>
      </c>
      <c r="AN581" s="1220"/>
      <c r="AO581" s="1223">
        <v>0</v>
      </c>
      <c r="AP581" s="1220"/>
      <c r="AQ581" s="1232">
        <v>0</v>
      </c>
      <c r="AR581" s="1224"/>
      <c r="AS581" s="58"/>
      <c r="AT581" s="1224"/>
      <c r="AU581" s="61"/>
      <c r="AV581" s="1220"/>
      <c r="AW581" s="141">
        <v>0</v>
      </c>
      <c r="AX581" s="1220"/>
      <c r="AY581" s="138">
        <v>0</v>
      </c>
      <c r="AZ581" s="1224"/>
      <c r="BA581" s="135"/>
      <c r="BB581" s="135"/>
      <c r="BC581" s="135"/>
      <c r="BD581" s="1219">
        <v>0</v>
      </c>
      <c r="BE581" s="137"/>
      <c r="BF581" s="1219">
        <v>0</v>
      </c>
    </row>
    <row r="582" spans="1:58">
      <c r="A582" s="1257"/>
      <c r="B582" s="1245" t="s">
        <v>246</v>
      </c>
      <c r="C582" s="1237" t="s">
        <v>218</v>
      </c>
      <c r="D582" s="16" t="s">
        <v>219</v>
      </c>
      <c r="E582" s="17"/>
      <c r="F582" s="18">
        <v>1880</v>
      </c>
      <c r="G582" s="19">
        <v>2230</v>
      </c>
      <c r="H582" s="18">
        <v>1650</v>
      </c>
      <c r="I582" s="19">
        <v>2000</v>
      </c>
      <c r="J582" s="134" t="s">
        <v>220</v>
      </c>
      <c r="K582" s="20">
        <v>20</v>
      </c>
      <c r="L582" s="21">
        <v>20</v>
      </c>
      <c r="M582" s="22" t="s">
        <v>221</v>
      </c>
      <c r="N582" s="20">
        <v>20</v>
      </c>
      <c r="O582" s="21">
        <v>20</v>
      </c>
      <c r="P582" s="22" t="s">
        <v>221</v>
      </c>
      <c r="Q582" s="134" t="s">
        <v>220</v>
      </c>
      <c r="R582" s="23">
        <v>350</v>
      </c>
      <c r="S582" s="24">
        <v>0</v>
      </c>
      <c r="T582" s="1239"/>
      <c r="V582" s="140">
        <v>14100</v>
      </c>
      <c r="W582" s="1220"/>
      <c r="X582" s="140">
        <v>140</v>
      </c>
      <c r="Y582" s="25"/>
      <c r="Z582" s="1259"/>
      <c r="AA582" s="137"/>
      <c r="AB582" s="1220" t="s">
        <v>220</v>
      </c>
      <c r="AC582" s="1246">
        <v>0</v>
      </c>
      <c r="AD582" s="26"/>
      <c r="AE582" s="1220"/>
      <c r="AF582" s="1230">
        <v>0</v>
      </c>
      <c r="AG582" s="1224" t="s">
        <v>220</v>
      </c>
      <c r="AH582" s="1242">
        <v>0</v>
      </c>
      <c r="AI582" s="1227">
        <v>0</v>
      </c>
      <c r="AJ582" s="1224" t="s">
        <v>220</v>
      </c>
      <c r="AK582" s="142" t="s">
        <v>224</v>
      </c>
      <c r="AL582" s="27">
        <v>0</v>
      </c>
      <c r="AM582" s="28">
        <v>0</v>
      </c>
      <c r="AN582" s="1220" t="s">
        <v>220</v>
      </c>
      <c r="AO582" s="1221">
        <v>230</v>
      </c>
      <c r="AP582" s="1220"/>
      <c r="AQ582" s="1230">
        <v>0</v>
      </c>
      <c r="AR582" s="1224"/>
      <c r="AS582" s="58"/>
      <c r="AT582" s="1224"/>
      <c r="AU582" s="61"/>
      <c r="AV582" s="1220" t="s">
        <v>220</v>
      </c>
      <c r="AW582" s="139">
        <v>300</v>
      </c>
      <c r="AX582" s="1220"/>
      <c r="AY582" s="136">
        <v>10</v>
      </c>
      <c r="AZ582" s="1224" t="s">
        <v>225</v>
      </c>
      <c r="BA582" s="135"/>
      <c r="BB582" s="135"/>
      <c r="BC582" s="135"/>
      <c r="BD582" s="1225" t="s">
        <v>271</v>
      </c>
      <c r="BE582" s="137"/>
      <c r="BF582" s="1225" t="s">
        <v>272</v>
      </c>
    </row>
    <row r="583" spans="1:58">
      <c r="A583" s="1257"/>
      <c r="B583" s="1236"/>
      <c r="C583" s="1238"/>
      <c r="D583" s="30" t="s">
        <v>227</v>
      </c>
      <c r="E583" s="17"/>
      <c r="F583" s="31">
        <v>2230</v>
      </c>
      <c r="G583" s="32">
        <v>4660</v>
      </c>
      <c r="H583" s="31">
        <v>2000</v>
      </c>
      <c r="I583" s="32">
        <v>4430</v>
      </c>
      <c r="J583" s="134" t="s">
        <v>220</v>
      </c>
      <c r="K583" s="33">
        <v>20</v>
      </c>
      <c r="L583" s="34">
        <v>50</v>
      </c>
      <c r="M583" s="35" t="s">
        <v>221</v>
      </c>
      <c r="N583" s="33">
        <v>20</v>
      </c>
      <c r="O583" s="34">
        <v>50</v>
      </c>
      <c r="P583" s="35" t="s">
        <v>221</v>
      </c>
      <c r="Q583" s="134" t="s">
        <v>220</v>
      </c>
      <c r="R583" s="36">
        <v>350</v>
      </c>
      <c r="S583" s="37">
        <v>0</v>
      </c>
      <c r="T583" s="1239"/>
      <c r="V583" s="58"/>
      <c r="W583" s="1220"/>
      <c r="X583" s="59"/>
      <c r="Y583" s="60"/>
      <c r="Z583" s="1259"/>
      <c r="AA583" s="58"/>
      <c r="AB583" s="1220"/>
      <c r="AC583" s="1247">
        <v>0</v>
      </c>
      <c r="AD583" s="38">
        <v>0</v>
      </c>
      <c r="AE583" s="1220"/>
      <c r="AF583" s="1231">
        <v>0</v>
      </c>
      <c r="AG583" s="1224"/>
      <c r="AH583" s="1243" t="e">
        <v>#REF!</v>
      </c>
      <c r="AI583" s="1228" t="e">
        <v>#REF!</v>
      </c>
      <c r="AJ583" s="1224"/>
      <c r="AK583" s="143" t="s">
        <v>228</v>
      </c>
      <c r="AL583" s="39">
        <v>0</v>
      </c>
      <c r="AM583" s="40">
        <v>0</v>
      </c>
      <c r="AN583" s="1220"/>
      <c r="AO583" s="1222">
        <v>0</v>
      </c>
      <c r="AP583" s="1220"/>
      <c r="AQ583" s="1231">
        <v>0</v>
      </c>
      <c r="AR583" s="1224"/>
      <c r="AS583" s="58"/>
      <c r="AT583" s="1224"/>
      <c r="AU583" s="61"/>
      <c r="AV583" s="1220"/>
      <c r="AW583" s="140">
        <v>0</v>
      </c>
      <c r="AX583" s="1220"/>
      <c r="AY583" s="137">
        <v>0</v>
      </c>
      <c r="AZ583" s="1224"/>
      <c r="BA583" s="135"/>
      <c r="BB583" s="135"/>
      <c r="BC583" s="135"/>
      <c r="BD583" s="1226"/>
      <c r="BE583" s="137"/>
      <c r="BF583" s="1226"/>
    </row>
    <row r="584" spans="1:58">
      <c r="A584" s="1257"/>
      <c r="B584" s="1236"/>
      <c r="C584" s="1233" t="s">
        <v>229</v>
      </c>
      <c r="D584" s="30" t="s">
        <v>230</v>
      </c>
      <c r="E584" s="17"/>
      <c r="F584" s="31">
        <v>4660</v>
      </c>
      <c r="G584" s="32">
        <v>8140</v>
      </c>
      <c r="H584" s="31">
        <v>4430</v>
      </c>
      <c r="I584" s="32">
        <v>7910</v>
      </c>
      <c r="J584" s="134" t="s">
        <v>220</v>
      </c>
      <c r="K584" s="33">
        <v>50</v>
      </c>
      <c r="L584" s="34">
        <v>80</v>
      </c>
      <c r="M584" s="35" t="s">
        <v>221</v>
      </c>
      <c r="N584" s="33">
        <v>50</v>
      </c>
      <c r="O584" s="34">
        <v>80</v>
      </c>
      <c r="P584" s="35" t="s">
        <v>221</v>
      </c>
      <c r="Q584" s="42"/>
      <c r="R584" s="43"/>
      <c r="S584" s="44"/>
      <c r="T584" s="1240"/>
      <c r="V584" s="140" t="s">
        <v>247</v>
      </c>
      <c r="W584" s="1220"/>
      <c r="X584" s="137" t="s">
        <v>247</v>
      </c>
      <c r="Y584" s="144"/>
      <c r="Z584" s="1259"/>
      <c r="AA584" s="140"/>
      <c r="AB584" s="1220" t="s">
        <v>220</v>
      </c>
      <c r="AC584" s="1252">
        <v>0</v>
      </c>
      <c r="AD584" s="45"/>
      <c r="AE584" s="1220"/>
      <c r="AF584" s="1231">
        <v>0</v>
      </c>
      <c r="AG584" s="1224"/>
      <c r="AH584" s="1243" t="e">
        <v>#REF!</v>
      </c>
      <c r="AI584" s="1228" t="e">
        <v>#REF!</v>
      </c>
      <c r="AJ584" s="1224"/>
      <c r="AK584" s="143" t="s">
        <v>231</v>
      </c>
      <c r="AL584" s="39">
        <v>0</v>
      </c>
      <c r="AM584" s="40">
        <v>0</v>
      </c>
      <c r="AN584" s="1220"/>
      <c r="AO584" s="1222">
        <v>0</v>
      </c>
      <c r="AP584" s="1220"/>
      <c r="AQ584" s="1231">
        <v>0</v>
      </c>
      <c r="AR584" s="1224"/>
      <c r="AS584" s="78"/>
      <c r="AT584" s="1224"/>
      <c r="AU584" s="62"/>
      <c r="AV584" s="1220"/>
      <c r="AW584" s="140">
        <v>0</v>
      </c>
      <c r="AX584" s="1220"/>
      <c r="AY584" s="137">
        <v>0</v>
      </c>
      <c r="AZ584" s="1224"/>
      <c r="BA584" s="135"/>
      <c r="BB584" s="135"/>
      <c r="BC584" s="135"/>
      <c r="BD584" s="1218">
        <v>-1.0000000000000009E-2</v>
      </c>
      <c r="BE584" s="137"/>
      <c r="BF584" s="1218">
        <v>0</v>
      </c>
    </row>
    <row r="585" spans="1:58">
      <c r="A585" s="1257"/>
      <c r="B585" s="1236"/>
      <c r="C585" s="1234"/>
      <c r="D585" s="46" t="s">
        <v>53</v>
      </c>
      <c r="E585" s="17"/>
      <c r="F585" s="47">
        <v>8140</v>
      </c>
      <c r="G585" s="48">
        <v>0</v>
      </c>
      <c r="H585" s="47">
        <v>7910</v>
      </c>
      <c r="I585" s="48">
        <v>0</v>
      </c>
      <c r="J585" s="134" t="s">
        <v>220</v>
      </c>
      <c r="K585" s="36">
        <v>80</v>
      </c>
      <c r="L585" s="49">
        <v>0</v>
      </c>
      <c r="M585" s="50" t="s">
        <v>221</v>
      </c>
      <c r="N585" s="36">
        <v>80</v>
      </c>
      <c r="O585" s="49">
        <v>0</v>
      </c>
      <c r="P585" s="50" t="s">
        <v>221</v>
      </c>
      <c r="Q585" s="42"/>
      <c r="R585" s="43"/>
      <c r="S585" s="51"/>
      <c r="T585" s="1240"/>
      <c r="V585" s="140">
        <v>15200</v>
      </c>
      <c r="W585" s="1220"/>
      <c r="X585" s="140">
        <v>160</v>
      </c>
      <c r="Y585" s="25"/>
      <c r="Z585" s="1259"/>
      <c r="AA585" s="137"/>
      <c r="AB585" s="1220"/>
      <c r="AC585" s="1253">
        <v>0</v>
      </c>
      <c r="AD585" s="52"/>
      <c r="AE585" s="1220"/>
      <c r="AF585" s="1232">
        <v>0</v>
      </c>
      <c r="AG585" s="1224"/>
      <c r="AH585" s="1244" t="e">
        <v>#REF!</v>
      </c>
      <c r="AI585" s="1229" t="e">
        <v>#REF!</v>
      </c>
      <c r="AJ585" s="1224"/>
      <c r="AK585" s="132" t="s">
        <v>232</v>
      </c>
      <c r="AL585" s="53">
        <v>0</v>
      </c>
      <c r="AM585" s="54">
        <v>0</v>
      </c>
      <c r="AN585" s="1220"/>
      <c r="AO585" s="1223">
        <v>0</v>
      </c>
      <c r="AP585" s="1220"/>
      <c r="AQ585" s="1232">
        <v>0</v>
      </c>
      <c r="AR585" s="1224"/>
      <c r="AS585" s="78"/>
      <c r="AT585" s="1224"/>
      <c r="AU585" s="62"/>
      <c r="AV585" s="1220"/>
      <c r="AW585" s="141">
        <v>0</v>
      </c>
      <c r="AX585" s="1220"/>
      <c r="AY585" s="138">
        <v>0</v>
      </c>
      <c r="AZ585" s="1224"/>
      <c r="BA585" s="135"/>
      <c r="BB585" s="135"/>
      <c r="BC585" s="135"/>
      <c r="BD585" s="1219">
        <v>0</v>
      </c>
      <c r="BE585" s="137"/>
      <c r="BF585" s="1219">
        <v>0</v>
      </c>
    </row>
    <row r="586" spans="1:58">
      <c r="A586" s="1257"/>
      <c r="B586" s="1245" t="s">
        <v>248</v>
      </c>
      <c r="C586" s="1237" t="s">
        <v>218</v>
      </c>
      <c r="D586" s="16" t="s">
        <v>219</v>
      </c>
      <c r="E586" s="17"/>
      <c r="F586" s="18">
        <v>1560</v>
      </c>
      <c r="G586" s="19">
        <v>1910</v>
      </c>
      <c r="H586" s="18">
        <v>1350</v>
      </c>
      <c r="I586" s="19">
        <v>1700</v>
      </c>
      <c r="J586" s="134" t="s">
        <v>220</v>
      </c>
      <c r="K586" s="20">
        <v>20</v>
      </c>
      <c r="L586" s="21">
        <v>20</v>
      </c>
      <c r="M586" s="22" t="s">
        <v>221</v>
      </c>
      <c r="N586" s="20">
        <v>20</v>
      </c>
      <c r="O586" s="21">
        <v>20</v>
      </c>
      <c r="P586" s="22" t="s">
        <v>221</v>
      </c>
      <c r="Q586" s="134" t="s">
        <v>220</v>
      </c>
      <c r="R586" s="23">
        <v>350</v>
      </c>
      <c r="S586" s="24">
        <v>0</v>
      </c>
      <c r="T586" s="1239"/>
      <c r="V586" s="58"/>
      <c r="W586" s="1220"/>
      <c r="X586" s="59"/>
      <c r="Y586" s="60"/>
      <c r="Z586" s="1259"/>
      <c r="AA586" s="58"/>
      <c r="AB586" s="1239"/>
      <c r="AC586" s="43"/>
      <c r="AD586" s="43"/>
      <c r="AE586" s="1240"/>
      <c r="AF586" s="63"/>
      <c r="AG586" s="1241" t="s">
        <v>220</v>
      </c>
      <c r="AH586" s="1242">
        <v>0</v>
      </c>
      <c r="AI586" s="1227">
        <v>0</v>
      </c>
      <c r="AJ586" s="1224" t="s">
        <v>220</v>
      </c>
      <c r="AK586" s="142" t="s">
        <v>224</v>
      </c>
      <c r="AL586" s="27">
        <v>0</v>
      </c>
      <c r="AM586" s="28">
        <v>0</v>
      </c>
      <c r="AN586" s="1220" t="s">
        <v>220</v>
      </c>
      <c r="AO586" s="1221">
        <v>210</v>
      </c>
      <c r="AP586" s="1220"/>
      <c r="AQ586" s="1230">
        <v>10</v>
      </c>
      <c r="AR586" s="1224"/>
      <c r="AS586" s="1250" t="s">
        <v>273</v>
      </c>
      <c r="AT586" s="1224"/>
      <c r="AU586" s="1251" t="s">
        <v>274</v>
      </c>
      <c r="AV586" s="1220" t="s">
        <v>220</v>
      </c>
      <c r="AW586" s="139">
        <v>270</v>
      </c>
      <c r="AX586" s="1220"/>
      <c r="AY586" s="136">
        <v>0</v>
      </c>
      <c r="AZ586" s="1224" t="s">
        <v>225</v>
      </c>
      <c r="BA586" s="135"/>
      <c r="BB586" s="135"/>
      <c r="BC586" s="135"/>
      <c r="BD586" s="1225" t="s">
        <v>271</v>
      </c>
      <c r="BE586" s="137"/>
      <c r="BF586" s="1225" t="s">
        <v>272</v>
      </c>
    </row>
    <row r="587" spans="1:58">
      <c r="A587" s="1257"/>
      <c r="B587" s="1236"/>
      <c r="C587" s="1238"/>
      <c r="D587" s="30" t="s">
        <v>227</v>
      </c>
      <c r="E587" s="17"/>
      <c r="F587" s="31">
        <v>1910</v>
      </c>
      <c r="G587" s="32">
        <v>4340</v>
      </c>
      <c r="H587" s="31">
        <v>1700</v>
      </c>
      <c r="I587" s="32">
        <v>4130</v>
      </c>
      <c r="J587" s="134" t="s">
        <v>220</v>
      </c>
      <c r="K587" s="33">
        <v>20</v>
      </c>
      <c r="L587" s="34">
        <v>50</v>
      </c>
      <c r="M587" s="35" t="s">
        <v>221</v>
      </c>
      <c r="N587" s="33">
        <v>20</v>
      </c>
      <c r="O587" s="34">
        <v>40</v>
      </c>
      <c r="P587" s="35" t="s">
        <v>221</v>
      </c>
      <c r="Q587" s="134" t="s">
        <v>220</v>
      </c>
      <c r="R587" s="36">
        <v>350</v>
      </c>
      <c r="S587" s="37">
        <v>0</v>
      </c>
      <c r="T587" s="1239"/>
      <c r="V587" s="140" t="s">
        <v>249</v>
      </c>
      <c r="W587" s="1220"/>
      <c r="X587" s="137" t="s">
        <v>249</v>
      </c>
      <c r="Y587" s="144"/>
      <c r="Z587" s="1259"/>
      <c r="AA587" s="140" t="s">
        <v>250</v>
      </c>
      <c r="AB587" s="1239"/>
      <c r="AC587" s="43"/>
      <c r="AD587" s="43"/>
      <c r="AE587" s="1240"/>
      <c r="AF587" s="64"/>
      <c r="AG587" s="1241"/>
      <c r="AH587" s="1243" t="e">
        <v>#REF!</v>
      </c>
      <c r="AI587" s="1228" t="e">
        <v>#REF!</v>
      </c>
      <c r="AJ587" s="1224"/>
      <c r="AK587" s="143" t="s">
        <v>228</v>
      </c>
      <c r="AL587" s="39">
        <v>0</v>
      </c>
      <c r="AM587" s="40">
        <v>0</v>
      </c>
      <c r="AN587" s="1220"/>
      <c r="AO587" s="1222">
        <v>0</v>
      </c>
      <c r="AP587" s="1220"/>
      <c r="AQ587" s="1231">
        <v>0</v>
      </c>
      <c r="AR587" s="1224"/>
      <c r="AS587" s="1250"/>
      <c r="AT587" s="1224"/>
      <c r="AU587" s="1251"/>
      <c r="AV587" s="1220"/>
      <c r="AW587" s="140">
        <v>0</v>
      </c>
      <c r="AX587" s="1220"/>
      <c r="AY587" s="137">
        <v>0</v>
      </c>
      <c r="AZ587" s="1224"/>
      <c r="BA587" s="135"/>
      <c r="BB587" s="135"/>
      <c r="BC587" s="135"/>
      <c r="BD587" s="1226"/>
      <c r="BE587" s="137"/>
      <c r="BF587" s="1226"/>
    </row>
    <row r="588" spans="1:58">
      <c r="A588" s="1257"/>
      <c r="B588" s="1236"/>
      <c r="C588" s="1233" t="s">
        <v>229</v>
      </c>
      <c r="D588" s="30" t="s">
        <v>230</v>
      </c>
      <c r="E588" s="17"/>
      <c r="F588" s="31">
        <v>4340</v>
      </c>
      <c r="G588" s="32">
        <v>7820</v>
      </c>
      <c r="H588" s="31">
        <v>4130</v>
      </c>
      <c r="I588" s="32">
        <v>7610</v>
      </c>
      <c r="J588" s="134" t="s">
        <v>220</v>
      </c>
      <c r="K588" s="33">
        <v>50</v>
      </c>
      <c r="L588" s="34">
        <v>80</v>
      </c>
      <c r="M588" s="35" t="s">
        <v>221</v>
      </c>
      <c r="N588" s="33">
        <v>40</v>
      </c>
      <c r="O588" s="34">
        <v>70</v>
      </c>
      <c r="P588" s="35" t="s">
        <v>221</v>
      </c>
      <c r="Q588" s="42"/>
      <c r="R588" s="43"/>
      <c r="S588" s="44"/>
      <c r="T588" s="1240"/>
      <c r="V588" s="140">
        <v>16400</v>
      </c>
      <c r="W588" s="1220"/>
      <c r="X588" s="140">
        <v>160</v>
      </c>
      <c r="Y588" s="25"/>
      <c r="Z588" s="1259"/>
      <c r="AA588" s="65" t="s">
        <v>251</v>
      </c>
      <c r="AB588" s="1239"/>
      <c r="AC588" s="43"/>
      <c r="AD588" s="43"/>
      <c r="AE588" s="1240"/>
      <c r="AF588" s="64"/>
      <c r="AG588" s="1241"/>
      <c r="AH588" s="1243" t="e">
        <v>#REF!</v>
      </c>
      <c r="AI588" s="1228" t="e">
        <v>#REF!</v>
      </c>
      <c r="AJ588" s="1224"/>
      <c r="AK588" s="143" t="s">
        <v>231</v>
      </c>
      <c r="AL588" s="39">
        <v>0</v>
      </c>
      <c r="AM588" s="40">
        <v>0</v>
      </c>
      <c r="AN588" s="1220"/>
      <c r="AO588" s="1222">
        <v>0</v>
      </c>
      <c r="AP588" s="1220"/>
      <c r="AQ588" s="1231">
        <v>0</v>
      </c>
      <c r="AR588" s="1224"/>
      <c r="AS588" s="1248">
        <v>0</v>
      </c>
      <c r="AT588" s="1224"/>
      <c r="AU588" s="1249">
        <v>0</v>
      </c>
      <c r="AV588" s="1220"/>
      <c r="AW588" s="140">
        <v>0</v>
      </c>
      <c r="AX588" s="1220"/>
      <c r="AY588" s="137">
        <v>0</v>
      </c>
      <c r="AZ588" s="1224"/>
      <c r="BA588" s="135"/>
      <c r="BB588" s="135"/>
      <c r="BC588" s="135"/>
      <c r="BD588" s="1218">
        <v>0</v>
      </c>
      <c r="BE588" s="137"/>
      <c r="BF588" s="1218">
        <v>0</v>
      </c>
    </row>
    <row r="589" spans="1:58">
      <c r="A589" s="1257"/>
      <c r="B589" s="1236"/>
      <c r="C589" s="1234"/>
      <c r="D589" s="46" t="s">
        <v>53</v>
      </c>
      <c r="E589" s="17"/>
      <c r="F589" s="47">
        <v>7820</v>
      </c>
      <c r="G589" s="48">
        <v>0</v>
      </c>
      <c r="H589" s="47">
        <v>7610</v>
      </c>
      <c r="I589" s="48">
        <v>0</v>
      </c>
      <c r="J589" s="134" t="s">
        <v>220</v>
      </c>
      <c r="K589" s="36">
        <v>80</v>
      </c>
      <c r="L589" s="49">
        <v>0</v>
      </c>
      <c r="M589" s="50" t="s">
        <v>221</v>
      </c>
      <c r="N589" s="36">
        <v>70</v>
      </c>
      <c r="O589" s="49">
        <v>0</v>
      </c>
      <c r="P589" s="50" t="s">
        <v>221</v>
      </c>
      <c r="Q589" s="42"/>
      <c r="R589" s="43"/>
      <c r="S589" s="51"/>
      <c r="T589" s="1240"/>
      <c r="V589" s="58"/>
      <c r="W589" s="1220"/>
      <c r="X589" s="59"/>
      <c r="Y589" s="60"/>
      <c r="Z589" s="1259"/>
      <c r="AA589" s="58"/>
      <c r="AB589" s="1239"/>
      <c r="AC589" s="43"/>
      <c r="AD589" s="43"/>
      <c r="AE589" s="1240"/>
      <c r="AF589" s="64"/>
      <c r="AG589" s="1241"/>
      <c r="AH589" s="1244" t="e">
        <v>#REF!</v>
      </c>
      <c r="AI589" s="1229" t="e">
        <v>#REF!</v>
      </c>
      <c r="AJ589" s="1224"/>
      <c r="AK589" s="132" t="s">
        <v>232</v>
      </c>
      <c r="AL589" s="53">
        <v>0</v>
      </c>
      <c r="AM589" s="54">
        <v>0</v>
      </c>
      <c r="AN589" s="1220"/>
      <c r="AO589" s="1223">
        <v>0</v>
      </c>
      <c r="AP589" s="1220"/>
      <c r="AQ589" s="1232">
        <v>0</v>
      </c>
      <c r="AR589" s="1224"/>
      <c r="AS589" s="1248">
        <v>0</v>
      </c>
      <c r="AT589" s="1224"/>
      <c r="AU589" s="1249">
        <v>0</v>
      </c>
      <c r="AV589" s="1220"/>
      <c r="AW589" s="141">
        <v>0</v>
      </c>
      <c r="AX589" s="1220"/>
      <c r="AY589" s="138">
        <v>0</v>
      </c>
      <c r="AZ589" s="1224"/>
      <c r="BA589" s="135"/>
      <c r="BB589" s="135"/>
      <c r="BC589" s="135"/>
      <c r="BD589" s="1219">
        <v>0</v>
      </c>
      <c r="BE589" s="137"/>
      <c r="BF589" s="1219">
        <v>0</v>
      </c>
    </row>
    <row r="590" spans="1:58">
      <c r="A590" s="1257"/>
      <c r="B590" s="1245" t="s">
        <v>252</v>
      </c>
      <c r="C590" s="1237" t="s">
        <v>218</v>
      </c>
      <c r="D590" s="16" t="s">
        <v>219</v>
      </c>
      <c r="E590" s="17"/>
      <c r="F590" s="18">
        <v>1480</v>
      </c>
      <c r="G590" s="19">
        <v>1830</v>
      </c>
      <c r="H590" s="18">
        <v>1290</v>
      </c>
      <c r="I590" s="19">
        <v>1640</v>
      </c>
      <c r="J590" s="134" t="s">
        <v>220</v>
      </c>
      <c r="K590" s="20">
        <v>20</v>
      </c>
      <c r="L590" s="21">
        <v>20</v>
      </c>
      <c r="M590" s="22" t="s">
        <v>221</v>
      </c>
      <c r="N590" s="20">
        <v>10</v>
      </c>
      <c r="O590" s="21">
        <v>10</v>
      </c>
      <c r="P590" s="22" t="s">
        <v>221</v>
      </c>
      <c r="Q590" s="134" t="s">
        <v>220</v>
      </c>
      <c r="R590" s="23">
        <v>350</v>
      </c>
      <c r="S590" s="24">
        <v>0</v>
      </c>
      <c r="T590" s="1239"/>
      <c r="V590" s="140" t="s">
        <v>253</v>
      </c>
      <c r="W590" s="1220"/>
      <c r="X590" s="137" t="s">
        <v>253</v>
      </c>
      <c r="Y590" s="144"/>
      <c r="Z590" s="1259"/>
      <c r="AA590" s="140"/>
      <c r="AB590" s="1239"/>
      <c r="AC590" s="43"/>
      <c r="AD590" s="43"/>
      <c r="AE590" s="1240"/>
      <c r="AF590" s="64"/>
      <c r="AG590" s="1241" t="s">
        <v>220</v>
      </c>
      <c r="AH590" s="1242">
        <v>0</v>
      </c>
      <c r="AI590" s="1227">
        <v>0</v>
      </c>
      <c r="AJ590" s="1224" t="s">
        <v>220</v>
      </c>
      <c r="AK590" s="142" t="s">
        <v>224</v>
      </c>
      <c r="AL590" s="27">
        <v>0</v>
      </c>
      <c r="AM590" s="28">
        <v>0</v>
      </c>
      <c r="AN590" s="1220" t="s">
        <v>220</v>
      </c>
      <c r="AO590" s="1221">
        <v>190</v>
      </c>
      <c r="AP590" s="1220"/>
      <c r="AQ590" s="1230">
        <v>0</v>
      </c>
      <c r="AR590" s="1224"/>
      <c r="AS590" s="78"/>
      <c r="AT590" s="1224"/>
      <c r="AU590" s="62"/>
      <c r="AV590" s="1220" t="s">
        <v>220</v>
      </c>
      <c r="AW590" s="139">
        <v>250</v>
      </c>
      <c r="AX590" s="1220"/>
      <c r="AY590" s="136">
        <v>0</v>
      </c>
      <c r="AZ590" s="1224" t="s">
        <v>225</v>
      </c>
      <c r="BA590" s="135"/>
      <c r="BB590" s="135"/>
      <c r="BC590" s="135"/>
      <c r="BD590" s="1225" t="s">
        <v>271</v>
      </c>
      <c r="BE590" s="137"/>
      <c r="BF590" s="1225" t="s">
        <v>272</v>
      </c>
    </row>
    <row r="591" spans="1:58">
      <c r="A591" s="1257"/>
      <c r="B591" s="1236"/>
      <c r="C591" s="1238"/>
      <c r="D591" s="30" t="s">
        <v>227</v>
      </c>
      <c r="E591" s="17"/>
      <c r="F591" s="31">
        <v>1830</v>
      </c>
      <c r="G591" s="32">
        <v>4260</v>
      </c>
      <c r="H591" s="31">
        <v>1640</v>
      </c>
      <c r="I591" s="32">
        <v>4070</v>
      </c>
      <c r="J591" s="134" t="s">
        <v>220</v>
      </c>
      <c r="K591" s="33">
        <v>20</v>
      </c>
      <c r="L591" s="34">
        <v>40</v>
      </c>
      <c r="M591" s="35" t="s">
        <v>221</v>
      </c>
      <c r="N591" s="33">
        <v>10</v>
      </c>
      <c r="O591" s="34">
        <v>40</v>
      </c>
      <c r="P591" s="35" t="s">
        <v>221</v>
      </c>
      <c r="Q591" s="134" t="s">
        <v>220</v>
      </c>
      <c r="R591" s="36">
        <v>350</v>
      </c>
      <c r="S591" s="37">
        <v>0</v>
      </c>
      <c r="T591" s="1239"/>
      <c r="V591" s="140">
        <v>17600</v>
      </c>
      <c r="W591" s="1220"/>
      <c r="X591" s="140">
        <v>170</v>
      </c>
      <c r="Y591" s="25"/>
      <c r="Z591" s="1259"/>
      <c r="AA591" s="137"/>
      <c r="AB591" s="1239"/>
      <c r="AC591" s="43"/>
      <c r="AD591" s="43"/>
      <c r="AE591" s="1240"/>
      <c r="AF591" s="64"/>
      <c r="AG591" s="1241"/>
      <c r="AH591" s="1243" t="e">
        <v>#REF!</v>
      </c>
      <c r="AI591" s="1228" t="e">
        <v>#REF!</v>
      </c>
      <c r="AJ591" s="1224"/>
      <c r="AK591" s="143" t="s">
        <v>228</v>
      </c>
      <c r="AL591" s="39">
        <v>0</v>
      </c>
      <c r="AM591" s="40">
        <v>0</v>
      </c>
      <c r="AN591" s="1220"/>
      <c r="AO591" s="1222">
        <v>0</v>
      </c>
      <c r="AP591" s="1220"/>
      <c r="AQ591" s="1231">
        <v>0</v>
      </c>
      <c r="AR591" s="1224"/>
      <c r="AS591" s="78"/>
      <c r="AT591" s="1224"/>
      <c r="AU591" s="62"/>
      <c r="AV591" s="1220"/>
      <c r="AW591" s="140">
        <v>0</v>
      </c>
      <c r="AX591" s="1220"/>
      <c r="AY591" s="137">
        <v>0</v>
      </c>
      <c r="AZ591" s="1224"/>
      <c r="BA591" s="135"/>
      <c r="BB591" s="135"/>
      <c r="BC591" s="135"/>
      <c r="BD591" s="1226"/>
      <c r="BE591" s="137"/>
      <c r="BF591" s="1226"/>
    </row>
    <row r="592" spans="1:58">
      <c r="A592" s="1257"/>
      <c r="B592" s="1236"/>
      <c r="C592" s="1233" t="s">
        <v>229</v>
      </c>
      <c r="D592" s="30" t="s">
        <v>230</v>
      </c>
      <c r="E592" s="17"/>
      <c r="F592" s="31">
        <v>4260</v>
      </c>
      <c r="G592" s="32">
        <v>7740</v>
      </c>
      <c r="H592" s="31">
        <v>4070</v>
      </c>
      <c r="I592" s="32">
        <v>7550</v>
      </c>
      <c r="J592" s="134" t="s">
        <v>220</v>
      </c>
      <c r="K592" s="33">
        <v>40</v>
      </c>
      <c r="L592" s="34">
        <v>70</v>
      </c>
      <c r="M592" s="35" t="s">
        <v>221</v>
      </c>
      <c r="N592" s="33">
        <v>40</v>
      </c>
      <c r="O592" s="34">
        <v>70</v>
      </c>
      <c r="P592" s="35" t="s">
        <v>221</v>
      </c>
      <c r="Q592" s="42"/>
      <c r="R592" s="43"/>
      <c r="S592" s="44"/>
      <c r="T592" s="1240"/>
      <c r="V592" s="58"/>
      <c r="W592" s="1220"/>
      <c r="X592" s="59"/>
      <c r="Y592" s="60"/>
      <c r="Z592" s="1259"/>
      <c r="AA592" s="58"/>
      <c r="AB592" s="1239"/>
      <c r="AC592" s="43"/>
      <c r="AD592" s="43"/>
      <c r="AE592" s="1240"/>
      <c r="AF592" s="64"/>
      <c r="AG592" s="1241"/>
      <c r="AH592" s="1243" t="e">
        <v>#REF!</v>
      </c>
      <c r="AI592" s="1228" t="e">
        <v>#REF!</v>
      </c>
      <c r="AJ592" s="1224"/>
      <c r="AK592" s="143" t="s">
        <v>231</v>
      </c>
      <c r="AL592" s="39">
        <v>0</v>
      </c>
      <c r="AM592" s="40">
        <v>0</v>
      </c>
      <c r="AN592" s="1220"/>
      <c r="AO592" s="1222">
        <v>0</v>
      </c>
      <c r="AP592" s="1220"/>
      <c r="AQ592" s="1231">
        <v>0</v>
      </c>
      <c r="AR592" s="1224"/>
      <c r="AS592" s="78"/>
      <c r="AT592" s="1224"/>
      <c r="AU592" s="62"/>
      <c r="AV592" s="1220"/>
      <c r="AW592" s="140">
        <v>0</v>
      </c>
      <c r="AX592" s="1220"/>
      <c r="AY592" s="137">
        <v>0</v>
      </c>
      <c r="AZ592" s="1224"/>
      <c r="BA592" s="135"/>
      <c r="BB592" s="135"/>
      <c r="BC592" s="135"/>
      <c r="BD592" s="1218">
        <v>0</v>
      </c>
      <c r="BE592" s="137"/>
      <c r="BF592" s="1218">
        <v>0</v>
      </c>
    </row>
    <row r="593" spans="1:58">
      <c r="A593" s="1257"/>
      <c r="B593" s="1236"/>
      <c r="C593" s="1234"/>
      <c r="D593" s="46" t="s">
        <v>53</v>
      </c>
      <c r="E593" s="17"/>
      <c r="F593" s="47">
        <v>7740</v>
      </c>
      <c r="G593" s="48">
        <v>0</v>
      </c>
      <c r="H593" s="47">
        <v>7550</v>
      </c>
      <c r="I593" s="48">
        <v>0</v>
      </c>
      <c r="J593" s="134" t="s">
        <v>220</v>
      </c>
      <c r="K593" s="36">
        <v>70</v>
      </c>
      <c r="L593" s="49">
        <v>0</v>
      </c>
      <c r="M593" s="50" t="s">
        <v>221</v>
      </c>
      <c r="N593" s="36">
        <v>70</v>
      </c>
      <c r="O593" s="49">
        <v>0</v>
      </c>
      <c r="P593" s="50" t="s">
        <v>221</v>
      </c>
      <c r="Q593" s="42"/>
      <c r="R593" s="43"/>
      <c r="S593" s="51"/>
      <c r="T593" s="1240"/>
      <c r="V593" s="140" t="s">
        <v>254</v>
      </c>
      <c r="W593" s="1220"/>
      <c r="X593" s="137" t="s">
        <v>254</v>
      </c>
      <c r="Y593" s="144"/>
      <c r="Z593" s="1259"/>
      <c r="AA593" s="140"/>
      <c r="AB593" s="1239"/>
      <c r="AC593" s="43"/>
      <c r="AD593" s="43"/>
      <c r="AE593" s="1240"/>
      <c r="AF593" s="64"/>
      <c r="AG593" s="1241"/>
      <c r="AH593" s="1244" t="e">
        <v>#REF!</v>
      </c>
      <c r="AI593" s="1229" t="e">
        <v>#REF!</v>
      </c>
      <c r="AJ593" s="1224"/>
      <c r="AK593" s="132" t="s">
        <v>232</v>
      </c>
      <c r="AL593" s="53">
        <v>0</v>
      </c>
      <c r="AM593" s="54">
        <v>0</v>
      </c>
      <c r="AN593" s="1220"/>
      <c r="AO593" s="1223">
        <v>0</v>
      </c>
      <c r="AP593" s="1220"/>
      <c r="AQ593" s="1232">
        <v>0</v>
      </c>
      <c r="AR593" s="1224"/>
      <c r="AS593" s="78"/>
      <c r="AT593" s="1224"/>
      <c r="AU593" s="62"/>
      <c r="AV593" s="1220"/>
      <c r="AW593" s="141">
        <v>0</v>
      </c>
      <c r="AX593" s="1220"/>
      <c r="AY593" s="138">
        <v>0</v>
      </c>
      <c r="AZ593" s="1224"/>
      <c r="BA593" s="135"/>
      <c r="BB593" s="135"/>
      <c r="BC593" s="135"/>
      <c r="BD593" s="1219">
        <v>0</v>
      </c>
      <c r="BE593" s="137"/>
      <c r="BF593" s="1219">
        <v>0</v>
      </c>
    </row>
    <row r="594" spans="1:58">
      <c r="A594" s="1257"/>
      <c r="B594" s="1245" t="s">
        <v>255</v>
      </c>
      <c r="C594" s="1237" t="s">
        <v>218</v>
      </c>
      <c r="D594" s="16" t="s">
        <v>219</v>
      </c>
      <c r="E594" s="17"/>
      <c r="F594" s="18">
        <v>1410</v>
      </c>
      <c r="G594" s="19">
        <v>1760</v>
      </c>
      <c r="H594" s="18">
        <v>1240</v>
      </c>
      <c r="I594" s="19">
        <v>1590</v>
      </c>
      <c r="J594" s="134" t="s">
        <v>220</v>
      </c>
      <c r="K594" s="20">
        <v>10</v>
      </c>
      <c r="L594" s="21">
        <v>10</v>
      </c>
      <c r="M594" s="22" t="s">
        <v>221</v>
      </c>
      <c r="N594" s="20">
        <v>10</v>
      </c>
      <c r="O594" s="21">
        <v>10</v>
      </c>
      <c r="P594" s="22" t="s">
        <v>221</v>
      </c>
      <c r="Q594" s="134" t="s">
        <v>220</v>
      </c>
      <c r="R594" s="23">
        <v>350</v>
      </c>
      <c r="S594" s="24">
        <v>0</v>
      </c>
      <c r="T594" s="1239"/>
      <c r="V594" s="140">
        <v>18700</v>
      </c>
      <c r="W594" s="1220"/>
      <c r="X594" s="140">
        <v>190</v>
      </c>
      <c r="Y594" s="25"/>
      <c r="Z594" s="1259"/>
      <c r="AA594" s="137"/>
      <c r="AB594" s="1239"/>
      <c r="AC594" s="43"/>
      <c r="AD594" s="43"/>
      <c r="AE594" s="1240"/>
      <c r="AF594" s="64"/>
      <c r="AG594" s="1241" t="s">
        <v>220</v>
      </c>
      <c r="AH594" s="1242">
        <v>0</v>
      </c>
      <c r="AI594" s="1227">
        <v>0</v>
      </c>
      <c r="AJ594" s="1224" t="s">
        <v>220</v>
      </c>
      <c r="AK594" s="142" t="s">
        <v>224</v>
      </c>
      <c r="AL594" s="27">
        <v>0</v>
      </c>
      <c r="AM594" s="28">
        <v>0</v>
      </c>
      <c r="AN594" s="1220" t="s">
        <v>220</v>
      </c>
      <c r="AO594" s="1221">
        <v>180</v>
      </c>
      <c r="AP594" s="1220"/>
      <c r="AQ594" s="1230">
        <v>0</v>
      </c>
      <c r="AR594" s="1224"/>
      <c r="AS594" s="78"/>
      <c r="AT594" s="1224"/>
      <c r="AU594" s="62"/>
      <c r="AV594" s="1220" t="s">
        <v>220</v>
      </c>
      <c r="AW594" s="139">
        <v>230</v>
      </c>
      <c r="AX594" s="1220"/>
      <c r="AY594" s="136">
        <v>0</v>
      </c>
      <c r="AZ594" s="1224" t="s">
        <v>225</v>
      </c>
      <c r="BA594" s="135"/>
      <c r="BB594" s="135"/>
      <c r="BC594" s="135"/>
      <c r="BD594" s="1225" t="s">
        <v>271</v>
      </c>
      <c r="BE594" s="137"/>
      <c r="BF594" s="1225" t="s">
        <v>272</v>
      </c>
    </row>
    <row r="595" spans="1:58">
      <c r="A595" s="1257"/>
      <c r="B595" s="1236"/>
      <c r="C595" s="1238"/>
      <c r="D595" s="30" t="s">
        <v>227</v>
      </c>
      <c r="E595" s="17"/>
      <c r="F595" s="31">
        <v>1760</v>
      </c>
      <c r="G595" s="32">
        <v>4190</v>
      </c>
      <c r="H595" s="31">
        <v>1590</v>
      </c>
      <c r="I595" s="32">
        <v>4020</v>
      </c>
      <c r="J595" s="134" t="s">
        <v>220</v>
      </c>
      <c r="K595" s="33">
        <v>10</v>
      </c>
      <c r="L595" s="34">
        <v>50</v>
      </c>
      <c r="M595" s="35" t="s">
        <v>221</v>
      </c>
      <c r="N595" s="33">
        <v>10</v>
      </c>
      <c r="O595" s="34">
        <v>50</v>
      </c>
      <c r="P595" s="35" t="s">
        <v>221</v>
      </c>
      <c r="Q595" s="134" t="s">
        <v>220</v>
      </c>
      <c r="R595" s="36">
        <v>350</v>
      </c>
      <c r="S595" s="37">
        <v>0</v>
      </c>
      <c r="T595" s="1239"/>
      <c r="V595" s="58"/>
      <c r="W595" s="1220"/>
      <c r="X595" s="59"/>
      <c r="Y595" s="60"/>
      <c r="Z595" s="1259"/>
      <c r="AA595" s="58"/>
      <c r="AB595" s="1239"/>
      <c r="AC595" s="43"/>
      <c r="AD595" s="43"/>
      <c r="AE595" s="1240"/>
      <c r="AF595" s="64"/>
      <c r="AG595" s="1241"/>
      <c r="AH595" s="1243" t="e">
        <v>#REF!</v>
      </c>
      <c r="AI595" s="1228" t="e">
        <v>#REF!</v>
      </c>
      <c r="AJ595" s="1224"/>
      <c r="AK595" s="143" t="s">
        <v>228</v>
      </c>
      <c r="AL595" s="39">
        <v>0</v>
      </c>
      <c r="AM595" s="40">
        <v>0</v>
      </c>
      <c r="AN595" s="1220"/>
      <c r="AO595" s="1222">
        <v>0</v>
      </c>
      <c r="AP595" s="1220"/>
      <c r="AQ595" s="1231">
        <v>0</v>
      </c>
      <c r="AR595" s="1224"/>
      <c r="AS595" s="78"/>
      <c r="AT595" s="1224"/>
      <c r="AU595" s="62"/>
      <c r="AV595" s="1220"/>
      <c r="AW595" s="140">
        <v>0</v>
      </c>
      <c r="AX595" s="1220"/>
      <c r="AY595" s="137">
        <v>0</v>
      </c>
      <c r="AZ595" s="1224"/>
      <c r="BA595" s="135"/>
      <c r="BB595" s="135"/>
      <c r="BC595" s="135"/>
      <c r="BD595" s="1226"/>
      <c r="BE595" s="137"/>
      <c r="BF595" s="1226"/>
    </row>
    <row r="596" spans="1:58">
      <c r="A596" s="1257"/>
      <c r="B596" s="1236"/>
      <c r="C596" s="1233" t="s">
        <v>229</v>
      </c>
      <c r="D596" s="30" t="s">
        <v>230</v>
      </c>
      <c r="E596" s="17"/>
      <c r="F596" s="31">
        <v>4190</v>
      </c>
      <c r="G596" s="32">
        <v>7670</v>
      </c>
      <c r="H596" s="31">
        <v>4020</v>
      </c>
      <c r="I596" s="32">
        <v>7500</v>
      </c>
      <c r="J596" s="134" t="s">
        <v>220</v>
      </c>
      <c r="K596" s="33">
        <v>50</v>
      </c>
      <c r="L596" s="34">
        <v>80</v>
      </c>
      <c r="M596" s="35" t="s">
        <v>221</v>
      </c>
      <c r="N596" s="33">
        <v>50</v>
      </c>
      <c r="O596" s="34">
        <v>80</v>
      </c>
      <c r="P596" s="35" t="s">
        <v>221</v>
      </c>
      <c r="Q596" s="42"/>
      <c r="R596" s="43"/>
      <c r="S596" s="44"/>
      <c r="T596" s="1240"/>
      <c r="V596" s="140" t="s">
        <v>256</v>
      </c>
      <c r="W596" s="1220"/>
      <c r="X596" s="137" t="s">
        <v>256</v>
      </c>
      <c r="Y596" s="144"/>
      <c r="Z596" s="1259"/>
      <c r="AA596" s="140"/>
      <c r="AB596" s="1239"/>
      <c r="AC596" s="43"/>
      <c r="AD596" s="43"/>
      <c r="AE596" s="1240"/>
      <c r="AF596" s="64"/>
      <c r="AG596" s="1241"/>
      <c r="AH596" s="1243" t="e">
        <v>#REF!</v>
      </c>
      <c r="AI596" s="1228" t="e">
        <v>#REF!</v>
      </c>
      <c r="AJ596" s="1224"/>
      <c r="AK596" s="143" t="s">
        <v>231</v>
      </c>
      <c r="AL596" s="39">
        <v>0</v>
      </c>
      <c r="AM596" s="40">
        <v>0</v>
      </c>
      <c r="AN596" s="1220"/>
      <c r="AO596" s="1222">
        <v>0</v>
      </c>
      <c r="AP596" s="1220"/>
      <c r="AQ596" s="1231">
        <v>0</v>
      </c>
      <c r="AR596" s="1224"/>
      <c r="AS596" s="78"/>
      <c r="AT596" s="1224"/>
      <c r="AU596" s="62"/>
      <c r="AV596" s="1220"/>
      <c r="AW596" s="140">
        <v>0</v>
      </c>
      <c r="AX596" s="1220"/>
      <c r="AY596" s="137">
        <v>0</v>
      </c>
      <c r="AZ596" s="1224"/>
      <c r="BA596" s="135"/>
      <c r="BB596" s="135"/>
      <c r="BC596" s="135"/>
      <c r="BD596" s="1218">
        <v>0</v>
      </c>
      <c r="BE596" s="137"/>
      <c r="BF596" s="1218">
        <v>0</v>
      </c>
    </row>
    <row r="597" spans="1:58">
      <c r="A597" s="1257"/>
      <c r="B597" s="1236"/>
      <c r="C597" s="1234"/>
      <c r="D597" s="46" t="s">
        <v>53</v>
      </c>
      <c r="E597" s="17"/>
      <c r="F597" s="47">
        <v>7670</v>
      </c>
      <c r="G597" s="48">
        <v>0</v>
      </c>
      <c r="H597" s="47">
        <v>7500</v>
      </c>
      <c r="I597" s="48">
        <v>0</v>
      </c>
      <c r="J597" s="134" t="s">
        <v>220</v>
      </c>
      <c r="K597" s="36">
        <v>80</v>
      </c>
      <c r="L597" s="49">
        <v>0</v>
      </c>
      <c r="M597" s="50" t="s">
        <v>221</v>
      </c>
      <c r="N597" s="36">
        <v>80</v>
      </c>
      <c r="O597" s="49">
        <v>0</v>
      </c>
      <c r="P597" s="50" t="s">
        <v>221</v>
      </c>
      <c r="Q597" s="42"/>
      <c r="R597" s="43"/>
      <c r="S597" s="51"/>
      <c r="T597" s="1240"/>
      <c r="V597" s="140">
        <v>19900</v>
      </c>
      <c r="W597" s="1220"/>
      <c r="X597" s="140">
        <v>200</v>
      </c>
      <c r="Y597" s="25"/>
      <c r="Z597" s="1259"/>
      <c r="AA597" s="137"/>
      <c r="AB597" s="1239"/>
      <c r="AC597" s="43"/>
      <c r="AD597" s="43"/>
      <c r="AE597" s="1240"/>
      <c r="AF597" s="64"/>
      <c r="AG597" s="1241"/>
      <c r="AH597" s="1244" t="e">
        <v>#REF!</v>
      </c>
      <c r="AI597" s="1229" t="e">
        <v>#REF!</v>
      </c>
      <c r="AJ597" s="1224"/>
      <c r="AK597" s="132" t="s">
        <v>232</v>
      </c>
      <c r="AL597" s="53">
        <v>0</v>
      </c>
      <c r="AM597" s="54">
        <v>0</v>
      </c>
      <c r="AN597" s="1220"/>
      <c r="AO597" s="1223">
        <v>0</v>
      </c>
      <c r="AP597" s="1220"/>
      <c r="AQ597" s="1232">
        <v>0</v>
      </c>
      <c r="AR597" s="1224"/>
      <c r="AS597" s="78"/>
      <c r="AT597" s="1224"/>
      <c r="AU597" s="62"/>
      <c r="AV597" s="1220"/>
      <c r="AW597" s="141">
        <v>0</v>
      </c>
      <c r="AX597" s="1220"/>
      <c r="AY597" s="138">
        <v>0</v>
      </c>
      <c r="AZ597" s="1224"/>
      <c r="BA597" s="135"/>
      <c r="BB597" s="135"/>
      <c r="BC597" s="135"/>
      <c r="BD597" s="1219">
        <v>0</v>
      </c>
      <c r="BE597" s="137"/>
      <c r="BF597" s="1219">
        <v>0</v>
      </c>
    </row>
    <row r="598" spans="1:58">
      <c r="A598" s="1257"/>
      <c r="B598" s="1245" t="s">
        <v>257</v>
      </c>
      <c r="C598" s="1237" t="s">
        <v>218</v>
      </c>
      <c r="D598" s="16" t="s">
        <v>219</v>
      </c>
      <c r="E598" s="17"/>
      <c r="F598" s="18">
        <v>1350</v>
      </c>
      <c r="G598" s="19">
        <v>1700</v>
      </c>
      <c r="H598" s="18">
        <v>1200</v>
      </c>
      <c r="I598" s="19">
        <v>1550</v>
      </c>
      <c r="J598" s="134" t="s">
        <v>220</v>
      </c>
      <c r="K598" s="20">
        <v>10</v>
      </c>
      <c r="L598" s="21">
        <v>10</v>
      </c>
      <c r="M598" s="22" t="s">
        <v>221</v>
      </c>
      <c r="N598" s="20">
        <v>10</v>
      </c>
      <c r="O598" s="21">
        <v>10</v>
      </c>
      <c r="P598" s="22" t="s">
        <v>221</v>
      </c>
      <c r="Q598" s="134" t="s">
        <v>220</v>
      </c>
      <c r="R598" s="23">
        <v>350</v>
      </c>
      <c r="S598" s="24">
        <v>0</v>
      </c>
      <c r="T598" s="1239"/>
      <c r="V598" s="58"/>
      <c r="W598" s="1220"/>
      <c r="X598" s="59"/>
      <c r="Y598" s="60"/>
      <c r="Z598" s="1259"/>
      <c r="AA598" s="58"/>
      <c r="AB598" s="1239"/>
      <c r="AC598" s="43"/>
      <c r="AD598" s="43"/>
      <c r="AE598" s="1240"/>
      <c r="AF598" s="64"/>
      <c r="AG598" s="1241" t="s">
        <v>220</v>
      </c>
      <c r="AH598" s="1242">
        <v>0</v>
      </c>
      <c r="AI598" s="1227">
        <v>0</v>
      </c>
      <c r="AJ598" s="1224" t="s">
        <v>220</v>
      </c>
      <c r="AK598" s="142" t="s">
        <v>224</v>
      </c>
      <c r="AL598" s="27">
        <v>0</v>
      </c>
      <c r="AM598" s="28">
        <v>0</v>
      </c>
      <c r="AN598" s="1220" t="s">
        <v>220</v>
      </c>
      <c r="AO598" s="1221">
        <v>160</v>
      </c>
      <c r="AP598" s="1220"/>
      <c r="AQ598" s="1230">
        <v>0</v>
      </c>
      <c r="AR598" s="1224"/>
      <c r="AS598" s="78"/>
      <c r="AT598" s="1224"/>
      <c r="AU598" s="62"/>
      <c r="AV598" s="1220" t="s">
        <v>220</v>
      </c>
      <c r="AW598" s="1221">
        <v>200</v>
      </c>
      <c r="AX598" s="1220"/>
      <c r="AY598" s="1230">
        <v>0</v>
      </c>
      <c r="AZ598" s="1224" t="s">
        <v>225</v>
      </c>
      <c r="BA598" s="135"/>
      <c r="BB598" s="135"/>
      <c r="BC598" s="135"/>
      <c r="BD598" s="1225" t="s">
        <v>271</v>
      </c>
      <c r="BE598" s="137"/>
      <c r="BF598" s="1225" t="s">
        <v>272</v>
      </c>
    </row>
    <row r="599" spans="1:58">
      <c r="A599" s="1257"/>
      <c r="B599" s="1236"/>
      <c r="C599" s="1238"/>
      <c r="D599" s="30" t="s">
        <v>227</v>
      </c>
      <c r="E599" s="17"/>
      <c r="F599" s="31">
        <v>1700</v>
      </c>
      <c r="G599" s="32">
        <v>4130</v>
      </c>
      <c r="H599" s="31">
        <v>1550</v>
      </c>
      <c r="I599" s="32">
        <v>3980</v>
      </c>
      <c r="J599" s="134" t="s">
        <v>220</v>
      </c>
      <c r="K599" s="33">
        <v>10</v>
      </c>
      <c r="L599" s="34">
        <v>40</v>
      </c>
      <c r="M599" s="35" t="s">
        <v>221</v>
      </c>
      <c r="N599" s="33">
        <v>10</v>
      </c>
      <c r="O599" s="34">
        <v>40</v>
      </c>
      <c r="P599" s="35" t="s">
        <v>221</v>
      </c>
      <c r="Q599" s="134" t="s">
        <v>220</v>
      </c>
      <c r="R599" s="36">
        <v>350</v>
      </c>
      <c r="S599" s="37">
        <v>0</v>
      </c>
      <c r="T599" s="1239"/>
      <c r="V599" s="140" t="s">
        <v>258</v>
      </c>
      <c r="W599" s="1220"/>
      <c r="X599" s="137" t="s">
        <v>258</v>
      </c>
      <c r="Y599" s="144"/>
      <c r="Z599" s="1259"/>
      <c r="AA599" s="140"/>
      <c r="AB599" s="1239"/>
      <c r="AC599" s="43"/>
      <c r="AD599" s="43"/>
      <c r="AE599" s="1240"/>
      <c r="AF599" s="64"/>
      <c r="AG599" s="1241"/>
      <c r="AH599" s="1243" t="e">
        <v>#REF!</v>
      </c>
      <c r="AI599" s="1228" t="e">
        <v>#REF!</v>
      </c>
      <c r="AJ599" s="1224"/>
      <c r="AK599" s="143" t="s">
        <v>228</v>
      </c>
      <c r="AL599" s="39">
        <v>0</v>
      </c>
      <c r="AM599" s="40">
        <v>0</v>
      </c>
      <c r="AN599" s="1220"/>
      <c r="AO599" s="1222">
        <v>0</v>
      </c>
      <c r="AP599" s="1220"/>
      <c r="AQ599" s="1231">
        <v>0</v>
      </c>
      <c r="AR599" s="1224"/>
      <c r="AS599" s="78"/>
      <c r="AT599" s="1224"/>
      <c r="AU599" s="62"/>
      <c r="AV599" s="1220"/>
      <c r="AW599" s="1222">
        <v>0</v>
      </c>
      <c r="AX599" s="1220"/>
      <c r="AY599" s="1231">
        <v>0</v>
      </c>
      <c r="AZ599" s="1224"/>
      <c r="BA599" s="135"/>
      <c r="BB599" s="135"/>
      <c r="BC599" s="135"/>
      <c r="BD599" s="1226"/>
      <c r="BE599" s="137"/>
      <c r="BF599" s="1226"/>
    </row>
    <row r="600" spans="1:58">
      <c r="A600" s="1257"/>
      <c r="B600" s="1236"/>
      <c r="C600" s="1233" t="s">
        <v>229</v>
      </c>
      <c r="D600" s="30" t="s">
        <v>230</v>
      </c>
      <c r="E600" s="17"/>
      <c r="F600" s="31">
        <v>4130</v>
      </c>
      <c r="G600" s="32">
        <v>7610</v>
      </c>
      <c r="H600" s="31">
        <v>3980</v>
      </c>
      <c r="I600" s="32">
        <v>7460</v>
      </c>
      <c r="J600" s="134" t="s">
        <v>220</v>
      </c>
      <c r="K600" s="33">
        <v>40</v>
      </c>
      <c r="L600" s="34">
        <v>70</v>
      </c>
      <c r="M600" s="35" t="s">
        <v>221</v>
      </c>
      <c r="N600" s="33">
        <v>40</v>
      </c>
      <c r="O600" s="34">
        <v>70</v>
      </c>
      <c r="P600" s="35" t="s">
        <v>221</v>
      </c>
      <c r="Q600" s="42"/>
      <c r="R600" s="43"/>
      <c r="S600" s="44"/>
      <c r="T600" s="1240"/>
      <c r="V600" s="140">
        <v>21100</v>
      </c>
      <c r="W600" s="1220"/>
      <c r="X600" s="140">
        <v>210</v>
      </c>
      <c r="Y600" s="25"/>
      <c r="Z600" s="1259"/>
      <c r="AA600" s="137"/>
      <c r="AB600" s="1239"/>
      <c r="AC600" s="43"/>
      <c r="AD600" s="43"/>
      <c r="AE600" s="1240"/>
      <c r="AF600" s="64"/>
      <c r="AG600" s="1241"/>
      <c r="AH600" s="1243" t="e">
        <v>#REF!</v>
      </c>
      <c r="AI600" s="1228" t="e">
        <v>#REF!</v>
      </c>
      <c r="AJ600" s="1224"/>
      <c r="AK600" s="143" t="s">
        <v>231</v>
      </c>
      <c r="AL600" s="39">
        <v>0</v>
      </c>
      <c r="AM600" s="40">
        <v>0</v>
      </c>
      <c r="AN600" s="1220"/>
      <c r="AO600" s="1222">
        <v>0</v>
      </c>
      <c r="AP600" s="1220"/>
      <c r="AQ600" s="1231">
        <v>0</v>
      </c>
      <c r="AR600" s="1224"/>
      <c r="AS600" s="78"/>
      <c r="AT600" s="1224"/>
      <c r="AU600" s="62"/>
      <c r="AV600" s="1220"/>
      <c r="AW600" s="1222">
        <v>0</v>
      </c>
      <c r="AX600" s="1220"/>
      <c r="AY600" s="1231">
        <v>0</v>
      </c>
      <c r="AZ600" s="1224"/>
      <c r="BA600" s="135"/>
      <c r="BB600" s="135"/>
      <c r="BC600" s="135"/>
      <c r="BD600" s="1218">
        <v>0</v>
      </c>
      <c r="BE600" s="137"/>
      <c r="BF600" s="1218">
        <v>0</v>
      </c>
    </row>
    <row r="601" spans="1:58">
      <c r="A601" s="1257"/>
      <c r="B601" s="1236"/>
      <c r="C601" s="1234"/>
      <c r="D601" s="46" t="s">
        <v>53</v>
      </c>
      <c r="E601" s="17"/>
      <c r="F601" s="47">
        <v>7610</v>
      </c>
      <c r="G601" s="48">
        <v>0</v>
      </c>
      <c r="H601" s="47">
        <v>7460</v>
      </c>
      <c r="I601" s="48">
        <v>0</v>
      </c>
      <c r="J601" s="134" t="s">
        <v>220</v>
      </c>
      <c r="K601" s="36">
        <v>70</v>
      </c>
      <c r="L601" s="49">
        <v>0</v>
      </c>
      <c r="M601" s="50" t="s">
        <v>221</v>
      </c>
      <c r="N601" s="36">
        <v>70</v>
      </c>
      <c r="O601" s="49">
        <v>0</v>
      </c>
      <c r="P601" s="50" t="s">
        <v>221</v>
      </c>
      <c r="Q601" s="42"/>
      <c r="R601" s="43"/>
      <c r="S601" s="51"/>
      <c r="T601" s="1240"/>
      <c r="V601" s="58"/>
      <c r="W601" s="1220"/>
      <c r="X601" s="59"/>
      <c r="Y601" s="60"/>
      <c r="Z601" s="1259"/>
      <c r="AA601" s="58"/>
      <c r="AB601" s="1239"/>
      <c r="AC601" s="43"/>
      <c r="AD601" s="43"/>
      <c r="AE601" s="1240"/>
      <c r="AF601" s="64"/>
      <c r="AG601" s="1241"/>
      <c r="AH601" s="1244" t="e">
        <v>#REF!</v>
      </c>
      <c r="AI601" s="1229" t="e">
        <v>#REF!</v>
      </c>
      <c r="AJ601" s="1224"/>
      <c r="AK601" s="132" t="s">
        <v>232</v>
      </c>
      <c r="AL601" s="53">
        <v>0</v>
      </c>
      <c r="AM601" s="54">
        <v>0</v>
      </c>
      <c r="AN601" s="1220"/>
      <c r="AO601" s="1223">
        <v>0</v>
      </c>
      <c r="AP601" s="1220"/>
      <c r="AQ601" s="1232">
        <v>0</v>
      </c>
      <c r="AR601" s="1224"/>
      <c r="AS601" s="78"/>
      <c r="AT601" s="1224"/>
      <c r="AU601" s="62"/>
      <c r="AV601" s="1220"/>
      <c r="AW601" s="1223">
        <v>0</v>
      </c>
      <c r="AX601" s="1220"/>
      <c r="AY601" s="1232">
        <v>0</v>
      </c>
      <c r="AZ601" s="1224"/>
      <c r="BA601" s="135"/>
      <c r="BB601" s="135"/>
      <c r="BC601" s="135"/>
      <c r="BD601" s="1219">
        <v>0</v>
      </c>
      <c r="BE601" s="137"/>
      <c r="BF601" s="1219">
        <v>0</v>
      </c>
    </row>
    <row r="602" spans="1:58">
      <c r="A602" s="1257"/>
      <c r="B602" s="1245" t="s">
        <v>259</v>
      </c>
      <c r="C602" s="1237" t="s">
        <v>218</v>
      </c>
      <c r="D602" s="16" t="s">
        <v>219</v>
      </c>
      <c r="E602" s="17"/>
      <c r="F602" s="18">
        <v>1310</v>
      </c>
      <c r="G602" s="19">
        <v>1660</v>
      </c>
      <c r="H602" s="18">
        <v>1160</v>
      </c>
      <c r="I602" s="19">
        <v>1510</v>
      </c>
      <c r="J602" s="134" t="s">
        <v>220</v>
      </c>
      <c r="K602" s="20">
        <v>10</v>
      </c>
      <c r="L602" s="21">
        <v>10</v>
      </c>
      <c r="M602" s="22" t="s">
        <v>221</v>
      </c>
      <c r="N602" s="20">
        <v>20</v>
      </c>
      <c r="O602" s="21">
        <v>20</v>
      </c>
      <c r="P602" s="22" t="s">
        <v>221</v>
      </c>
      <c r="Q602" s="134" t="s">
        <v>220</v>
      </c>
      <c r="R602" s="23">
        <v>350</v>
      </c>
      <c r="S602" s="24">
        <v>0</v>
      </c>
      <c r="T602" s="1239"/>
      <c r="V602" s="140" t="s">
        <v>260</v>
      </c>
      <c r="W602" s="1220"/>
      <c r="X602" s="137" t="s">
        <v>260</v>
      </c>
      <c r="Y602" s="144"/>
      <c r="Z602" s="1259"/>
      <c r="AA602" s="140"/>
      <c r="AB602" s="1239"/>
      <c r="AC602" s="43"/>
      <c r="AD602" s="43"/>
      <c r="AE602" s="1240"/>
      <c r="AF602" s="64"/>
      <c r="AG602" s="1241" t="s">
        <v>220</v>
      </c>
      <c r="AH602" s="1242">
        <v>0</v>
      </c>
      <c r="AI602" s="1227">
        <v>0</v>
      </c>
      <c r="AJ602" s="1224" t="s">
        <v>220</v>
      </c>
      <c r="AK602" s="142" t="s">
        <v>224</v>
      </c>
      <c r="AL602" s="27">
        <v>0</v>
      </c>
      <c r="AM602" s="28">
        <v>0</v>
      </c>
      <c r="AN602" s="1220" t="s">
        <v>220</v>
      </c>
      <c r="AO602" s="1221">
        <v>150</v>
      </c>
      <c r="AP602" s="1220"/>
      <c r="AQ602" s="1230">
        <v>0</v>
      </c>
      <c r="AR602" s="1224"/>
      <c r="AS602" s="78"/>
      <c r="AT602" s="1224"/>
      <c r="AU602" s="62"/>
      <c r="AV602" s="1220" t="s">
        <v>220</v>
      </c>
      <c r="AW602" s="1221">
        <v>190</v>
      </c>
      <c r="AX602" s="1220"/>
      <c r="AY602" s="1230">
        <v>0</v>
      </c>
      <c r="AZ602" s="1224" t="s">
        <v>225</v>
      </c>
      <c r="BA602" s="135"/>
      <c r="BB602" s="135"/>
      <c r="BC602" s="135"/>
      <c r="BD602" s="1225" t="s">
        <v>271</v>
      </c>
      <c r="BE602" s="137"/>
      <c r="BF602" s="1225" t="s">
        <v>272</v>
      </c>
    </row>
    <row r="603" spans="1:58">
      <c r="A603" s="1257"/>
      <c r="B603" s="1236"/>
      <c r="C603" s="1238"/>
      <c r="D603" s="30" t="s">
        <v>227</v>
      </c>
      <c r="E603" s="17"/>
      <c r="F603" s="31">
        <v>1660</v>
      </c>
      <c r="G603" s="32">
        <v>4090</v>
      </c>
      <c r="H603" s="31">
        <v>1510</v>
      </c>
      <c r="I603" s="32">
        <v>3940</v>
      </c>
      <c r="J603" s="134" t="s">
        <v>220</v>
      </c>
      <c r="K603" s="33">
        <v>10</v>
      </c>
      <c r="L603" s="34">
        <v>40</v>
      </c>
      <c r="M603" s="35" t="s">
        <v>221</v>
      </c>
      <c r="N603" s="33">
        <v>20</v>
      </c>
      <c r="O603" s="34">
        <v>40</v>
      </c>
      <c r="P603" s="35" t="s">
        <v>221</v>
      </c>
      <c r="Q603" s="134" t="s">
        <v>220</v>
      </c>
      <c r="R603" s="36">
        <v>350</v>
      </c>
      <c r="S603" s="37">
        <v>0</v>
      </c>
      <c r="T603" s="1240"/>
      <c r="V603" s="140">
        <v>22200</v>
      </c>
      <c r="W603" s="1220"/>
      <c r="X603" s="140">
        <v>230</v>
      </c>
      <c r="Y603" s="25"/>
      <c r="Z603" s="1259"/>
      <c r="AA603" s="137"/>
      <c r="AB603" s="1239"/>
      <c r="AC603" s="43"/>
      <c r="AD603" s="43"/>
      <c r="AE603" s="1240"/>
      <c r="AF603" s="64"/>
      <c r="AG603" s="1241"/>
      <c r="AH603" s="1243" t="e">
        <v>#REF!</v>
      </c>
      <c r="AI603" s="1228" t="e">
        <v>#REF!</v>
      </c>
      <c r="AJ603" s="1224"/>
      <c r="AK603" s="143" t="s">
        <v>228</v>
      </c>
      <c r="AL603" s="39">
        <v>0</v>
      </c>
      <c r="AM603" s="40">
        <v>0</v>
      </c>
      <c r="AN603" s="1220"/>
      <c r="AO603" s="1222">
        <v>0</v>
      </c>
      <c r="AP603" s="1220"/>
      <c r="AQ603" s="1231">
        <v>0</v>
      </c>
      <c r="AR603" s="1224"/>
      <c r="AS603" s="78"/>
      <c r="AT603" s="1224"/>
      <c r="AU603" s="62"/>
      <c r="AV603" s="1220"/>
      <c r="AW603" s="1222">
        <v>0</v>
      </c>
      <c r="AX603" s="1220"/>
      <c r="AY603" s="1231">
        <v>0</v>
      </c>
      <c r="AZ603" s="1224"/>
      <c r="BA603" s="135"/>
      <c r="BB603" s="135"/>
      <c r="BC603" s="135"/>
      <c r="BD603" s="1226"/>
      <c r="BE603" s="137"/>
      <c r="BF603" s="1226"/>
    </row>
    <row r="604" spans="1:58">
      <c r="A604" s="1257"/>
      <c r="B604" s="1236"/>
      <c r="C604" s="1233" t="s">
        <v>229</v>
      </c>
      <c r="D604" s="30" t="s">
        <v>230</v>
      </c>
      <c r="E604" s="17"/>
      <c r="F604" s="31">
        <v>4090</v>
      </c>
      <c r="G604" s="32">
        <v>7570</v>
      </c>
      <c r="H604" s="31">
        <v>3940</v>
      </c>
      <c r="I604" s="32">
        <v>7420</v>
      </c>
      <c r="J604" s="134" t="s">
        <v>220</v>
      </c>
      <c r="K604" s="33">
        <v>40</v>
      </c>
      <c r="L604" s="34">
        <v>70</v>
      </c>
      <c r="M604" s="35" t="s">
        <v>221</v>
      </c>
      <c r="N604" s="33">
        <v>40</v>
      </c>
      <c r="O604" s="34">
        <v>70</v>
      </c>
      <c r="P604" s="35" t="s">
        <v>221</v>
      </c>
      <c r="Q604" s="42"/>
      <c r="R604" s="43"/>
      <c r="S604" s="44"/>
      <c r="T604" s="1240"/>
      <c r="V604" s="58"/>
      <c r="W604" s="1220"/>
      <c r="X604" s="59"/>
      <c r="Y604" s="60"/>
      <c r="Z604" s="1259"/>
      <c r="AA604" s="58"/>
      <c r="AB604" s="1239"/>
      <c r="AC604" s="43"/>
      <c r="AD604" s="43"/>
      <c r="AE604" s="1240"/>
      <c r="AF604" s="64"/>
      <c r="AG604" s="1241"/>
      <c r="AH604" s="1243" t="e">
        <v>#REF!</v>
      </c>
      <c r="AI604" s="1228" t="e">
        <v>#REF!</v>
      </c>
      <c r="AJ604" s="1224"/>
      <c r="AK604" s="143" t="s">
        <v>231</v>
      </c>
      <c r="AL604" s="39">
        <v>0</v>
      </c>
      <c r="AM604" s="40">
        <v>0</v>
      </c>
      <c r="AN604" s="1220"/>
      <c r="AO604" s="1222">
        <v>0</v>
      </c>
      <c r="AP604" s="1220"/>
      <c r="AQ604" s="1231">
        <v>0</v>
      </c>
      <c r="AR604" s="1224"/>
      <c r="AS604" s="78"/>
      <c r="AT604" s="1224"/>
      <c r="AU604" s="62"/>
      <c r="AV604" s="1220"/>
      <c r="AW604" s="1222">
        <v>0</v>
      </c>
      <c r="AX604" s="1220"/>
      <c r="AY604" s="1231">
        <v>0</v>
      </c>
      <c r="AZ604" s="1224"/>
      <c r="BA604" s="135"/>
      <c r="BB604" s="135"/>
      <c r="BC604" s="135"/>
      <c r="BD604" s="1218">
        <v>0</v>
      </c>
      <c r="BE604" s="137"/>
      <c r="BF604" s="1218">
        <v>0</v>
      </c>
    </row>
    <row r="605" spans="1:58">
      <c r="A605" s="1257"/>
      <c r="B605" s="1236"/>
      <c r="C605" s="1234"/>
      <c r="D605" s="46" t="s">
        <v>53</v>
      </c>
      <c r="E605" s="17"/>
      <c r="F605" s="47">
        <v>7570</v>
      </c>
      <c r="G605" s="48">
        <v>0</v>
      </c>
      <c r="H605" s="47">
        <v>7420</v>
      </c>
      <c r="I605" s="48">
        <v>0</v>
      </c>
      <c r="J605" s="134" t="s">
        <v>220</v>
      </c>
      <c r="K605" s="36">
        <v>70</v>
      </c>
      <c r="L605" s="49">
        <v>0</v>
      </c>
      <c r="M605" s="50" t="s">
        <v>221</v>
      </c>
      <c r="N605" s="36">
        <v>70</v>
      </c>
      <c r="O605" s="49">
        <v>0</v>
      </c>
      <c r="P605" s="50" t="s">
        <v>221</v>
      </c>
      <c r="Q605" s="42"/>
      <c r="R605" s="43"/>
      <c r="S605" s="51"/>
      <c r="T605" s="1240"/>
      <c r="V605" s="140" t="s">
        <v>261</v>
      </c>
      <c r="W605" s="1220"/>
      <c r="X605" s="137" t="s">
        <v>261</v>
      </c>
      <c r="Y605" s="144"/>
      <c r="Z605" s="1259"/>
      <c r="AA605" s="140"/>
      <c r="AB605" s="1239"/>
      <c r="AC605" s="43"/>
      <c r="AD605" s="43"/>
      <c r="AE605" s="1240"/>
      <c r="AF605" s="64"/>
      <c r="AG605" s="1241"/>
      <c r="AH605" s="1244" t="e">
        <v>#REF!</v>
      </c>
      <c r="AI605" s="1229" t="e">
        <v>#REF!</v>
      </c>
      <c r="AJ605" s="1224"/>
      <c r="AK605" s="132" t="s">
        <v>232</v>
      </c>
      <c r="AL605" s="53">
        <v>0</v>
      </c>
      <c r="AM605" s="54">
        <v>0</v>
      </c>
      <c r="AN605" s="1220"/>
      <c r="AO605" s="1223">
        <v>0</v>
      </c>
      <c r="AP605" s="1220"/>
      <c r="AQ605" s="1232">
        <v>0</v>
      </c>
      <c r="AR605" s="1224"/>
      <c r="AS605" s="78"/>
      <c r="AT605" s="1224"/>
      <c r="AU605" s="62"/>
      <c r="AV605" s="1220"/>
      <c r="AW605" s="1223">
        <v>0</v>
      </c>
      <c r="AX605" s="1220"/>
      <c r="AY605" s="1232">
        <v>0</v>
      </c>
      <c r="AZ605" s="1224"/>
      <c r="BA605" s="135"/>
      <c r="BB605" s="135"/>
      <c r="BC605" s="135"/>
      <c r="BD605" s="1219">
        <v>0</v>
      </c>
      <c r="BE605" s="137"/>
      <c r="BF605" s="1219">
        <v>0</v>
      </c>
    </row>
    <row r="606" spans="1:58">
      <c r="A606" s="1257"/>
      <c r="B606" s="1245" t="s">
        <v>262</v>
      </c>
      <c r="C606" s="1237" t="s">
        <v>218</v>
      </c>
      <c r="D606" s="16" t="s">
        <v>219</v>
      </c>
      <c r="E606" s="17"/>
      <c r="F606" s="18">
        <v>1270</v>
      </c>
      <c r="G606" s="19">
        <v>1620</v>
      </c>
      <c r="H606" s="18">
        <v>1130</v>
      </c>
      <c r="I606" s="19">
        <v>1480</v>
      </c>
      <c r="J606" s="134" t="s">
        <v>220</v>
      </c>
      <c r="K606" s="20">
        <v>10</v>
      </c>
      <c r="L606" s="21">
        <v>10</v>
      </c>
      <c r="M606" s="22" t="s">
        <v>221</v>
      </c>
      <c r="N606" s="20">
        <v>10</v>
      </c>
      <c r="O606" s="21">
        <v>10</v>
      </c>
      <c r="P606" s="22" t="s">
        <v>221</v>
      </c>
      <c r="Q606" s="134" t="s">
        <v>220</v>
      </c>
      <c r="R606" s="23">
        <v>350</v>
      </c>
      <c r="S606" s="24">
        <v>0</v>
      </c>
      <c r="T606" s="1239"/>
      <c r="V606" s="140">
        <v>23400</v>
      </c>
      <c r="W606" s="1220"/>
      <c r="X606" s="140">
        <v>230</v>
      </c>
      <c r="Y606" s="25"/>
      <c r="Z606" s="1259"/>
      <c r="AA606" s="137"/>
      <c r="AB606" s="1239"/>
      <c r="AC606" s="43"/>
      <c r="AD606" s="43"/>
      <c r="AE606" s="1240"/>
      <c r="AF606" s="64"/>
      <c r="AG606" s="1241" t="s">
        <v>220</v>
      </c>
      <c r="AH606" s="1242">
        <v>0</v>
      </c>
      <c r="AI606" s="1227">
        <v>0</v>
      </c>
      <c r="AJ606" s="1224" t="s">
        <v>220</v>
      </c>
      <c r="AK606" s="142" t="s">
        <v>224</v>
      </c>
      <c r="AL606" s="27">
        <v>0</v>
      </c>
      <c r="AM606" s="28">
        <v>0</v>
      </c>
      <c r="AN606" s="1220" t="s">
        <v>220</v>
      </c>
      <c r="AO606" s="1221">
        <v>130</v>
      </c>
      <c r="AP606" s="1220"/>
      <c r="AQ606" s="1230">
        <v>0</v>
      </c>
      <c r="AR606" s="1224"/>
      <c r="AS606" s="78"/>
      <c r="AT606" s="1224"/>
      <c r="AU606" s="62"/>
      <c r="AV606" s="1220" t="s">
        <v>220</v>
      </c>
      <c r="AW606" s="1221">
        <v>180</v>
      </c>
      <c r="AX606" s="1220"/>
      <c r="AY606" s="1230">
        <v>10</v>
      </c>
      <c r="AZ606" s="1224" t="s">
        <v>225</v>
      </c>
      <c r="BA606" s="135"/>
      <c r="BB606" s="135"/>
      <c r="BC606" s="135"/>
      <c r="BD606" s="1225" t="s">
        <v>271</v>
      </c>
      <c r="BE606" s="137"/>
      <c r="BF606" s="1225" t="s">
        <v>272</v>
      </c>
    </row>
    <row r="607" spans="1:58">
      <c r="A607" s="1257"/>
      <c r="B607" s="1236"/>
      <c r="C607" s="1238"/>
      <c r="D607" s="30" t="s">
        <v>227</v>
      </c>
      <c r="E607" s="17"/>
      <c r="F607" s="31">
        <v>1620</v>
      </c>
      <c r="G607" s="32">
        <v>4050</v>
      </c>
      <c r="H607" s="31">
        <v>1480</v>
      </c>
      <c r="I607" s="32">
        <v>3910</v>
      </c>
      <c r="J607" s="134" t="s">
        <v>220</v>
      </c>
      <c r="K607" s="33">
        <v>10</v>
      </c>
      <c r="L607" s="34">
        <v>40</v>
      </c>
      <c r="M607" s="35" t="s">
        <v>221</v>
      </c>
      <c r="N607" s="33">
        <v>10</v>
      </c>
      <c r="O607" s="34">
        <v>40</v>
      </c>
      <c r="P607" s="35" t="s">
        <v>221</v>
      </c>
      <c r="Q607" s="134" t="s">
        <v>220</v>
      </c>
      <c r="R607" s="36">
        <v>350</v>
      </c>
      <c r="S607" s="37">
        <v>0</v>
      </c>
      <c r="T607" s="1239"/>
      <c r="V607" s="58"/>
      <c r="W607" s="1220"/>
      <c r="X607" s="59"/>
      <c r="Y607" s="60"/>
      <c r="Z607" s="1259"/>
      <c r="AA607" s="58"/>
      <c r="AB607" s="1239"/>
      <c r="AC607" s="43"/>
      <c r="AD607" s="43"/>
      <c r="AE607" s="1240"/>
      <c r="AF607" s="64"/>
      <c r="AG607" s="1241"/>
      <c r="AH607" s="1243" t="e">
        <v>#REF!</v>
      </c>
      <c r="AI607" s="1228" t="e">
        <v>#REF!</v>
      </c>
      <c r="AJ607" s="1224"/>
      <c r="AK607" s="143" t="s">
        <v>228</v>
      </c>
      <c r="AL607" s="39">
        <v>0</v>
      </c>
      <c r="AM607" s="40">
        <v>0</v>
      </c>
      <c r="AN607" s="1220"/>
      <c r="AO607" s="1222">
        <v>0</v>
      </c>
      <c r="AP607" s="1220"/>
      <c r="AQ607" s="1231">
        <v>0</v>
      </c>
      <c r="AR607" s="1224"/>
      <c r="AS607" s="78"/>
      <c r="AT607" s="1224"/>
      <c r="AU607" s="62"/>
      <c r="AV607" s="1220"/>
      <c r="AW607" s="1222">
        <v>0</v>
      </c>
      <c r="AX607" s="1220"/>
      <c r="AY607" s="1231">
        <v>0</v>
      </c>
      <c r="AZ607" s="1224"/>
      <c r="BA607" s="135"/>
      <c r="BB607" s="135"/>
      <c r="BC607" s="135"/>
      <c r="BD607" s="1226"/>
      <c r="BE607" s="137"/>
      <c r="BF607" s="1226"/>
    </row>
    <row r="608" spans="1:58">
      <c r="A608" s="1257"/>
      <c r="B608" s="1236"/>
      <c r="C608" s="1233" t="s">
        <v>229</v>
      </c>
      <c r="D608" s="30" t="s">
        <v>230</v>
      </c>
      <c r="E608" s="17"/>
      <c r="F608" s="31">
        <v>4050</v>
      </c>
      <c r="G608" s="32">
        <v>7530</v>
      </c>
      <c r="H608" s="31">
        <v>3910</v>
      </c>
      <c r="I608" s="32">
        <v>7390</v>
      </c>
      <c r="J608" s="134" t="s">
        <v>220</v>
      </c>
      <c r="K608" s="33">
        <v>40</v>
      </c>
      <c r="L608" s="34">
        <v>70</v>
      </c>
      <c r="M608" s="35" t="s">
        <v>221</v>
      </c>
      <c r="N608" s="33">
        <v>40</v>
      </c>
      <c r="O608" s="34">
        <v>70</v>
      </c>
      <c r="P608" s="35" t="s">
        <v>221</v>
      </c>
      <c r="Q608" s="42"/>
      <c r="R608" s="43"/>
      <c r="S608" s="44"/>
      <c r="T608" s="1240"/>
      <c r="V608" s="140" t="s">
        <v>263</v>
      </c>
      <c r="W608" s="1220"/>
      <c r="X608" s="137" t="s">
        <v>263</v>
      </c>
      <c r="Y608" s="144"/>
      <c r="Z608" s="1259"/>
      <c r="AA608" s="140"/>
      <c r="AB608" s="1239"/>
      <c r="AC608" s="43"/>
      <c r="AD608" s="43"/>
      <c r="AE608" s="1240"/>
      <c r="AF608" s="64"/>
      <c r="AG608" s="1241"/>
      <c r="AH608" s="1243" t="e">
        <v>#REF!</v>
      </c>
      <c r="AI608" s="1228" t="e">
        <v>#REF!</v>
      </c>
      <c r="AJ608" s="1224"/>
      <c r="AK608" s="143" t="s">
        <v>231</v>
      </c>
      <c r="AL608" s="39">
        <v>0</v>
      </c>
      <c r="AM608" s="40">
        <v>0</v>
      </c>
      <c r="AN608" s="1220"/>
      <c r="AO608" s="1222">
        <v>0</v>
      </c>
      <c r="AP608" s="1220"/>
      <c r="AQ608" s="1231">
        <v>0</v>
      </c>
      <c r="AR608" s="1224"/>
      <c r="AS608" s="78"/>
      <c r="AT608" s="1224"/>
      <c r="AU608" s="62"/>
      <c r="AV608" s="1220"/>
      <c r="AW608" s="1222">
        <v>0</v>
      </c>
      <c r="AX608" s="1220"/>
      <c r="AY608" s="1231">
        <v>0</v>
      </c>
      <c r="AZ608" s="1224"/>
      <c r="BA608" s="135"/>
      <c r="BB608" s="135"/>
      <c r="BC608" s="135"/>
      <c r="BD608" s="1218">
        <v>0</v>
      </c>
      <c r="BE608" s="137"/>
      <c r="BF608" s="1218">
        <v>0</v>
      </c>
    </row>
    <row r="609" spans="1:58">
      <c r="A609" s="1257"/>
      <c r="B609" s="1236"/>
      <c r="C609" s="1234"/>
      <c r="D609" s="46" t="s">
        <v>53</v>
      </c>
      <c r="E609" s="17"/>
      <c r="F609" s="47">
        <v>7530</v>
      </c>
      <c r="G609" s="48">
        <v>0</v>
      </c>
      <c r="H609" s="47">
        <v>7390</v>
      </c>
      <c r="I609" s="48">
        <v>0</v>
      </c>
      <c r="J609" s="134" t="s">
        <v>220</v>
      </c>
      <c r="K609" s="36">
        <v>70</v>
      </c>
      <c r="L609" s="49">
        <v>0</v>
      </c>
      <c r="M609" s="50" t="s">
        <v>221</v>
      </c>
      <c r="N609" s="36">
        <v>70</v>
      </c>
      <c r="O609" s="49">
        <v>0</v>
      </c>
      <c r="P609" s="50" t="s">
        <v>221</v>
      </c>
      <c r="Q609" s="42"/>
      <c r="R609" s="43"/>
      <c r="S609" s="51"/>
      <c r="T609" s="1240"/>
      <c r="V609" s="140">
        <v>24600</v>
      </c>
      <c r="W609" s="1220"/>
      <c r="X609" s="140">
        <v>240</v>
      </c>
      <c r="Y609" s="25"/>
      <c r="Z609" s="1259"/>
      <c r="AA609" s="137"/>
      <c r="AB609" s="1239"/>
      <c r="AC609" s="43"/>
      <c r="AD609" s="43"/>
      <c r="AE609" s="1240"/>
      <c r="AF609" s="64"/>
      <c r="AG609" s="1241"/>
      <c r="AH609" s="1244" t="e">
        <v>#REF!</v>
      </c>
      <c r="AI609" s="1229" t="e">
        <v>#REF!</v>
      </c>
      <c r="AJ609" s="1224"/>
      <c r="AK609" s="132" t="s">
        <v>232</v>
      </c>
      <c r="AL609" s="53">
        <v>0</v>
      </c>
      <c r="AM609" s="54">
        <v>0</v>
      </c>
      <c r="AN609" s="1220"/>
      <c r="AO609" s="1223">
        <v>0</v>
      </c>
      <c r="AP609" s="1220"/>
      <c r="AQ609" s="1232">
        <v>0</v>
      </c>
      <c r="AR609" s="1224"/>
      <c r="AS609" s="78"/>
      <c r="AT609" s="1224"/>
      <c r="AU609" s="62"/>
      <c r="AV609" s="1220"/>
      <c r="AW609" s="1223">
        <v>0</v>
      </c>
      <c r="AX609" s="1220"/>
      <c r="AY609" s="1232">
        <v>0</v>
      </c>
      <c r="AZ609" s="1224"/>
      <c r="BA609" s="135"/>
      <c r="BB609" s="135"/>
      <c r="BC609" s="135"/>
      <c r="BD609" s="1219">
        <v>0</v>
      </c>
      <c r="BE609" s="137"/>
      <c r="BF609" s="1219">
        <v>0</v>
      </c>
    </row>
    <row r="610" spans="1:58">
      <c r="A610" s="1257"/>
      <c r="B610" s="1245" t="s">
        <v>264</v>
      </c>
      <c r="C610" s="1237" t="s">
        <v>218</v>
      </c>
      <c r="D610" s="16" t="s">
        <v>219</v>
      </c>
      <c r="E610" s="17"/>
      <c r="F610" s="18">
        <v>1230</v>
      </c>
      <c r="G610" s="19">
        <v>1580</v>
      </c>
      <c r="H610" s="18">
        <v>1100</v>
      </c>
      <c r="I610" s="19">
        <v>1450</v>
      </c>
      <c r="J610" s="134" t="s">
        <v>220</v>
      </c>
      <c r="K610" s="20">
        <v>10</v>
      </c>
      <c r="L610" s="21">
        <v>10</v>
      </c>
      <c r="M610" s="22" t="s">
        <v>221</v>
      </c>
      <c r="N610" s="20">
        <v>10</v>
      </c>
      <c r="O610" s="21">
        <v>10</v>
      </c>
      <c r="P610" s="22" t="s">
        <v>221</v>
      </c>
      <c r="Q610" s="134" t="s">
        <v>220</v>
      </c>
      <c r="R610" s="23">
        <v>350</v>
      </c>
      <c r="S610" s="24">
        <v>0</v>
      </c>
      <c r="T610" s="1239"/>
      <c r="V610" s="58"/>
      <c r="W610" s="1220"/>
      <c r="X610" s="137"/>
      <c r="Y610" s="25"/>
      <c r="Z610" s="1259"/>
      <c r="AA610" s="137"/>
      <c r="AB610" s="1239"/>
      <c r="AC610" s="43"/>
      <c r="AD610" s="43"/>
      <c r="AE610" s="1240"/>
      <c r="AF610" s="64"/>
      <c r="AG610" s="1241" t="s">
        <v>220</v>
      </c>
      <c r="AH610" s="1242">
        <v>0</v>
      </c>
      <c r="AI610" s="1227">
        <v>0</v>
      </c>
      <c r="AJ610" s="1224" t="s">
        <v>220</v>
      </c>
      <c r="AK610" s="142" t="s">
        <v>224</v>
      </c>
      <c r="AL610" s="27">
        <v>0</v>
      </c>
      <c r="AM610" s="28">
        <v>0</v>
      </c>
      <c r="AN610" s="1220" t="s">
        <v>220</v>
      </c>
      <c r="AO610" s="1221">
        <v>130</v>
      </c>
      <c r="AP610" s="1220"/>
      <c r="AQ610" s="1230">
        <v>0</v>
      </c>
      <c r="AR610" s="1224"/>
      <c r="AS610" s="78"/>
      <c r="AT610" s="1224"/>
      <c r="AU610" s="62"/>
      <c r="AV610" s="1220" t="s">
        <v>220</v>
      </c>
      <c r="AW610" s="1221">
        <v>160</v>
      </c>
      <c r="AX610" s="1220"/>
      <c r="AY610" s="1230">
        <v>0</v>
      </c>
      <c r="AZ610" s="1224" t="s">
        <v>225</v>
      </c>
      <c r="BA610" s="135"/>
      <c r="BB610" s="135"/>
      <c r="BC610" s="135"/>
      <c r="BD610" s="1225" t="s">
        <v>271</v>
      </c>
      <c r="BE610" s="137"/>
      <c r="BF610" s="1225" t="s">
        <v>272</v>
      </c>
    </row>
    <row r="611" spans="1:58">
      <c r="A611" s="1257"/>
      <c r="B611" s="1236"/>
      <c r="C611" s="1238"/>
      <c r="D611" s="30" t="s">
        <v>227</v>
      </c>
      <c r="E611" s="17"/>
      <c r="F611" s="31">
        <v>1580</v>
      </c>
      <c r="G611" s="32">
        <v>4010</v>
      </c>
      <c r="H611" s="31">
        <v>1450</v>
      </c>
      <c r="I611" s="32">
        <v>3880</v>
      </c>
      <c r="J611" s="134" t="s">
        <v>220</v>
      </c>
      <c r="K611" s="33">
        <v>10</v>
      </c>
      <c r="L611" s="34">
        <v>40</v>
      </c>
      <c r="M611" s="35" t="s">
        <v>221</v>
      </c>
      <c r="N611" s="33">
        <v>10</v>
      </c>
      <c r="O611" s="34">
        <v>50</v>
      </c>
      <c r="P611" s="35" t="s">
        <v>221</v>
      </c>
      <c r="Q611" s="134" t="s">
        <v>220</v>
      </c>
      <c r="R611" s="36">
        <v>350</v>
      </c>
      <c r="S611" s="37">
        <v>0</v>
      </c>
      <c r="T611" s="1239"/>
      <c r="V611" s="58"/>
      <c r="W611" s="1220"/>
      <c r="X611" s="137"/>
      <c r="Y611" s="25"/>
      <c r="Z611" s="1259"/>
      <c r="AA611" s="137"/>
      <c r="AB611" s="1239"/>
      <c r="AC611" s="43"/>
      <c r="AD611" s="43"/>
      <c r="AE611" s="1240"/>
      <c r="AF611" s="64"/>
      <c r="AG611" s="1241"/>
      <c r="AH611" s="1243" t="e">
        <v>#REF!</v>
      </c>
      <c r="AI611" s="1228" t="e">
        <v>#REF!</v>
      </c>
      <c r="AJ611" s="1224"/>
      <c r="AK611" s="143" t="s">
        <v>228</v>
      </c>
      <c r="AL611" s="39">
        <v>0</v>
      </c>
      <c r="AM611" s="40">
        <v>0</v>
      </c>
      <c r="AN611" s="1220"/>
      <c r="AO611" s="1222">
        <v>0</v>
      </c>
      <c r="AP611" s="1220"/>
      <c r="AQ611" s="1231">
        <v>0</v>
      </c>
      <c r="AR611" s="1224"/>
      <c r="AS611" s="78"/>
      <c r="AT611" s="1224"/>
      <c r="AU611" s="62"/>
      <c r="AV611" s="1220"/>
      <c r="AW611" s="1222">
        <v>0</v>
      </c>
      <c r="AX611" s="1220"/>
      <c r="AY611" s="1231">
        <v>0</v>
      </c>
      <c r="AZ611" s="1224"/>
      <c r="BA611" s="135"/>
      <c r="BB611" s="135"/>
      <c r="BC611" s="135"/>
      <c r="BD611" s="1226"/>
      <c r="BE611" s="137"/>
      <c r="BF611" s="1226"/>
    </row>
    <row r="612" spans="1:58">
      <c r="A612" s="1257"/>
      <c r="B612" s="1236"/>
      <c r="C612" s="1233" t="s">
        <v>229</v>
      </c>
      <c r="D612" s="30" t="s">
        <v>230</v>
      </c>
      <c r="E612" s="17"/>
      <c r="F612" s="31">
        <v>4010</v>
      </c>
      <c r="G612" s="32">
        <v>7490</v>
      </c>
      <c r="H612" s="31">
        <v>3880</v>
      </c>
      <c r="I612" s="32">
        <v>7360</v>
      </c>
      <c r="J612" s="134" t="s">
        <v>220</v>
      </c>
      <c r="K612" s="33">
        <v>40</v>
      </c>
      <c r="L612" s="34">
        <v>70</v>
      </c>
      <c r="M612" s="35" t="s">
        <v>221</v>
      </c>
      <c r="N612" s="33">
        <v>50</v>
      </c>
      <c r="O612" s="34">
        <v>80</v>
      </c>
      <c r="P612" s="35" t="s">
        <v>221</v>
      </c>
      <c r="Q612" s="42"/>
      <c r="R612" s="43"/>
      <c r="S612" s="44"/>
      <c r="T612" s="1240"/>
      <c r="V612" s="58"/>
      <c r="W612" s="1220"/>
      <c r="X612" s="137"/>
      <c r="Y612" s="25"/>
      <c r="Z612" s="1259"/>
      <c r="AA612" s="137"/>
      <c r="AB612" s="1239"/>
      <c r="AC612" s="43"/>
      <c r="AD612" s="43"/>
      <c r="AE612" s="1240"/>
      <c r="AF612" s="64"/>
      <c r="AG612" s="1241"/>
      <c r="AH612" s="1243" t="e">
        <v>#REF!</v>
      </c>
      <c r="AI612" s="1228" t="e">
        <v>#REF!</v>
      </c>
      <c r="AJ612" s="1224"/>
      <c r="AK612" s="143" t="s">
        <v>231</v>
      </c>
      <c r="AL612" s="39">
        <v>0</v>
      </c>
      <c r="AM612" s="40">
        <v>0</v>
      </c>
      <c r="AN612" s="1220"/>
      <c r="AO612" s="1222">
        <v>0</v>
      </c>
      <c r="AP612" s="1220"/>
      <c r="AQ612" s="1231">
        <v>0</v>
      </c>
      <c r="AR612" s="1224"/>
      <c r="AS612" s="78"/>
      <c r="AT612" s="1224"/>
      <c r="AU612" s="62"/>
      <c r="AV612" s="1220"/>
      <c r="AW612" s="1222">
        <v>0</v>
      </c>
      <c r="AX612" s="1220"/>
      <c r="AY612" s="1231">
        <v>0</v>
      </c>
      <c r="AZ612" s="1224"/>
      <c r="BA612" s="135"/>
      <c r="BB612" s="135"/>
      <c r="BC612" s="135"/>
      <c r="BD612" s="1218">
        <v>0</v>
      </c>
      <c r="BE612" s="137"/>
      <c r="BF612" s="1218">
        <v>0</v>
      </c>
    </row>
    <row r="613" spans="1:58">
      <c r="A613" s="1257"/>
      <c r="B613" s="1236"/>
      <c r="C613" s="1234"/>
      <c r="D613" s="46" t="s">
        <v>53</v>
      </c>
      <c r="E613" s="17"/>
      <c r="F613" s="47">
        <v>7490</v>
      </c>
      <c r="G613" s="48">
        <v>0</v>
      </c>
      <c r="H613" s="47">
        <v>7360</v>
      </c>
      <c r="I613" s="48">
        <v>0</v>
      </c>
      <c r="J613" s="134" t="s">
        <v>220</v>
      </c>
      <c r="K613" s="36">
        <v>70</v>
      </c>
      <c r="L613" s="49">
        <v>0</v>
      </c>
      <c r="M613" s="50" t="s">
        <v>221</v>
      </c>
      <c r="N613" s="36">
        <v>80</v>
      </c>
      <c r="O613" s="49">
        <v>0</v>
      </c>
      <c r="P613" s="50" t="s">
        <v>221</v>
      </c>
      <c r="Q613" s="42"/>
      <c r="R613" s="43"/>
      <c r="S613" s="51"/>
      <c r="T613" s="1240"/>
      <c r="V613" s="58"/>
      <c r="W613" s="1220"/>
      <c r="X613" s="137"/>
      <c r="Y613" s="25"/>
      <c r="Z613" s="1259"/>
      <c r="AA613" s="137"/>
      <c r="AB613" s="1239"/>
      <c r="AC613" s="43"/>
      <c r="AD613" s="43"/>
      <c r="AE613" s="1240"/>
      <c r="AF613" s="64"/>
      <c r="AG613" s="1241"/>
      <c r="AH613" s="1244" t="e">
        <v>#REF!</v>
      </c>
      <c r="AI613" s="1229" t="e">
        <v>#REF!</v>
      </c>
      <c r="AJ613" s="1224"/>
      <c r="AK613" s="132" t="s">
        <v>232</v>
      </c>
      <c r="AL613" s="53">
        <v>0</v>
      </c>
      <c r="AM613" s="54">
        <v>0</v>
      </c>
      <c r="AN613" s="1220"/>
      <c r="AO613" s="1223">
        <v>0</v>
      </c>
      <c r="AP613" s="1220"/>
      <c r="AQ613" s="1232">
        <v>0</v>
      </c>
      <c r="AR613" s="1224"/>
      <c r="AS613" s="78"/>
      <c r="AT613" s="1224"/>
      <c r="AU613" s="62"/>
      <c r="AV613" s="1220"/>
      <c r="AW613" s="1223">
        <v>0</v>
      </c>
      <c r="AX613" s="1220"/>
      <c r="AY613" s="1232">
        <v>0</v>
      </c>
      <c r="AZ613" s="1224"/>
      <c r="BA613" s="135"/>
      <c r="BB613" s="135"/>
      <c r="BC613" s="135"/>
      <c r="BD613" s="1219">
        <v>0</v>
      </c>
      <c r="BE613" s="137"/>
      <c r="BF613" s="1219">
        <v>0</v>
      </c>
    </row>
    <row r="614" spans="1:58">
      <c r="A614" s="1257"/>
      <c r="B614" s="1245" t="s">
        <v>265</v>
      </c>
      <c r="C614" s="1237" t="s">
        <v>218</v>
      </c>
      <c r="D614" s="16" t="s">
        <v>219</v>
      </c>
      <c r="E614" s="17"/>
      <c r="F614" s="18">
        <v>1200</v>
      </c>
      <c r="G614" s="19">
        <v>1550</v>
      </c>
      <c r="H614" s="18">
        <v>1080</v>
      </c>
      <c r="I614" s="19">
        <v>1430</v>
      </c>
      <c r="J614" s="134" t="s">
        <v>220</v>
      </c>
      <c r="K614" s="20">
        <v>10</v>
      </c>
      <c r="L614" s="21">
        <v>10</v>
      </c>
      <c r="M614" s="22" t="s">
        <v>221</v>
      </c>
      <c r="N614" s="20">
        <v>10</v>
      </c>
      <c r="O614" s="21">
        <v>10</v>
      </c>
      <c r="P614" s="22" t="s">
        <v>221</v>
      </c>
      <c r="Q614" s="134" t="s">
        <v>220</v>
      </c>
      <c r="R614" s="23">
        <v>350</v>
      </c>
      <c r="S614" s="24">
        <v>0</v>
      </c>
      <c r="T614" s="1239"/>
      <c r="V614" s="58"/>
      <c r="W614" s="1220"/>
      <c r="X614" s="137"/>
      <c r="Y614" s="25"/>
      <c r="Z614" s="1259"/>
      <c r="AA614" s="137"/>
      <c r="AB614" s="1239"/>
      <c r="AC614" s="43"/>
      <c r="AD614" s="43"/>
      <c r="AE614" s="1240"/>
      <c r="AF614" s="64"/>
      <c r="AG614" s="1241" t="s">
        <v>220</v>
      </c>
      <c r="AH614" s="1242">
        <v>0</v>
      </c>
      <c r="AI614" s="1227">
        <v>0</v>
      </c>
      <c r="AJ614" s="1224" t="s">
        <v>220</v>
      </c>
      <c r="AK614" s="142" t="s">
        <v>224</v>
      </c>
      <c r="AL614" s="27">
        <v>0</v>
      </c>
      <c r="AM614" s="28">
        <v>0</v>
      </c>
      <c r="AN614" s="1220" t="s">
        <v>220</v>
      </c>
      <c r="AO614" s="1221">
        <v>120</v>
      </c>
      <c r="AP614" s="1220"/>
      <c r="AQ614" s="1230">
        <v>0</v>
      </c>
      <c r="AR614" s="1224"/>
      <c r="AS614" s="78"/>
      <c r="AT614" s="1224"/>
      <c r="AU614" s="62"/>
      <c r="AV614" s="1220" t="s">
        <v>220</v>
      </c>
      <c r="AW614" s="1221">
        <v>160</v>
      </c>
      <c r="AX614" s="1220"/>
      <c r="AY614" s="1230">
        <v>0</v>
      </c>
      <c r="AZ614" s="1224" t="s">
        <v>225</v>
      </c>
      <c r="BA614" s="135"/>
      <c r="BB614" s="135"/>
      <c r="BC614" s="135"/>
      <c r="BD614" s="1225" t="s">
        <v>271</v>
      </c>
      <c r="BE614" s="137"/>
      <c r="BF614" s="1225" t="s">
        <v>272</v>
      </c>
    </row>
    <row r="615" spans="1:58">
      <c r="A615" s="1257"/>
      <c r="B615" s="1236"/>
      <c r="C615" s="1238"/>
      <c r="D615" s="30" t="s">
        <v>227</v>
      </c>
      <c r="E615" s="17"/>
      <c r="F615" s="31">
        <v>1550</v>
      </c>
      <c r="G615" s="32">
        <v>3980</v>
      </c>
      <c r="H615" s="31">
        <v>1430</v>
      </c>
      <c r="I615" s="32">
        <v>3860</v>
      </c>
      <c r="J615" s="134" t="s">
        <v>220</v>
      </c>
      <c r="K615" s="33">
        <v>10</v>
      </c>
      <c r="L615" s="34">
        <v>40</v>
      </c>
      <c r="M615" s="35" t="s">
        <v>221</v>
      </c>
      <c r="N615" s="33">
        <v>10</v>
      </c>
      <c r="O615" s="34">
        <v>40</v>
      </c>
      <c r="P615" s="35" t="s">
        <v>221</v>
      </c>
      <c r="Q615" s="134" t="s">
        <v>220</v>
      </c>
      <c r="R615" s="36">
        <v>350</v>
      </c>
      <c r="S615" s="37">
        <v>0</v>
      </c>
      <c r="T615" s="1239"/>
      <c r="V615" s="58"/>
      <c r="W615" s="1220"/>
      <c r="X615" s="137"/>
      <c r="Y615" s="25"/>
      <c r="Z615" s="1259"/>
      <c r="AA615" s="137"/>
      <c r="AB615" s="1239"/>
      <c r="AC615" s="43"/>
      <c r="AD615" s="43"/>
      <c r="AE615" s="1240"/>
      <c r="AF615" s="64"/>
      <c r="AG615" s="1241"/>
      <c r="AH615" s="1243" t="e">
        <v>#REF!</v>
      </c>
      <c r="AI615" s="1228" t="e">
        <v>#REF!</v>
      </c>
      <c r="AJ615" s="1224"/>
      <c r="AK615" s="143" t="s">
        <v>228</v>
      </c>
      <c r="AL615" s="39">
        <v>0</v>
      </c>
      <c r="AM615" s="40">
        <v>0</v>
      </c>
      <c r="AN615" s="1220"/>
      <c r="AO615" s="1222">
        <v>0</v>
      </c>
      <c r="AP615" s="1220"/>
      <c r="AQ615" s="1231">
        <v>0</v>
      </c>
      <c r="AR615" s="1224"/>
      <c r="AS615" s="78"/>
      <c r="AT615" s="1224"/>
      <c r="AU615" s="62"/>
      <c r="AV615" s="1220"/>
      <c r="AW615" s="1222">
        <v>0</v>
      </c>
      <c r="AX615" s="1220"/>
      <c r="AY615" s="1231">
        <v>0</v>
      </c>
      <c r="AZ615" s="1224"/>
      <c r="BA615" s="135"/>
      <c r="BB615" s="135"/>
      <c r="BC615" s="135"/>
      <c r="BD615" s="1226"/>
      <c r="BE615" s="137"/>
      <c r="BF615" s="1226"/>
    </row>
    <row r="616" spans="1:58">
      <c r="A616" s="1257"/>
      <c r="B616" s="1236"/>
      <c r="C616" s="1233" t="s">
        <v>229</v>
      </c>
      <c r="D616" s="30" t="s">
        <v>230</v>
      </c>
      <c r="E616" s="17"/>
      <c r="F616" s="31">
        <v>3980</v>
      </c>
      <c r="G616" s="32">
        <v>7460</v>
      </c>
      <c r="H616" s="31">
        <v>3860</v>
      </c>
      <c r="I616" s="32">
        <v>7340</v>
      </c>
      <c r="J616" s="134" t="s">
        <v>220</v>
      </c>
      <c r="K616" s="33">
        <v>40</v>
      </c>
      <c r="L616" s="34">
        <v>70</v>
      </c>
      <c r="M616" s="35" t="s">
        <v>221</v>
      </c>
      <c r="N616" s="33">
        <v>40</v>
      </c>
      <c r="O616" s="34">
        <v>70</v>
      </c>
      <c r="P616" s="35" t="s">
        <v>221</v>
      </c>
      <c r="Q616" s="42"/>
      <c r="R616" s="43"/>
      <c r="S616" s="44"/>
      <c r="T616" s="1240"/>
      <c r="V616" s="140"/>
      <c r="W616" s="1220"/>
      <c r="X616" s="137"/>
      <c r="Y616" s="25"/>
      <c r="Z616" s="1259"/>
      <c r="AA616" s="137"/>
      <c r="AB616" s="1239"/>
      <c r="AC616" s="43"/>
      <c r="AD616" s="43"/>
      <c r="AE616" s="1240"/>
      <c r="AF616" s="64"/>
      <c r="AG616" s="1241"/>
      <c r="AH616" s="1243" t="e">
        <v>#REF!</v>
      </c>
      <c r="AI616" s="1228" t="e">
        <v>#REF!</v>
      </c>
      <c r="AJ616" s="1224"/>
      <c r="AK616" s="143" t="s">
        <v>231</v>
      </c>
      <c r="AL616" s="39">
        <v>0</v>
      </c>
      <c r="AM616" s="40">
        <v>0</v>
      </c>
      <c r="AN616" s="1220"/>
      <c r="AO616" s="1222">
        <v>0</v>
      </c>
      <c r="AP616" s="1220"/>
      <c r="AQ616" s="1231">
        <v>0</v>
      </c>
      <c r="AR616" s="1224"/>
      <c r="AS616" s="78"/>
      <c r="AT616" s="1224"/>
      <c r="AU616" s="62"/>
      <c r="AV616" s="1220"/>
      <c r="AW616" s="1222">
        <v>0</v>
      </c>
      <c r="AX616" s="1220"/>
      <c r="AY616" s="1231">
        <v>0</v>
      </c>
      <c r="AZ616" s="1224"/>
      <c r="BA616" s="135"/>
      <c r="BB616" s="135"/>
      <c r="BC616" s="135"/>
      <c r="BD616" s="1218">
        <v>0</v>
      </c>
      <c r="BE616" s="137"/>
      <c r="BF616" s="1218">
        <v>0</v>
      </c>
    </row>
    <row r="617" spans="1:58">
      <c r="A617" s="1257"/>
      <c r="B617" s="1236"/>
      <c r="C617" s="1234"/>
      <c r="D617" s="46" t="s">
        <v>53</v>
      </c>
      <c r="E617" s="17"/>
      <c r="F617" s="47">
        <v>7460</v>
      </c>
      <c r="G617" s="48">
        <v>0</v>
      </c>
      <c r="H617" s="47">
        <v>7340</v>
      </c>
      <c r="I617" s="48">
        <v>0</v>
      </c>
      <c r="J617" s="134" t="s">
        <v>220</v>
      </c>
      <c r="K617" s="36">
        <v>70</v>
      </c>
      <c r="L617" s="49">
        <v>0</v>
      </c>
      <c r="M617" s="50" t="s">
        <v>221</v>
      </c>
      <c r="N617" s="36">
        <v>70</v>
      </c>
      <c r="O617" s="49">
        <v>0</v>
      </c>
      <c r="P617" s="50" t="s">
        <v>221</v>
      </c>
      <c r="Q617" s="42"/>
      <c r="R617" s="43"/>
      <c r="S617" s="51"/>
      <c r="T617" s="1240"/>
      <c r="V617" s="140"/>
      <c r="W617" s="1220"/>
      <c r="X617" s="137"/>
      <c r="Y617" s="25"/>
      <c r="Z617" s="1259"/>
      <c r="AA617" s="137"/>
      <c r="AB617" s="1239"/>
      <c r="AC617" s="43"/>
      <c r="AD617" s="43"/>
      <c r="AE617" s="1240"/>
      <c r="AF617" s="64"/>
      <c r="AG617" s="1241"/>
      <c r="AH617" s="1244" t="e">
        <v>#REF!</v>
      </c>
      <c r="AI617" s="1229" t="e">
        <v>#REF!</v>
      </c>
      <c r="AJ617" s="1224"/>
      <c r="AK617" s="132" t="s">
        <v>232</v>
      </c>
      <c r="AL617" s="53">
        <v>0</v>
      </c>
      <c r="AM617" s="54">
        <v>0</v>
      </c>
      <c r="AN617" s="1220"/>
      <c r="AO617" s="1223">
        <v>0</v>
      </c>
      <c r="AP617" s="1220"/>
      <c r="AQ617" s="1232">
        <v>0</v>
      </c>
      <c r="AR617" s="1224"/>
      <c r="AS617" s="78"/>
      <c r="AT617" s="1224"/>
      <c r="AU617" s="62"/>
      <c r="AV617" s="1220"/>
      <c r="AW617" s="1223">
        <v>0</v>
      </c>
      <c r="AX617" s="1220"/>
      <c r="AY617" s="1232">
        <v>0</v>
      </c>
      <c r="AZ617" s="1224"/>
      <c r="BA617" s="135"/>
      <c r="BB617" s="135"/>
      <c r="BC617" s="135"/>
      <c r="BD617" s="1219">
        <v>0</v>
      </c>
      <c r="BE617" s="137"/>
      <c r="BF617" s="1219">
        <v>0</v>
      </c>
    </row>
    <row r="618" spans="1:58">
      <c r="A618" s="1257"/>
      <c r="B618" s="1235" t="s">
        <v>266</v>
      </c>
      <c r="C618" s="1237" t="s">
        <v>218</v>
      </c>
      <c r="D618" s="16" t="s">
        <v>219</v>
      </c>
      <c r="E618" s="17"/>
      <c r="F618" s="18">
        <v>1180</v>
      </c>
      <c r="G618" s="19">
        <v>1530</v>
      </c>
      <c r="H618" s="18">
        <v>1060</v>
      </c>
      <c r="I618" s="19">
        <v>1410</v>
      </c>
      <c r="J618" s="134" t="s">
        <v>220</v>
      </c>
      <c r="K618" s="20">
        <v>10</v>
      </c>
      <c r="L618" s="21">
        <v>10</v>
      </c>
      <c r="M618" s="22" t="s">
        <v>221</v>
      </c>
      <c r="N618" s="20">
        <v>10</v>
      </c>
      <c r="O618" s="21">
        <v>10</v>
      </c>
      <c r="P618" s="22" t="s">
        <v>221</v>
      </c>
      <c r="Q618" s="134" t="s">
        <v>220</v>
      </c>
      <c r="R618" s="23">
        <v>350</v>
      </c>
      <c r="S618" s="24">
        <v>0</v>
      </c>
      <c r="T618" s="1239"/>
      <c r="V618" s="140"/>
      <c r="W618" s="1220"/>
      <c r="X618" s="137"/>
      <c r="Y618" s="25"/>
      <c r="Z618" s="1259"/>
      <c r="AA618" s="137"/>
      <c r="AB618" s="1239"/>
      <c r="AC618" s="43"/>
      <c r="AD618" s="43"/>
      <c r="AE618" s="1240"/>
      <c r="AF618" s="64"/>
      <c r="AG618" s="1241" t="s">
        <v>220</v>
      </c>
      <c r="AH618" s="1242">
        <v>0</v>
      </c>
      <c r="AI618" s="1227">
        <v>0</v>
      </c>
      <c r="AJ618" s="1224" t="s">
        <v>220</v>
      </c>
      <c r="AK618" s="142" t="s">
        <v>224</v>
      </c>
      <c r="AL618" s="27">
        <v>0</v>
      </c>
      <c r="AM618" s="28">
        <v>0</v>
      </c>
      <c r="AN618" s="1220" t="s">
        <v>220</v>
      </c>
      <c r="AO618" s="1221">
        <v>110</v>
      </c>
      <c r="AP618" s="1220"/>
      <c r="AQ618" s="1230">
        <v>0</v>
      </c>
      <c r="AR618" s="1224"/>
      <c r="AS618" s="78"/>
      <c r="AT618" s="1224"/>
      <c r="AU618" s="62"/>
      <c r="AV618" s="1220" t="s">
        <v>220</v>
      </c>
      <c r="AW618" s="1221">
        <v>150</v>
      </c>
      <c r="AX618" s="1220"/>
      <c r="AY618" s="136">
        <v>0</v>
      </c>
      <c r="AZ618" s="1224" t="s">
        <v>225</v>
      </c>
      <c r="BA618" s="135"/>
      <c r="BB618" s="135"/>
      <c r="BC618" s="135"/>
      <c r="BD618" s="1225" t="s">
        <v>271</v>
      </c>
      <c r="BE618" s="25"/>
      <c r="BF618" s="1225" t="s">
        <v>272</v>
      </c>
    </row>
    <row r="619" spans="1:58">
      <c r="A619" s="1257"/>
      <c r="B619" s="1236"/>
      <c r="C619" s="1238"/>
      <c r="D619" s="30" t="s">
        <v>227</v>
      </c>
      <c r="E619" s="17"/>
      <c r="F619" s="31">
        <v>1530</v>
      </c>
      <c r="G619" s="32">
        <v>3960</v>
      </c>
      <c r="H619" s="31">
        <v>1410</v>
      </c>
      <c r="I619" s="32">
        <v>3840</v>
      </c>
      <c r="J619" s="134" t="s">
        <v>220</v>
      </c>
      <c r="K619" s="33">
        <v>10</v>
      </c>
      <c r="L619" s="34">
        <v>40</v>
      </c>
      <c r="M619" s="35" t="s">
        <v>221</v>
      </c>
      <c r="N619" s="33">
        <v>10</v>
      </c>
      <c r="O619" s="34">
        <v>40</v>
      </c>
      <c r="P619" s="35" t="s">
        <v>221</v>
      </c>
      <c r="Q619" s="134" t="s">
        <v>220</v>
      </c>
      <c r="R619" s="36">
        <v>350</v>
      </c>
      <c r="S619" s="37">
        <v>0</v>
      </c>
      <c r="T619" s="1239"/>
      <c r="V619" s="140"/>
      <c r="W619" s="1220"/>
      <c r="X619" s="137"/>
      <c r="Y619" s="25"/>
      <c r="Z619" s="1259"/>
      <c r="AA619" s="137"/>
      <c r="AB619" s="1239"/>
      <c r="AC619" s="43"/>
      <c r="AD619" s="43"/>
      <c r="AE619" s="1240"/>
      <c r="AF619" s="64"/>
      <c r="AG619" s="1241"/>
      <c r="AH619" s="1243" t="e">
        <v>#REF!</v>
      </c>
      <c r="AI619" s="1228" t="e">
        <v>#REF!</v>
      </c>
      <c r="AJ619" s="1224"/>
      <c r="AK619" s="143" t="s">
        <v>228</v>
      </c>
      <c r="AL619" s="39">
        <v>0</v>
      </c>
      <c r="AM619" s="40">
        <v>0</v>
      </c>
      <c r="AN619" s="1220"/>
      <c r="AO619" s="1222">
        <v>0</v>
      </c>
      <c r="AP619" s="1220"/>
      <c r="AQ619" s="1231">
        <v>0</v>
      </c>
      <c r="AR619" s="1224"/>
      <c r="AS619" s="78"/>
      <c r="AT619" s="1224"/>
      <c r="AU619" s="62"/>
      <c r="AV619" s="1220"/>
      <c r="AW619" s="1222">
        <v>0</v>
      </c>
      <c r="AX619" s="1220"/>
      <c r="AY619" s="137">
        <v>0</v>
      </c>
      <c r="AZ619" s="1224"/>
      <c r="BA619" s="135"/>
      <c r="BB619" s="135"/>
      <c r="BC619" s="135"/>
      <c r="BD619" s="1226"/>
      <c r="BE619" s="25"/>
      <c r="BF619" s="1226"/>
    </row>
    <row r="620" spans="1:58">
      <c r="A620" s="1257"/>
      <c r="B620" s="1236"/>
      <c r="C620" s="1233" t="s">
        <v>229</v>
      </c>
      <c r="D620" s="30" t="s">
        <v>230</v>
      </c>
      <c r="E620" s="17"/>
      <c r="F620" s="31">
        <v>3960</v>
      </c>
      <c r="G620" s="32">
        <v>7440</v>
      </c>
      <c r="H620" s="31">
        <v>3840</v>
      </c>
      <c r="I620" s="32">
        <v>7320</v>
      </c>
      <c r="J620" s="134" t="s">
        <v>220</v>
      </c>
      <c r="K620" s="33">
        <v>40</v>
      </c>
      <c r="L620" s="34">
        <v>70</v>
      </c>
      <c r="M620" s="35" t="s">
        <v>221</v>
      </c>
      <c r="N620" s="33">
        <v>40</v>
      </c>
      <c r="O620" s="34">
        <v>70</v>
      </c>
      <c r="P620" s="35" t="s">
        <v>221</v>
      </c>
      <c r="Q620" s="42"/>
      <c r="R620" s="43"/>
      <c r="S620" s="44"/>
      <c r="T620" s="1240"/>
      <c r="V620" s="140"/>
      <c r="W620" s="1220"/>
      <c r="X620" s="137"/>
      <c r="Y620" s="25"/>
      <c r="Z620" s="1259"/>
      <c r="AA620" s="137"/>
      <c r="AB620" s="1239"/>
      <c r="AC620" s="43"/>
      <c r="AD620" s="43"/>
      <c r="AE620" s="1240"/>
      <c r="AF620" s="64"/>
      <c r="AG620" s="1241"/>
      <c r="AH620" s="1243" t="e">
        <v>#REF!</v>
      </c>
      <c r="AI620" s="1228" t="e">
        <v>#REF!</v>
      </c>
      <c r="AJ620" s="1224"/>
      <c r="AK620" s="143" t="s">
        <v>231</v>
      </c>
      <c r="AL620" s="39">
        <v>0</v>
      </c>
      <c r="AM620" s="40">
        <v>0</v>
      </c>
      <c r="AN620" s="1220"/>
      <c r="AO620" s="1222">
        <v>0</v>
      </c>
      <c r="AP620" s="1220"/>
      <c r="AQ620" s="1231">
        <v>0</v>
      </c>
      <c r="AR620" s="1224"/>
      <c r="AS620" s="78"/>
      <c r="AT620" s="1224"/>
      <c r="AU620" s="62"/>
      <c r="AV620" s="1220"/>
      <c r="AW620" s="1222">
        <v>0</v>
      </c>
      <c r="AX620" s="1220"/>
      <c r="AY620" s="137">
        <v>0</v>
      </c>
      <c r="AZ620" s="1224"/>
      <c r="BA620" s="135"/>
      <c r="BB620" s="135"/>
      <c r="BC620" s="135"/>
      <c r="BD620" s="1218">
        <v>0</v>
      </c>
      <c r="BE620" s="25"/>
      <c r="BF620" s="1218">
        <v>0</v>
      </c>
    </row>
    <row r="621" spans="1:58">
      <c r="A621" s="1258"/>
      <c r="B621" s="1236"/>
      <c r="C621" s="1234"/>
      <c r="D621" s="46" t="s">
        <v>53</v>
      </c>
      <c r="E621" s="17"/>
      <c r="F621" s="47">
        <v>7440</v>
      </c>
      <c r="G621" s="48">
        <v>0</v>
      </c>
      <c r="H621" s="47">
        <v>7320</v>
      </c>
      <c r="I621" s="48">
        <v>0</v>
      </c>
      <c r="J621" s="134" t="s">
        <v>220</v>
      </c>
      <c r="K621" s="36">
        <v>70</v>
      </c>
      <c r="L621" s="49">
        <v>0</v>
      </c>
      <c r="M621" s="50" t="s">
        <v>221</v>
      </c>
      <c r="N621" s="36">
        <v>70</v>
      </c>
      <c r="O621" s="49">
        <v>0</v>
      </c>
      <c r="P621" s="50" t="s">
        <v>221</v>
      </c>
      <c r="Q621" s="42"/>
      <c r="R621" s="43"/>
      <c r="S621" s="51"/>
      <c r="T621" s="1240"/>
      <c r="V621" s="141"/>
      <c r="W621" s="1220"/>
      <c r="X621" s="138"/>
      <c r="Y621" s="25"/>
      <c r="Z621" s="1259"/>
      <c r="AA621" s="138"/>
      <c r="AB621" s="1239"/>
      <c r="AC621" s="43"/>
      <c r="AD621" s="43"/>
      <c r="AE621" s="1240"/>
      <c r="AF621" s="64"/>
      <c r="AG621" s="1241"/>
      <c r="AH621" s="1244" t="e">
        <v>#REF!</v>
      </c>
      <c r="AI621" s="1229" t="e">
        <v>#REF!</v>
      </c>
      <c r="AJ621" s="1224"/>
      <c r="AK621" s="132" t="s">
        <v>232</v>
      </c>
      <c r="AL621" s="53">
        <v>0</v>
      </c>
      <c r="AM621" s="54">
        <v>0</v>
      </c>
      <c r="AN621" s="1220"/>
      <c r="AO621" s="1223">
        <v>0</v>
      </c>
      <c r="AP621" s="1220"/>
      <c r="AQ621" s="1232">
        <v>0</v>
      </c>
      <c r="AR621" s="1224"/>
      <c r="AS621" s="131"/>
      <c r="AT621" s="1224"/>
      <c r="AU621" s="12"/>
      <c r="AV621" s="1220"/>
      <c r="AW621" s="1223">
        <v>0</v>
      </c>
      <c r="AX621" s="1220"/>
      <c r="AY621" s="138">
        <v>0</v>
      </c>
      <c r="AZ621" s="1224"/>
      <c r="BA621" s="135"/>
      <c r="BB621" s="135"/>
      <c r="BC621" s="135"/>
      <c r="BD621" s="1219">
        <v>0</v>
      </c>
      <c r="BE621" s="25"/>
      <c r="BF621" s="1219">
        <v>0</v>
      </c>
    </row>
  </sheetData>
  <sheetProtection selectLockedCells="1" selectUnlockedCells="1"/>
  <mergeCells count="4988">
    <mergeCell ref="BL1:BL4"/>
    <mergeCell ref="F2:G2"/>
    <mergeCell ref="H2:I2"/>
    <mergeCell ref="K2:M2"/>
    <mergeCell ref="N2:P2"/>
    <mergeCell ref="BA2:BA4"/>
    <mergeCell ref="BB2:BB4"/>
    <mergeCell ref="BC2:BC4"/>
    <mergeCell ref="BD2:BD4"/>
    <mergeCell ref="F3:G3"/>
    <mergeCell ref="AS1:AS4"/>
    <mergeCell ref="AU1:AU4"/>
    <mergeCell ref="AW1:AY2"/>
    <mergeCell ref="BA1:BD1"/>
    <mergeCell ref="BF1:BF4"/>
    <mergeCell ref="BJ1:BK4"/>
    <mergeCell ref="R1:S2"/>
    <mergeCell ref="V1:AA2"/>
    <mergeCell ref="AC1:AF2"/>
    <mergeCell ref="AH1:AI2"/>
    <mergeCell ref="AK1:AM2"/>
    <mergeCell ref="AO1:AQ2"/>
    <mergeCell ref="F1:I1"/>
    <mergeCell ref="K1:P1"/>
    <mergeCell ref="H3:I3"/>
    <mergeCell ref="AK5:AM5"/>
    <mergeCell ref="AO5:AQ5"/>
    <mergeCell ref="AW5:AY5"/>
    <mergeCell ref="BA5:BD5"/>
    <mergeCell ref="A7:A74"/>
    <mergeCell ref="B7:B10"/>
    <mergeCell ref="C7:C8"/>
    <mergeCell ref="T7:T74"/>
    <mergeCell ref="W7:W74"/>
    <mergeCell ref="Z7:Z74"/>
    <mergeCell ref="AQ3:AQ4"/>
    <mergeCell ref="AY3:AY4"/>
    <mergeCell ref="F5:G5"/>
    <mergeCell ref="H5:I5"/>
    <mergeCell ref="K5:M5"/>
    <mergeCell ref="N5:P5"/>
    <mergeCell ref="R5:S5"/>
    <mergeCell ref="V5:AA5"/>
    <mergeCell ref="AC5:AF5"/>
    <mergeCell ref="AH5:AI5"/>
    <mergeCell ref="S3:S4"/>
    <mergeCell ref="X3:X4"/>
    <mergeCell ref="AA3:AA4"/>
    <mergeCell ref="AF3:AF4"/>
    <mergeCell ref="AH3:AI3"/>
    <mergeCell ref="AL3:AM3"/>
    <mergeCell ref="A1:A4"/>
    <mergeCell ref="B1:B4"/>
    <mergeCell ref="C1:C4"/>
    <mergeCell ref="D1:D4"/>
    <mergeCell ref="AR11:AR12"/>
    <mergeCell ref="AS11:AS12"/>
    <mergeCell ref="BL7:BL10"/>
    <mergeCell ref="C9:C10"/>
    <mergeCell ref="AB9:AB10"/>
    <mergeCell ref="AC9:AC10"/>
    <mergeCell ref="BA9:BA10"/>
    <mergeCell ref="BB9:BB10"/>
    <mergeCell ref="BC9:BC10"/>
    <mergeCell ref="BD9:BD10"/>
    <mergeCell ref="BF9:BF10"/>
    <mergeCell ref="AY7:AY10"/>
    <mergeCell ref="AZ7:AZ10"/>
    <mergeCell ref="BA7:BA8"/>
    <mergeCell ref="BB7:BB8"/>
    <mergeCell ref="BC7:BC8"/>
    <mergeCell ref="BD7:BD8"/>
    <mergeCell ref="AR7:AR8"/>
    <mergeCell ref="AS7:AS8"/>
    <mergeCell ref="AT7:AT74"/>
    <mergeCell ref="AV7:AV10"/>
    <mergeCell ref="AW7:AW10"/>
    <mergeCell ref="AX7:AX10"/>
    <mergeCell ref="AX11:AX14"/>
    <mergeCell ref="AX15:AX18"/>
    <mergeCell ref="AV19:AV22"/>
    <mergeCell ref="AW19:AW22"/>
    <mergeCell ref="AI7:AI10"/>
    <mergeCell ref="AJ7:AJ10"/>
    <mergeCell ref="AN7:AN10"/>
    <mergeCell ref="AO7:AO10"/>
    <mergeCell ref="AP7:AP10"/>
    <mergeCell ref="AQ7:AQ10"/>
    <mergeCell ref="AB7:AB8"/>
    <mergeCell ref="AV11:AV14"/>
    <mergeCell ref="AW11:AW14"/>
    <mergeCell ref="AG11:AG14"/>
    <mergeCell ref="AH11:AH14"/>
    <mergeCell ref="AI11:AI14"/>
    <mergeCell ref="AJ11:AJ14"/>
    <mergeCell ref="AN11:AN14"/>
    <mergeCell ref="AO11:AO14"/>
    <mergeCell ref="B11:B14"/>
    <mergeCell ref="C11:C12"/>
    <mergeCell ref="AB11:AB12"/>
    <mergeCell ref="AC11:AC12"/>
    <mergeCell ref="AE11:AE14"/>
    <mergeCell ref="AF11:AF14"/>
    <mergeCell ref="BF7:BF8"/>
    <mergeCell ref="AC7:AC8"/>
    <mergeCell ref="AE7:AE10"/>
    <mergeCell ref="AF7:AF10"/>
    <mergeCell ref="AG7:AG10"/>
    <mergeCell ref="AH7:AH10"/>
    <mergeCell ref="AV15:AV18"/>
    <mergeCell ref="AW15:AW18"/>
    <mergeCell ref="AG15:AG18"/>
    <mergeCell ref="AH15:AH18"/>
    <mergeCell ref="AI15:AI18"/>
    <mergeCell ref="AJ15:AJ18"/>
    <mergeCell ref="AN15:AN18"/>
    <mergeCell ref="AO15:AO18"/>
    <mergeCell ref="B15:B18"/>
    <mergeCell ref="C15:C16"/>
    <mergeCell ref="AB15:AB16"/>
    <mergeCell ref="AC15:AC16"/>
    <mergeCell ref="AE15:AE18"/>
    <mergeCell ref="AF15:AF18"/>
    <mergeCell ref="BF11:BF12"/>
    <mergeCell ref="BL11:BL14"/>
    <mergeCell ref="C13:C14"/>
    <mergeCell ref="AB13:AB14"/>
    <mergeCell ref="AC13:AC14"/>
    <mergeCell ref="BA13:BA14"/>
    <mergeCell ref="BB13:BB14"/>
    <mergeCell ref="BC13:BC14"/>
    <mergeCell ref="BD13:BD14"/>
    <mergeCell ref="BF13:BF14"/>
    <mergeCell ref="AY11:AY14"/>
    <mergeCell ref="AZ11:AZ14"/>
    <mergeCell ref="BA11:BA12"/>
    <mergeCell ref="BB11:BB12"/>
    <mergeCell ref="BC11:BC12"/>
    <mergeCell ref="BD11:BD12"/>
    <mergeCell ref="AP11:AP14"/>
    <mergeCell ref="AQ11:AQ14"/>
    <mergeCell ref="AE19:AE22"/>
    <mergeCell ref="AF19:AF22"/>
    <mergeCell ref="AG19:AG22"/>
    <mergeCell ref="AH19:AH22"/>
    <mergeCell ref="AI19:AI22"/>
    <mergeCell ref="AJ19:AJ22"/>
    <mergeCell ref="B19:B22"/>
    <mergeCell ref="C19:C20"/>
    <mergeCell ref="V19:V21"/>
    <mergeCell ref="X19:X21"/>
    <mergeCell ref="AB19:AB20"/>
    <mergeCell ref="AC19:AC20"/>
    <mergeCell ref="BF15:BF16"/>
    <mergeCell ref="BL15:BL18"/>
    <mergeCell ref="C17:C18"/>
    <mergeCell ref="AB17:AB18"/>
    <mergeCell ref="AC17:AC18"/>
    <mergeCell ref="BA17:BA18"/>
    <mergeCell ref="BB17:BB18"/>
    <mergeCell ref="BC17:BC18"/>
    <mergeCell ref="BD17:BD18"/>
    <mergeCell ref="BF17:BF18"/>
    <mergeCell ref="AY15:AY18"/>
    <mergeCell ref="AZ15:AZ18"/>
    <mergeCell ref="BA15:BA16"/>
    <mergeCell ref="BB15:BB16"/>
    <mergeCell ref="BC15:BC16"/>
    <mergeCell ref="BD15:BD16"/>
    <mergeCell ref="AP15:AP18"/>
    <mergeCell ref="AQ15:AQ18"/>
    <mergeCell ref="AR15:AR16"/>
    <mergeCell ref="AS15:AS16"/>
    <mergeCell ref="BF21:BF22"/>
    <mergeCell ref="B23:B26"/>
    <mergeCell ref="C23:C24"/>
    <mergeCell ref="AB23:AB24"/>
    <mergeCell ref="AC23:AC24"/>
    <mergeCell ref="AE23:AE26"/>
    <mergeCell ref="AF23:AF26"/>
    <mergeCell ref="AG23:AG26"/>
    <mergeCell ref="AH23:AH26"/>
    <mergeCell ref="AI23:AI26"/>
    <mergeCell ref="BD19:BD20"/>
    <mergeCell ref="BF19:BF20"/>
    <mergeCell ref="BL19:BL22"/>
    <mergeCell ref="C21:C22"/>
    <mergeCell ref="AB21:AB22"/>
    <mergeCell ref="AC21:AC22"/>
    <mergeCell ref="BA21:BA22"/>
    <mergeCell ref="BB21:BB22"/>
    <mergeCell ref="BC21:BC22"/>
    <mergeCell ref="BD21:BD22"/>
    <mergeCell ref="AX19:AX22"/>
    <mergeCell ref="AY19:AY22"/>
    <mergeCell ref="AZ19:AZ22"/>
    <mergeCell ref="BA19:BA20"/>
    <mergeCell ref="BB19:BB20"/>
    <mergeCell ref="BC19:BC20"/>
    <mergeCell ref="AN19:AN22"/>
    <mergeCell ref="AO19:AO22"/>
    <mergeCell ref="AP19:AP22"/>
    <mergeCell ref="AQ19:AQ22"/>
    <mergeCell ref="AR19:AR20"/>
    <mergeCell ref="AS19:AS20"/>
    <mergeCell ref="BC25:BC26"/>
    <mergeCell ref="BA23:BA24"/>
    <mergeCell ref="BB23:BB24"/>
    <mergeCell ref="BC23:BC24"/>
    <mergeCell ref="BD23:BD24"/>
    <mergeCell ref="BF23:BF24"/>
    <mergeCell ref="BL23:BL26"/>
    <mergeCell ref="BD25:BD26"/>
    <mergeCell ref="BF25:BF26"/>
    <mergeCell ref="AS23:AS24"/>
    <mergeCell ref="AV23:AV26"/>
    <mergeCell ref="AW23:AW26"/>
    <mergeCell ref="AX23:AX26"/>
    <mergeCell ref="AY23:AY26"/>
    <mergeCell ref="AZ23:AZ26"/>
    <mergeCell ref="AJ23:AJ26"/>
    <mergeCell ref="AN23:AN26"/>
    <mergeCell ref="AO23:AO26"/>
    <mergeCell ref="AP23:AP26"/>
    <mergeCell ref="AQ23:AQ26"/>
    <mergeCell ref="AR23:AR24"/>
    <mergeCell ref="AG27:AG30"/>
    <mergeCell ref="AH27:AH30"/>
    <mergeCell ref="AI27:AI30"/>
    <mergeCell ref="AJ27:AJ30"/>
    <mergeCell ref="AN27:AN30"/>
    <mergeCell ref="AO27:AO30"/>
    <mergeCell ref="B27:B30"/>
    <mergeCell ref="C27:C28"/>
    <mergeCell ref="AB27:AB28"/>
    <mergeCell ref="AC27:AC28"/>
    <mergeCell ref="AE27:AE30"/>
    <mergeCell ref="AF27:AF30"/>
    <mergeCell ref="C25:C26"/>
    <mergeCell ref="AB25:AB26"/>
    <mergeCell ref="AC25:AC26"/>
    <mergeCell ref="BA25:BA26"/>
    <mergeCell ref="BB25:BB26"/>
    <mergeCell ref="BF29:BF30"/>
    <mergeCell ref="B31:B34"/>
    <mergeCell ref="C31:C32"/>
    <mergeCell ref="AB31:AB32"/>
    <mergeCell ref="AC31:AC32"/>
    <mergeCell ref="AE31:AE34"/>
    <mergeCell ref="AF31:AF34"/>
    <mergeCell ref="AG31:AG34"/>
    <mergeCell ref="AH31:AH34"/>
    <mergeCell ref="AI31:AI34"/>
    <mergeCell ref="BD27:BD28"/>
    <mergeCell ref="BF27:BF28"/>
    <mergeCell ref="BL27:BL30"/>
    <mergeCell ref="C29:C30"/>
    <mergeCell ref="AB29:AB30"/>
    <mergeCell ref="AC29:AC30"/>
    <mergeCell ref="BA29:BA30"/>
    <mergeCell ref="BB29:BB30"/>
    <mergeCell ref="BC29:BC30"/>
    <mergeCell ref="BD29:BD30"/>
    <mergeCell ref="AX27:AX30"/>
    <mergeCell ref="AY27:AY30"/>
    <mergeCell ref="AZ27:AZ30"/>
    <mergeCell ref="BA27:BA28"/>
    <mergeCell ref="BB27:BB28"/>
    <mergeCell ref="BC27:BC28"/>
    <mergeCell ref="AP27:AP30"/>
    <mergeCell ref="AQ27:AQ30"/>
    <mergeCell ref="AR27:AR28"/>
    <mergeCell ref="AS27:AS28"/>
    <mergeCell ref="AV27:AV30"/>
    <mergeCell ref="AW27:AW30"/>
    <mergeCell ref="BC33:BC34"/>
    <mergeCell ref="BA31:BA32"/>
    <mergeCell ref="BB31:BB32"/>
    <mergeCell ref="BC31:BC32"/>
    <mergeCell ref="BD31:BD32"/>
    <mergeCell ref="BF31:BF32"/>
    <mergeCell ref="BL31:BL34"/>
    <mergeCell ref="BD33:BD34"/>
    <mergeCell ref="BF33:BF34"/>
    <mergeCell ref="AS31:AS32"/>
    <mergeCell ref="AV31:AV34"/>
    <mergeCell ref="AW31:AW34"/>
    <mergeCell ref="AX31:AX34"/>
    <mergeCell ref="AY31:AY34"/>
    <mergeCell ref="AZ31:AZ34"/>
    <mergeCell ref="AJ31:AJ34"/>
    <mergeCell ref="AN31:AN34"/>
    <mergeCell ref="AO31:AO34"/>
    <mergeCell ref="AP31:AP34"/>
    <mergeCell ref="AQ31:AQ34"/>
    <mergeCell ref="AR31:AR32"/>
    <mergeCell ref="AG35:AG38"/>
    <mergeCell ref="AH35:AH38"/>
    <mergeCell ref="AI35:AI38"/>
    <mergeCell ref="AJ35:AJ38"/>
    <mergeCell ref="AN35:AN38"/>
    <mergeCell ref="AO35:AO38"/>
    <mergeCell ref="B35:B38"/>
    <mergeCell ref="C35:C36"/>
    <mergeCell ref="AB35:AB36"/>
    <mergeCell ref="AC35:AC36"/>
    <mergeCell ref="AE35:AE38"/>
    <mergeCell ref="AF35:AF38"/>
    <mergeCell ref="C33:C34"/>
    <mergeCell ref="AB33:AB34"/>
    <mergeCell ref="AC33:AC34"/>
    <mergeCell ref="BA33:BA34"/>
    <mergeCell ref="BB33:BB34"/>
    <mergeCell ref="BF37:BF38"/>
    <mergeCell ref="B39:B42"/>
    <mergeCell ref="C39:C40"/>
    <mergeCell ref="AB39:AB42"/>
    <mergeCell ref="AE39:AE42"/>
    <mergeCell ref="AG39:AG42"/>
    <mergeCell ref="AH39:AH42"/>
    <mergeCell ref="AI39:AI42"/>
    <mergeCell ref="AJ39:AJ42"/>
    <mergeCell ref="AN39:AN42"/>
    <mergeCell ref="BD35:BD36"/>
    <mergeCell ref="BF35:BF36"/>
    <mergeCell ref="BL35:BL38"/>
    <mergeCell ref="C37:C38"/>
    <mergeCell ref="AB37:AB38"/>
    <mergeCell ref="AC37:AC38"/>
    <mergeCell ref="BA37:BA38"/>
    <mergeCell ref="BB37:BB38"/>
    <mergeCell ref="BC37:BC38"/>
    <mergeCell ref="BD37:BD38"/>
    <mergeCell ref="AX35:AX38"/>
    <mergeCell ref="AY35:AY38"/>
    <mergeCell ref="AZ35:AZ38"/>
    <mergeCell ref="BA35:BA36"/>
    <mergeCell ref="BB35:BB36"/>
    <mergeCell ref="BC35:BC36"/>
    <mergeCell ref="AP35:AP38"/>
    <mergeCell ref="AQ35:AQ38"/>
    <mergeCell ref="AR35:AR36"/>
    <mergeCell ref="AS35:AS36"/>
    <mergeCell ref="AV35:AV38"/>
    <mergeCell ref="AW35:AW38"/>
    <mergeCell ref="BD41:BD42"/>
    <mergeCell ref="BF41:BF42"/>
    <mergeCell ref="B43:B46"/>
    <mergeCell ref="C43:C44"/>
    <mergeCell ref="AB43:AB46"/>
    <mergeCell ref="AE43:AE46"/>
    <mergeCell ref="AG43:AG46"/>
    <mergeCell ref="AH43:AH46"/>
    <mergeCell ref="AI43:AI46"/>
    <mergeCell ref="AJ43:AJ46"/>
    <mergeCell ref="BB39:BB40"/>
    <mergeCell ref="BC39:BC40"/>
    <mergeCell ref="BD39:BD40"/>
    <mergeCell ref="BF39:BF40"/>
    <mergeCell ref="BL39:BL42"/>
    <mergeCell ref="C41:C42"/>
    <mergeCell ref="AU41:AU42"/>
    <mergeCell ref="BA41:BA42"/>
    <mergeCell ref="BB41:BB42"/>
    <mergeCell ref="BC41:BC42"/>
    <mergeCell ref="AV39:AV42"/>
    <mergeCell ref="AW39:AW42"/>
    <mergeCell ref="AX39:AX42"/>
    <mergeCell ref="AY39:AY42"/>
    <mergeCell ref="AZ39:AZ42"/>
    <mergeCell ref="BA39:BA40"/>
    <mergeCell ref="AO39:AO42"/>
    <mergeCell ref="AP39:AP42"/>
    <mergeCell ref="AQ39:AQ42"/>
    <mergeCell ref="AR39:AR40"/>
    <mergeCell ref="AS39:AS40"/>
    <mergeCell ref="AU39:AU40"/>
    <mergeCell ref="BF45:BF46"/>
    <mergeCell ref="B47:B50"/>
    <mergeCell ref="C47:C48"/>
    <mergeCell ref="AB47:AB50"/>
    <mergeCell ref="AE47:AE50"/>
    <mergeCell ref="AG47:AG50"/>
    <mergeCell ref="AH47:AH50"/>
    <mergeCell ref="AI47:AI50"/>
    <mergeCell ref="AJ47:AJ50"/>
    <mergeCell ref="AN47:AN50"/>
    <mergeCell ref="BB43:BB44"/>
    <mergeCell ref="BC43:BC44"/>
    <mergeCell ref="BD43:BD44"/>
    <mergeCell ref="BF43:BF44"/>
    <mergeCell ref="BL43:BL46"/>
    <mergeCell ref="C45:C46"/>
    <mergeCell ref="BA45:BA46"/>
    <mergeCell ref="BB45:BB46"/>
    <mergeCell ref="BC45:BC46"/>
    <mergeCell ref="BD45:BD46"/>
    <mergeCell ref="AV43:AV46"/>
    <mergeCell ref="AW43:AW46"/>
    <mergeCell ref="AX43:AX46"/>
    <mergeCell ref="AY43:AY46"/>
    <mergeCell ref="AZ43:AZ46"/>
    <mergeCell ref="BA43:BA44"/>
    <mergeCell ref="AN43:AN46"/>
    <mergeCell ref="AO43:AO46"/>
    <mergeCell ref="AP43:AP46"/>
    <mergeCell ref="AQ43:AQ46"/>
    <mergeCell ref="AR43:AR44"/>
    <mergeCell ref="AS43:AS44"/>
    <mergeCell ref="C51:C52"/>
    <mergeCell ref="AB51:AB54"/>
    <mergeCell ref="AE51:AE54"/>
    <mergeCell ref="AG51:AG54"/>
    <mergeCell ref="AH51:AH54"/>
    <mergeCell ref="BC47:BC48"/>
    <mergeCell ref="BD47:BD48"/>
    <mergeCell ref="BF47:BF48"/>
    <mergeCell ref="BL47:BL50"/>
    <mergeCell ref="C49:C50"/>
    <mergeCell ref="BA49:BA50"/>
    <mergeCell ref="BB49:BB50"/>
    <mergeCell ref="BC49:BC50"/>
    <mergeCell ref="BD49:BD50"/>
    <mergeCell ref="BF49:BF50"/>
    <mergeCell ref="AW47:AW50"/>
    <mergeCell ref="AX47:AX50"/>
    <mergeCell ref="AY47:AY50"/>
    <mergeCell ref="AZ47:AZ50"/>
    <mergeCell ref="BA47:BA48"/>
    <mergeCell ref="BB47:BB48"/>
    <mergeCell ref="AO47:AO50"/>
    <mergeCell ref="AP47:AP50"/>
    <mergeCell ref="AQ47:AQ50"/>
    <mergeCell ref="AR47:AR48"/>
    <mergeCell ref="AS47:AS48"/>
    <mergeCell ref="AV47:AV50"/>
    <mergeCell ref="B55:B58"/>
    <mergeCell ref="C55:C56"/>
    <mergeCell ref="AB55:AB58"/>
    <mergeCell ref="AE55:AE58"/>
    <mergeCell ref="AG55:AG58"/>
    <mergeCell ref="AH55:AH58"/>
    <mergeCell ref="BL51:BL54"/>
    <mergeCell ref="C53:C54"/>
    <mergeCell ref="BA53:BA54"/>
    <mergeCell ref="BB53:BB54"/>
    <mergeCell ref="BC53:BC54"/>
    <mergeCell ref="BD53:BD54"/>
    <mergeCell ref="BF53:BF54"/>
    <mergeCell ref="AZ51:AZ54"/>
    <mergeCell ref="BA51:BA52"/>
    <mergeCell ref="BB51:BB52"/>
    <mergeCell ref="BC51:BC52"/>
    <mergeCell ref="BD51:BD52"/>
    <mergeCell ref="BF51:BF52"/>
    <mergeCell ref="AR51:AR52"/>
    <mergeCell ref="AS51:AS52"/>
    <mergeCell ref="AV51:AV54"/>
    <mergeCell ref="AW51:AW54"/>
    <mergeCell ref="AX51:AX54"/>
    <mergeCell ref="AY51:AY54"/>
    <mergeCell ref="AI51:AI54"/>
    <mergeCell ref="AJ51:AJ54"/>
    <mergeCell ref="AN51:AN54"/>
    <mergeCell ref="AO51:AO54"/>
    <mergeCell ref="AP51:AP54"/>
    <mergeCell ref="AQ51:AQ54"/>
    <mergeCell ref="B51:B54"/>
    <mergeCell ref="C59:C60"/>
    <mergeCell ref="AB59:AB62"/>
    <mergeCell ref="AE59:AE62"/>
    <mergeCell ref="AG59:AG62"/>
    <mergeCell ref="AH59:AH62"/>
    <mergeCell ref="BL55:BL58"/>
    <mergeCell ref="C57:C58"/>
    <mergeCell ref="BA57:BA58"/>
    <mergeCell ref="BB57:BB58"/>
    <mergeCell ref="BC57:BC58"/>
    <mergeCell ref="BD57:BD58"/>
    <mergeCell ref="BF57:BF58"/>
    <mergeCell ref="AZ55:AZ58"/>
    <mergeCell ref="BA55:BA56"/>
    <mergeCell ref="BB55:BB56"/>
    <mergeCell ref="BC55:BC56"/>
    <mergeCell ref="BD55:BD56"/>
    <mergeCell ref="BF55:BF56"/>
    <mergeCell ref="AR55:AR56"/>
    <mergeCell ref="AS55:AS56"/>
    <mergeCell ref="AV55:AV58"/>
    <mergeCell ref="AW55:AW58"/>
    <mergeCell ref="AX55:AX58"/>
    <mergeCell ref="AY55:AY58"/>
    <mergeCell ref="AI55:AI58"/>
    <mergeCell ref="AJ55:AJ58"/>
    <mergeCell ref="AN55:AN58"/>
    <mergeCell ref="AO55:AO58"/>
    <mergeCell ref="AP55:AP58"/>
    <mergeCell ref="AQ55:AQ58"/>
    <mergeCell ref="B63:B66"/>
    <mergeCell ref="C63:C64"/>
    <mergeCell ref="AB63:AB66"/>
    <mergeCell ref="AE63:AE66"/>
    <mergeCell ref="AG63:AG66"/>
    <mergeCell ref="AH63:AH66"/>
    <mergeCell ref="BL59:BL62"/>
    <mergeCell ref="C61:C62"/>
    <mergeCell ref="BA61:BA62"/>
    <mergeCell ref="BB61:BB62"/>
    <mergeCell ref="BC61:BC62"/>
    <mergeCell ref="BD61:BD62"/>
    <mergeCell ref="BF61:BF62"/>
    <mergeCell ref="AZ59:AZ62"/>
    <mergeCell ref="BA59:BA60"/>
    <mergeCell ref="BB59:BB60"/>
    <mergeCell ref="BC59:BC60"/>
    <mergeCell ref="BD59:BD60"/>
    <mergeCell ref="BF59:BF60"/>
    <mergeCell ref="AR59:AR60"/>
    <mergeCell ref="AS59:AS60"/>
    <mergeCell ref="AV59:AV62"/>
    <mergeCell ref="AW59:AW62"/>
    <mergeCell ref="AX59:AX62"/>
    <mergeCell ref="AY59:AY62"/>
    <mergeCell ref="AI59:AI62"/>
    <mergeCell ref="AJ59:AJ62"/>
    <mergeCell ref="AN59:AN62"/>
    <mergeCell ref="AO59:AO62"/>
    <mergeCell ref="AP59:AP62"/>
    <mergeCell ref="AQ59:AQ62"/>
    <mergeCell ref="B59:B62"/>
    <mergeCell ref="C67:C68"/>
    <mergeCell ref="AB67:AB70"/>
    <mergeCell ref="AE67:AE70"/>
    <mergeCell ref="AG67:AG70"/>
    <mergeCell ref="AH67:AH70"/>
    <mergeCell ref="BL63:BL66"/>
    <mergeCell ref="C65:C66"/>
    <mergeCell ref="BA65:BA66"/>
    <mergeCell ref="BB65:BB66"/>
    <mergeCell ref="BC65:BC66"/>
    <mergeCell ref="BD65:BD66"/>
    <mergeCell ref="BF65:BF66"/>
    <mergeCell ref="AZ63:AZ66"/>
    <mergeCell ref="BA63:BA64"/>
    <mergeCell ref="BB63:BB64"/>
    <mergeCell ref="BC63:BC64"/>
    <mergeCell ref="BD63:BD64"/>
    <mergeCell ref="BF63:BF64"/>
    <mergeCell ref="AR63:AR64"/>
    <mergeCell ref="AS63:AS64"/>
    <mergeCell ref="AV63:AV66"/>
    <mergeCell ref="AW63:AW66"/>
    <mergeCell ref="AX63:AX66"/>
    <mergeCell ref="AY63:AY66"/>
    <mergeCell ref="AI63:AI66"/>
    <mergeCell ref="AJ63:AJ66"/>
    <mergeCell ref="AN63:AN66"/>
    <mergeCell ref="AO63:AO66"/>
    <mergeCell ref="AP63:AP66"/>
    <mergeCell ref="AQ63:AQ66"/>
    <mergeCell ref="B71:B74"/>
    <mergeCell ref="C71:C72"/>
    <mergeCell ref="AB71:AB74"/>
    <mergeCell ref="AE71:AE74"/>
    <mergeCell ref="AG71:AG74"/>
    <mergeCell ref="AH71:AH74"/>
    <mergeCell ref="BL67:BL70"/>
    <mergeCell ref="C69:C70"/>
    <mergeCell ref="BA69:BA70"/>
    <mergeCell ref="BB69:BB70"/>
    <mergeCell ref="BC69:BC70"/>
    <mergeCell ref="BD69:BD70"/>
    <mergeCell ref="BF69:BF70"/>
    <mergeCell ref="AZ67:AZ70"/>
    <mergeCell ref="BA67:BA68"/>
    <mergeCell ref="BB67:BB68"/>
    <mergeCell ref="BC67:BC68"/>
    <mergeCell ref="BD67:BD68"/>
    <mergeCell ref="BF67:BF68"/>
    <mergeCell ref="AR67:AR68"/>
    <mergeCell ref="AS67:AS68"/>
    <mergeCell ref="AV67:AV70"/>
    <mergeCell ref="AW67:AW70"/>
    <mergeCell ref="AX67:AX70"/>
    <mergeCell ref="AY67:AY70"/>
    <mergeCell ref="AI67:AI70"/>
    <mergeCell ref="AJ67:AJ70"/>
    <mergeCell ref="AN67:AN70"/>
    <mergeCell ref="AO67:AO70"/>
    <mergeCell ref="AP67:AP70"/>
    <mergeCell ref="AQ67:AQ70"/>
    <mergeCell ref="B67:B70"/>
    <mergeCell ref="BL71:BL74"/>
    <mergeCell ref="C73:C74"/>
    <mergeCell ref="BA73:BA74"/>
    <mergeCell ref="BB73:BB74"/>
    <mergeCell ref="BC73:BC74"/>
    <mergeCell ref="BD73:BD74"/>
    <mergeCell ref="BF73:BF74"/>
    <mergeCell ref="AZ71:AZ74"/>
    <mergeCell ref="BA71:BA72"/>
    <mergeCell ref="BB71:BB72"/>
    <mergeCell ref="BC71:BC72"/>
    <mergeCell ref="BD71:BD72"/>
    <mergeCell ref="BF71:BF72"/>
    <mergeCell ref="AR71:AR72"/>
    <mergeCell ref="AS71:AS72"/>
    <mergeCell ref="AV71:AV74"/>
    <mergeCell ref="AW71:AW74"/>
    <mergeCell ref="AX71:AX74"/>
    <mergeCell ref="AY71:AY74"/>
    <mergeCell ref="AI71:AI74"/>
    <mergeCell ref="AJ71:AJ74"/>
    <mergeCell ref="AN71:AN74"/>
    <mergeCell ref="AO71:AO74"/>
    <mergeCell ref="AP71:AP74"/>
    <mergeCell ref="AQ71:AQ74"/>
    <mergeCell ref="AI75:AI78"/>
    <mergeCell ref="AJ75:AJ78"/>
    <mergeCell ref="AN75:AN78"/>
    <mergeCell ref="AO75:AO78"/>
    <mergeCell ref="AP75:AP78"/>
    <mergeCell ref="AQ75:AQ78"/>
    <mergeCell ref="AB75:AB76"/>
    <mergeCell ref="AC75:AC76"/>
    <mergeCell ref="AE75:AE78"/>
    <mergeCell ref="AF75:AF78"/>
    <mergeCell ref="AG75:AG78"/>
    <mergeCell ref="AH75:AH78"/>
    <mergeCell ref="A75:A142"/>
    <mergeCell ref="B75:B78"/>
    <mergeCell ref="C75:C76"/>
    <mergeCell ref="T75:T142"/>
    <mergeCell ref="W75:W142"/>
    <mergeCell ref="Z75:Z142"/>
    <mergeCell ref="B79:B82"/>
    <mergeCell ref="C79:C80"/>
    <mergeCell ref="C85:C86"/>
    <mergeCell ref="B87:B90"/>
    <mergeCell ref="AB79:AB80"/>
    <mergeCell ref="AC79:AC80"/>
    <mergeCell ref="AE79:AE82"/>
    <mergeCell ref="AF79:AF82"/>
    <mergeCell ref="AG79:AG82"/>
    <mergeCell ref="AH79:AH82"/>
    <mergeCell ref="B83:B86"/>
    <mergeCell ref="AG83:AG86"/>
    <mergeCell ref="AH83:AH86"/>
    <mergeCell ref="AI83:AI86"/>
    <mergeCell ref="BF75:BF76"/>
    <mergeCell ref="BL75:BL78"/>
    <mergeCell ref="C77:C78"/>
    <mergeCell ref="AB77:AB78"/>
    <mergeCell ref="AC77:AC78"/>
    <mergeCell ref="BA77:BA78"/>
    <mergeCell ref="BB77:BB78"/>
    <mergeCell ref="BC77:BC78"/>
    <mergeCell ref="BD77:BD78"/>
    <mergeCell ref="BF77:BF78"/>
    <mergeCell ref="AY75:AY78"/>
    <mergeCell ref="AZ75:AZ78"/>
    <mergeCell ref="BA75:BA76"/>
    <mergeCell ref="BB75:BB76"/>
    <mergeCell ref="BC75:BC76"/>
    <mergeCell ref="BD75:BD76"/>
    <mergeCell ref="AR75:AR76"/>
    <mergeCell ref="AS75:AS76"/>
    <mergeCell ref="AT75:AT142"/>
    <mergeCell ref="AV75:AV78"/>
    <mergeCell ref="AW75:AW78"/>
    <mergeCell ref="AX75:AX78"/>
    <mergeCell ref="AR79:AR80"/>
    <mergeCell ref="AS79:AS80"/>
    <mergeCell ref="AV79:AV82"/>
    <mergeCell ref="AW79:AW82"/>
    <mergeCell ref="BF81:BF82"/>
    <mergeCell ref="C83:C84"/>
    <mergeCell ref="AB83:AB84"/>
    <mergeCell ref="AC83:AC84"/>
    <mergeCell ref="AE83:AE86"/>
    <mergeCell ref="AF83:AF86"/>
    <mergeCell ref="BD79:BD80"/>
    <mergeCell ref="BF79:BF80"/>
    <mergeCell ref="BL79:BL82"/>
    <mergeCell ref="C81:C82"/>
    <mergeCell ref="AB81:AB82"/>
    <mergeCell ref="AC81:AC82"/>
    <mergeCell ref="BA81:BA82"/>
    <mergeCell ref="BB81:BB82"/>
    <mergeCell ref="BC81:BC82"/>
    <mergeCell ref="BD81:BD82"/>
    <mergeCell ref="AX79:AX82"/>
    <mergeCell ref="AY79:AY82"/>
    <mergeCell ref="AZ79:AZ82"/>
    <mergeCell ref="BA79:BA80"/>
    <mergeCell ref="BB79:BB80"/>
    <mergeCell ref="BC79:BC80"/>
    <mergeCell ref="AI79:AI82"/>
    <mergeCell ref="AJ79:AJ82"/>
    <mergeCell ref="AN79:AN82"/>
    <mergeCell ref="AO79:AO82"/>
    <mergeCell ref="AP79:AP82"/>
    <mergeCell ref="AQ79:AQ82"/>
    <mergeCell ref="BF83:BF84"/>
    <mergeCell ref="BL83:BL86"/>
    <mergeCell ref="BF85:BF86"/>
    <mergeCell ref="AS83:AS84"/>
    <mergeCell ref="AV83:AV86"/>
    <mergeCell ref="AW83:AW86"/>
    <mergeCell ref="AX83:AX86"/>
    <mergeCell ref="AY83:AY86"/>
    <mergeCell ref="AZ83:AZ86"/>
    <mergeCell ref="AR87:AR88"/>
    <mergeCell ref="AS87:AS88"/>
    <mergeCell ref="AV87:AV90"/>
    <mergeCell ref="AF87:AF90"/>
    <mergeCell ref="AG87:AG90"/>
    <mergeCell ref="AH87:AH90"/>
    <mergeCell ref="AI87:AI90"/>
    <mergeCell ref="AJ87:AJ90"/>
    <mergeCell ref="AN87:AN90"/>
    <mergeCell ref="BD89:BD90"/>
    <mergeCell ref="BF89:BF90"/>
    <mergeCell ref="BC87:BC88"/>
    <mergeCell ref="BD87:BD88"/>
    <mergeCell ref="BF87:BF88"/>
    <mergeCell ref="BL87:BL90"/>
    <mergeCell ref="BA85:BA86"/>
    <mergeCell ref="BB85:BB86"/>
    <mergeCell ref="BC85:BC86"/>
    <mergeCell ref="BD85:BD86"/>
    <mergeCell ref="BA83:BA84"/>
    <mergeCell ref="BB83:BB84"/>
    <mergeCell ref="AB85:AB86"/>
    <mergeCell ref="AC85:AC86"/>
    <mergeCell ref="AJ83:AJ86"/>
    <mergeCell ref="AN83:AN86"/>
    <mergeCell ref="AO83:AO86"/>
    <mergeCell ref="AP83:AP86"/>
    <mergeCell ref="AQ83:AQ86"/>
    <mergeCell ref="AR83:AR84"/>
    <mergeCell ref="AY91:AY94"/>
    <mergeCell ref="AI91:AI94"/>
    <mergeCell ref="AJ91:AJ94"/>
    <mergeCell ref="AN91:AN94"/>
    <mergeCell ref="AO91:AO94"/>
    <mergeCell ref="AP91:AP94"/>
    <mergeCell ref="AQ91:AQ94"/>
    <mergeCell ref="BC83:BC84"/>
    <mergeCell ref="BD83:BD84"/>
    <mergeCell ref="B91:B94"/>
    <mergeCell ref="C91:C92"/>
    <mergeCell ref="AB91:AB92"/>
    <mergeCell ref="AC91:AC92"/>
    <mergeCell ref="AE91:AE94"/>
    <mergeCell ref="AF91:AF94"/>
    <mergeCell ref="AG91:AG94"/>
    <mergeCell ref="AH91:AH94"/>
    <mergeCell ref="C89:C90"/>
    <mergeCell ref="AB89:AB90"/>
    <mergeCell ref="AC89:AC90"/>
    <mergeCell ref="BA89:BA90"/>
    <mergeCell ref="BB89:BB90"/>
    <mergeCell ref="BC89:BC90"/>
    <mergeCell ref="AW87:AW90"/>
    <mergeCell ref="AX87:AX90"/>
    <mergeCell ref="AY87:AY90"/>
    <mergeCell ref="AZ87:AZ90"/>
    <mergeCell ref="BA87:BA88"/>
    <mergeCell ref="BB87:BB88"/>
    <mergeCell ref="AO87:AO90"/>
    <mergeCell ref="AP87:AP90"/>
    <mergeCell ref="AQ87:AQ90"/>
    <mergeCell ref="C87:C88"/>
    <mergeCell ref="V87:V89"/>
    <mergeCell ref="X87:X89"/>
    <mergeCell ref="AB87:AB88"/>
    <mergeCell ref="AC87:AC88"/>
    <mergeCell ref="AE87:AE90"/>
    <mergeCell ref="AG95:AG98"/>
    <mergeCell ref="AH95:AH98"/>
    <mergeCell ref="AI95:AI98"/>
    <mergeCell ref="AJ95:AJ98"/>
    <mergeCell ref="AN95:AN98"/>
    <mergeCell ref="AO95:AO98"/>
    <mergeCell ref="B95:B98"/>
    <mergeCell ref="C95:C96"/>
    <mergeCell ref="AB95:AB96"/>
    <mergeCell ref="AC95:AC96"/>
    <mergeCell ref="AE95:AE98"/>
    <mergeCell ref="AF95:AF98"/>
    <mergeCell ref="BL91:BL94"/>
    <mergeCell ref="C93:C94"/>
    <mergeCell ref="AB93:AB94"/>
    <mergeCell ref="AC93:AC94"/>
    <mergeCell ref="BA93:BA94"/>
    <mergeCell ref="BB93:BB94"/>
    <mergeCell ref="BC93:BC94"/>
    <mergeCell ref="BD93:BD94"/>
    <mergeCell ref="BF93:BF94"/>
    <mergeCell ref="AZ91:AZ94"/>
    <mergeCell ref="BA91:BA92"/>
    <mergeCell ref="BB91:BB92"/>
    <mergeCell ref="BC91:BC92"/>
    <mergeCell ref="BD91:BD92"/>
    <mergeCell ref="BF91:BF92"/>
    <mergeCell ref="AR91:AR92"/>
    <mergeCell ref="AS91:AS92"/>
    <mergeCell ref="AV91:AV94"/>
    <mergeCell ref="AW91:AW94"/>
    <mergeCell ref="AX91:AX94"/>
    <mergeCell ref="BF97:BF98"/>
    <mergeCell ref="B99:B102"/>
    <mergeCell ref="C99:C100"/>
    <mergeCell ref="AB99:AB100"/>
    <mergeCell ref="AC99:AC100"/>
    <mergeCell ref="AE99:AE102"/>
    <mergeCell ref="AF99:AF102"/>
    <mergeCell ref="AG99:AG102"/>
    <mergeCell ref="AH99:AH102"/>
    <mergeCell ref="AI99:AI102"/>
    <mergeCell ref="BD95:BD96"/>
    <mergeCell ref="BF95:BF96"/>
    <mergeCell ref="BL95:BL98"/>
    <mergeCell ref="C97:C98"/>
    <mergeCell ref="AB97:AB98"/>
    <mergeCell ref="AC97:AC98"/>
    <mergeCell ref="BA97:BA98"/>
    <mergeCell ref="BB97:BB98"/>
    <mergeCell ref="BC97:BC98"/>
    <mergeCell ref="BD97:BD98"/>
    <mergeCell ref="AX95:AX98"/>
    <mergeCell ref="AY95:AY98"/>
    <mergeCell ref="AZ95:AZ98"/>
    <mergeCell ref="BA95:BA96"/>
    <mergeCell ref="BB95:BB96"/>
    <mergeCell ref="BC95:BC96"/>
    <mergeCell ref="AP95:AP98"/>
    <mergeCell ref="AQ95:AQ98"/>
    <mergeCell ref="AR95:AR96"/>
    <mergeCell ref="AS95:AS96"/>
    <mergeCell ref="AV95:AV98"/>
    <mergeCell ref="AW95:AW98"/>
    <mergeCell ref="BC101:BC102"/>
    <mergeCell ref="BA99:BA100"/>
    <mergeCell ref="BB99:BB100"/>
    <mergeCell ref="BC99:BC100"/>
    <mergeCell ref="BD99:BD100"/>
    <mergeCell ref="BF99:BF100"/>
    <mergeCell ref="BL99:BL102"/>
    <mergeCell ref="BD101:BD102"/>
    <mergeCell ref="BF101:BF102"/>
    <mergeCell ref="AS99:AS100"/>
    <mergeCell ref="AV99:AV102"/>
    <mergeCell ref="AW99:AW102"/>
    <mergeCell ref="AX99:AX102"/>
    <mergeCell ref="AY99:AY102"/>
    <mergeCell ref="AZ99:AZ102"/>
    <mergeCell ref="AJ99:AJ102"/>
    <mergeCell ref="AN99:AN102"/>
    <mergeCell ref="AO99:AO102"/>
    <mergeCell ref="AP99:AP102"/>
    <mergeCell ref="AQ99:AQ102"/>
    <mergeCell ref="AR99:AR100"/>
    <mergeCell ref="AG103:AG106"/>
    <mergeCell ref="AH103:AH106"/>
    <mergeCell ref="AI103:AI106"/>
    <mergeCell ref="AJ103:AJ106"/>
    <mergeCell ref="AN103:AN106"/>
    <mergeCell ref="AO103:AO106"/>
    <mergeCell ref="B103:B106"/>
    <mergeCell ref="C103:C104"/>
    <mergeCell ref="AB103:AB104"/>
    <mergeCell ref="AC103:AC104"/>
    <mergeCell ref="AE103:AE106"/>
    <mergeCell ref="AF103:AF106"/>
    <mergeCell ref="C101:C102"/>
    <mergeCell ref="AB101:AB102"/>
    <mergeCell ref="AC101:AC102"/>
    <mergeCell ref="BA101:BA102"/>
    <mergeCell ref="BB101:BB102"/>
    <mergeCell ref="BF105:BF106"/>
    <mergeCell ref="B107:B110"/>
    <mergeCell ref="C107:C108"/>
    <mergeCell ref="AB107:AB110"/>
    <mergeCell ref="AE107:AE110"/>
    <mergeCell ref="AG107:AG110"/>
    <mergeCell ref="AH107:AH110"/>
    <mergeCell ref="AI107:AI110"/>
    <mergeCell ref="AJ107:AJ110"/>
    <mergeCell ref="AN107:AN110"/>
    <mergeCell ref="BD103:BD104"/>
    <mergeCell ref="BF103:BF104"/>
    <mergeCell ref="BL103:BL106"/>
    <mergeCell ref="C105:C106"/>
    <mergeCell ref="AB105:AB106"/>
    <mergeCell ref="AC105:AC106"/>
    <mergeCell ref="BA105:BA106"/>
    <mergeCell ref="BB105:BB106"/>
    <mergeCell ref="BC105:BC106"/>
    <mergeCell ref="BD105:BD106"/>
    <mergeCell ref="AX103:AX106"/>
    <mergeCell ref="AY103:AY106"/>
    <mergeCell ref="AZ103:AZ106"/>
    <mergeCell ref="BA103:BA104"/>
    <mergeCell ref="BB103:BB104"/>
    <mergeCell ref="BC103:BC104"/>
    <mergeCell ref="AP103:AP106"/>
    <mergeCell ref="AQ103:AQ106"/>
    <mergeCell ref="AR103:AR104"/>
    <mergeCell ref="AS103:AS104"/>
    <mergeCell ref="AV103:AV106"/>
    <mergeCell ref="AW103:AW106"/>
    <mergeCell ref="BD109:BD110"/>
    <mergeCell ref="BF109:BF110"/>
    <mergeCell ref="B111:B114"/>
    <mergeCell ref="C111:C112"/>
    <mergeCell ref="AB111:AB114"/>
    <mergeCell ref="AE111:AE114"/>
    <mergeCell ref="AG111:AG114"/>
    <mergeCell ref="AH111:AH114"/>
    <mergeCell ref="AI111:AI114"/>
    <mergeCell ref="AJ111:AJ114"/>
    <mergeCell ref="BB107:BB108"/>
    <mergeCell ref="BC107:BC108"/>
    <mergeCell ref="BD107:BD108"/>
    <mergeCell ref="BF107:BF108"/>
    <mergeCell ref="BL107:BL110"/>
    <mergeCell ref="C109:C110"/>
    <mergeCell ref="AU109:AU110"/>
    <mergeCell ref="BA109:BA110"/>
    <mergeCell ref="BB109:BB110"/>
    <mergeCell ref="BC109:BC110"/>
    <mergeCell ref="AV107:AV110"/>
    <mergeCell ref="AW107:AW110"/>
    <mergeCell ref="AX107:AX110"/>
    <mergeCell ref="AY107:AY110"/>
    <mergeCell ref="AZ107:AZ110"/>
    <mergeCell ref="BA107:BA108"/>
    <mergeCell ref="AO107:AO110"/>
    <mergeCell ref="AP107:AP110"/>
    <mergeCell ref="AQ107:AQ110"/>
    <mergeCell ref="AR107:AR108"/>
    <mergeCell ref="AS107:AS108"/>
    <mergeCell ref="AU107:AU108"/>
    <mergeCell ref="BF113:BF114"/>
    <mergeCell ref="B115:B118"/>
    <mergeCell ref="C115:C116"/>
    <mergeCell ref="AB115:AB118"/>
    <mergeCell ref="AE115:AE118"/>
    <mergeCell ref="AG115:AG118"/>
    <mergeCell ref="AH115:AH118"/>
    <mergeCell ref="AI115:AI118"/>
    <mergeCell ref="AJ115:AJ118"/>
    <mergeCell ref="AN115:AN118"/>
    <mergeCell ref="BB111:BB112"/>
    <mergeCell ref="BC111:BC112"/>
    <mergeCell ref="BD111:BD112"/>
    <mergeCell ref="BF111:BF112"/>
    <mergeCell ref="BL111:BL114"/>
    <mergeCell ref="C113:C114"/>
    <mergeCell ref="BA113:BA114"/>
    <mergeCell ref="BB113:BB114"/>
    <mergeCell ref="BC113:BC114"/>
    <mergeCell ref="BD113:BD114"/>
    <mergeCell ref="AV111:AV114"/>
    <mergeCell ref="AW111:AW114"/>
    <mergeCell ref="AX111:AX114"/>
    <mergeCell ref="AY111:AY114"/>
    <mergeCell ref="AZ111:AZ114"/>
    <mergeCell ref="BA111:BA112"/>
    <mergeCell ref="AN111:AN114"/>
    <mergeCell ref="AO111:AO114"/>
    <mergeCell ref="AP111:AP114"/>
    <mergeCell ref="AQ111:AQ114"/>
    <mergeCell ref="AR111:AR112"/>
    <mergeCell ref="AS111:AS112"/>
    <mergeCell ref="C119:C120"/>
    <mergeCell ref="AB119:AB122"/>
    <mergeCell ref="AE119:AE122"/>
    <mergeCell ref="AG119:AG122"/>
    <mergeCell ref="AH119:AH122"/>
    <mergeCell ref="BC115:BC116"/>
    <mergeCell ref="BD115:BD116"/>
    <mergeCell ref="BF115:BF116"/>
    <mergeCell ref="BL115:BL118"/>
    <mergeCell ref="C117:C118"/>
    <mergeCell ref="BA117:BA118"/>
    <mergeCell ref="BB117:BB118"/>
    <mergeCell ref="BC117:BC118"/>
    <mergeCell ref="BD117:BD118"/>
    <mergeCell ref="BF117:BF118"/>
    <mergeCell ref="AW115:AW118"/>
    <mergeCell ref="AX115:AX118"/>
    <mergeCell ref="AY115:AY118"/>
    <mergeCell ref="AZ115:AZ118"/>
    <mergeCell ref="BA115:BA116"/>
    <mergeCell ref="BB115:BB116"/>
    <mergeCell ref="AO115:AO118"/>
    <mergeCell ref="AP115:AP118"/>
    <mergeCell ref="AQ115:AQ118"/>
    <mergeCell ref="AR115:AR116"/>
    <mergeCell ref="AS115:AS116"/>
    <mergeCell ref="AV115:AV118"/>
    <mergeCell ref="B123:B126"/>
    <mergeCell ref="C123:C124"/>
    <mergeCell ref="AB123:AB126"/>
    <mergeCell ref="AE123:AE126"/>
    <mergeCell ref="AG123:AG126"/>
    <mergeCell ref="AH123:AH126"/>
    <mergeCell ref="BL119:BL122"/>
    <mergeCell ref="C121:C122"/>
    <mergeCell ref="BA121:BA122"/>
    <mergeCell ref="BB121:BB122"/>
    <mergeCell ref="BC121:BC122"/>
    <mergeCell ref="BD121:BD122"/>
    <mergeCell ref="BF121:BF122"/>
    <mergeCell ref="AZ119:AZ122"/>
    <mergeCell ref="BA119:BA120"/>
    <mergeCell ref="BB119:BB120"/>
    <mergeCell ref="BC119:BC120"/>
    <mergeCell ref="BD119:BD120"/>
    <mergeCell ref="BF119:BF120"/>
    <mergeCell ref="AR119:AR120"/>
    <mergeCell ref="AS119:AS120"/>
    <mergeCell ref="AV119:AV122"/>
    <mergeCell ref="AW119:AW122"/>
    <mergeCell ref="AX119:AX122"/>
    <mergeCell ref="AY119:AY122"/>
    <mergeCell ref="AI119:AI122"/>
    <mergeCell ref="AJ119:AJ122"/>
    <mergeCell ref="AN119:AN122"/>
    <mergeCell ref="AO119:AO122"/>
    <mergeCell ref="AP119:AP122"/>
    <mergeCell ref="AQ119:AQ122"/>
    <mergeCell ref="B119:B122"/>
    <mergeCell ref="C127:C128"/>
    <mergeCell ref="AB127:AB130"/>
    <mergeCell ref="AE127:AE130"/>
    <mergeCell ref="AG127:AG130"/>
    <mergeCell ref="AH127:AH130"/>
    <mergeCell ref="BL123:BL126"/>
    <mergeCell ref="C125:C126"/>
    <mergeCell ref="BA125:BA126"/>
    <mergeCell ref="BB125:BB126"/>
    <mergeCell ref="BC125:BC126"/>
    <mergeCell ref="BD125:BD126"/>
    <mergeCell ref="BF125:BF126"/>
    <mergeCell ref="AZ123:AZ126"/>
    <mergeCell ref="BA123:BA124"/>
    <mergeCell ref="BB123:BB124"/>
    <mergeCell ref="BC123:BC124"/>
    <mergeCell ref="BD123:BD124"/>
    <mergeCell ref="BF123:BF124"/>
    <mergeCell ref="AR123:AR124"/>
    <mergeCell ref="AS123:AS124"/>
    <mergeCell ref="AV123:AV126"/>
    <mergeCell ref="AW123:AW126"/>
    <mergeCell ref="AX123:AX126"/>
    <mergeCell ref="AY123:AY126"/>
    <mergeCell ref="AI123:AI126"/>
    <mergeCell ref="AJ123:AJ126"/>
    <mergeCell ref="AN123:AN126"/>
    <mergeCell ref="AO123:AO126"/>
    <mergeCell ref="AP123:AP126"/>
    <mergeCell ref="AQ123:AQ126"/>
    <mergeCell ref="B131:B134"/>
    <mergeCell ref="C131:C132"/>
    <mergeCell ref="AB131:AB134"/>
    <mergeCell ref="AE131:AE134"/>
    <mergeCell ref="AG131:AG134"/>
    <mergeCell ref="AH131:AH134"/>
    <mergeCell ref="BL127:BL130"/>
    <mergeCell ref="C129:C130"/>
    <mergeCell ref="BA129:BA130"/>
    <mergeCell ref="BB129:BB130"/>
    <mergeCell ref="BC129:BC130"/>
    <mergeCell ref="BD129:BD130"/>
    <mergeCell ref="BF129:BF130"/>
    <mergeCell ref="AZ127:AZ130"/>
    <mergeCell ref="BA127:BA128"/>
    <mergeCell ref="BB127:BB128"/>
    <mergeCell ref="BC127:BC128"/>
    <mergeCell ref="BD127:BD128"/>
    <mergeCell ref="BF127:BF128"/>
    <mergeCell ref="AR127:AR128"/>
    <mergeCell ref="AS127:AS128"/>
    <mergeCell ref="AV127:AV130"/>
    <mergeCell ref="AW127:AW130"/>
    <mergeCell ref="AX127:AX130"/>
    <mergeCell ref="AY127:AY130"/>
    <mergeCell ref="AI127:AI130"/>
    <mergeCell ref="AJ127:AJ130"/>
    <mergeCell ref="AN127:AN130"/>
    <mergeCell ref="AO127:AO130"/>
    <mergeCell ref="AP127:AP130"/>
    <mergeCell ref="AQ127:AQ130"/>
    <mergeCell ref="B127:B130"/>
    <mergeCell ref="C135:C136"/>
    <mergeCell ref="AB135:AB138"/>
    <mergeCell ref="AE135:AE138"/>
    <mergeCell ref="AG135:AG138"/>
    <mergeCell ref="AH135:AH138"/>
    <mergeCell ref="BL131:BL134"/>
    <mergeCell ref="C133:C134"/>
    <mergeCell ref="BA133:BA134"/>
    <mergeCell ref="BB133:BB134"/>
    <mergeCell ref="BC133:BC134"/>
    <mergeCell ref="BD133:BD134"/>
    <mergeCell ref="BF133:BF134"/>
    <mergeCell ref="AZ131:AZ134"/>
    <mergeCell ref="BA131:BA132"/>
    <mergeCell ref="BB131:BB132"/>
    <mergeCell ref="BC131:BC132"/>
    <mergeCell ref="BD131:BD132"/>
    <mergeCell ref="BF131:BF132"/>
    <mergeCell ref="AR131:AR132"/>
    <mergeCell ref="AS131:AS132"/>
    <mergeCell ref="AV131:AV134"/>
    <mergeCell ref="AW131:AW134"/>
    <mergeCell ref="AX131:AX134"/>
    <mergeCell ref="AY131:AY134"/>
    <mergeCell ref="AI131:AI134"/>
    <mergeCell ref="AJ131:AJ134"/>
    <mergeCell ref="AN131:AN134"/>
    <mergeCell ref="AO131:AO134"/>
    <mergeCell ref="AP131:AP134"/>
    <mergeCell ref="AQ131:AQ134"/>
    <mergeCell ref="B139:B142"/>
    <mergeCell ref="C139:C140"/>
    <mergeCell ref="AB139:AB142"/>
    <mergeCell ref="AE139:AE142"/>
    <mergeCell ref="AG139:AG142"/>
    <mergeCell ref="AH139:AH142"/>
    <mergeCell ref="BL135:BL138"/>
    <mergeCell ref="C137:C138"/>
    <mergeCell ref="BA137:BA138"/>
    <mergeCell ref="BB137:BB138"/>
    <mergeCell ref="BC137:BC138"/>
    <mergeCell ref="BD137:BD138"/>
    <mergeCell ref="BF137:BF138"/>
    <mergeCell ref="AZ135:AZ138"/>
    <mergeCell ref="BA135:BA136"/>
    <mergeCell ref="BB135:BB136"/>
    <mergeCell ref="BC135:BC136"/>
    <mergeCell ref="BD135:BD136"/>
    <mergeCell ref="BF135:BF136"/>
    <mergeCell ref="AR135:AR136"/>
    <mergeCell ref="AS135:AS136"/>
    <mergeCell ref="AV135:AV138"/>
    <mergeCell ref="AW135:AW138"/>
    <mergeCell ref="AX135:AX138"/>
    <mergeCell ref="AY135:AY138"/>
    <mergeCell ref="AI135:AI138"/>
    <mergeCell ref="AJ135:AJ138"/>
    <mergeCell ref="AN135:AN138"/>
    <mergeCell ref="AO135:AO138"/>
    <mergeCell ref="AP135:AP138"/>
    <mergeCell ref="AQ135:AQ138"/>
    <mergeCell ref="B135:B138"/>
    <mergeCell ref="BL139:BL142"/>
    <mergeCell ref="C141:C142"/>
    <mergeCell ref="BA141:BA142"/>
    <mergeCell ref="BB141:BB142"/>
    <mergeCell ref="BC141:BC142"/>
    <mergeCell ref="BD141:BD142"/>
    <mergeCell ref="BF141:BF142"/>
    <mergeCell ref="AZ139:AZ142"/>
    <mergeCell ref="BA139:BA140"/>
    <mergeCell ref="BB139:BB140"/>
    <mergeCell ref="BC139:BC140"/>
    <mergeCell ref="BD139:BD140"/>
    <mergeCell ref="BF139:BF140"/>
    <mergeCell ref="AR139:AR140"/>
    <mergeCell ref="AS139:AS140"/>
    <mergeCell ref="AV139:AV142"/>
    <mergeCell ref="AW139:AW142"/>
    <mergeCell ref="AX139:AX142"/>
    <mergeCell ref="AY139:AY142"/>
    <mergeCell ref="AI139:AI142"/>
    <mergeCell ref="AJ139:AJ142"/>
    <mergeCell ref="AN139:AN142"/>
    <mergeCell ref="AO139:AO142"/>
    <mergeCell ref="AP139:AP142"/>
    <mergeCell ref="AQ139:AQ142"/>
    <mergeCell ref="AI143:AI146"/>
    <mergeCell ref="AJ143:AJ146"/>
    <mergeCell ref="AN143:AN146"/>
    <mergeCell ref="AO143:AO146"/>
    <mergeCell ref="AP143:AP146"/>
    <mergeCell ref="AQ143:AQ146"/>
    <mergeCell ref="AB143:AB144"/>
    <mergeCell ref="AC143:AC144"/>
    <mergeCell ref="AE143:AE146"/>
    <mergeCell ref="AF143:AF146"/>
    <mergeCell ref="AG143:AG146"/>
    <mergeCell ref="AH143:AH146"/>
    <mergeCell ref="A143:A210"/>
    <mergeCell ref="B143:B146"/>
    <mergeCell ref="C143:C144"/>
    <mergeCell ref="T143:T210"/>
    <mergeCell ref="W143:W210"/>
    <mergeCell ref="Z143:Z210"/>
    <mergeCell ref="B147:B150"/>
    <mergeCell ref="C147:C148"/>
    <mergeCell ref="C153:C154"/>
    <mergeCell ref="B155:B158"/>
    <mergeCell ref="AB147:AB148"/>
    <mergeCell ref="AC147:AC148"/>
    <mergeCell ref="AE147:AE150"/>
    <mergeCell ref="AF147:AF150"/>
    <mergeCell ref="AG147:AG150"/>
    <mergeCell ref="AH147:AH150"/>
    <mergeCell ref="B151:B154"/>
    <mergeCell ref="AG151:AG154"/>
    <mergeCell ref="AH151:AH154"/>
    <mergeCell ref="AI151:AI154"/>
    <mergeCell ref="BF143:BF144"/>
    <mergeCell ref="BL143:BL146"/>
    <mergeCell ref="C145:C146"/>
    <mergeCell ref="AB145:AB146"/>
    <mergeCell ref="AC145:AC146"/>
    <mergeCell ref="BA145:BA146"/>
    <mergeCell ref="BB145:BB146"/>
    <mergeCell ref="BC145:BC146"/>
    <mergeCell ref="BD145:BD146"/>
    <mergeCell ref="BF145:BF146"/>
    <mergeCell ref="AY143:AY146"/>
    <mergeCell ref="AZ143:AZ146"/>
    <mergeCell ref="BA143:BA144"/>
    <mergeCell ref="BB143:BB144"/>
    <mergeCell ref="BC143:BC144"/>
    <mergeCell ref="BD143:BD144"/>
    <mergeCell ref="AR143:AR144"/>
    <mergeCell ref="AS143:AS144"/>
    <mergeCell ref="AT143:AT210"/>
    <mergeCell ref="AV143:AV146"/>
    <mergeCell ref="AW143:AW146"/>
    <mergeCell ref="AX143:AX146"/>
    <mergeCell ref="AR147:AR148"/>
    <mergeCell ref="AS147:AS148"/>
    <mergeCell ref="AV147:AV150"/>
    <mergeCell ref="AW147:AW150"/>
    <mergeCell ref="BF149:BF150"/>
    <mergeCell ref="C151:C152"/>
    <mergeCell ref="AB151:AB152"/>
    <mergeCell ref="AC151:AC152"/>
    <mergeCell ref="AE151:AE154"/>
    <mergeCell ref="AF151:AF154"/>
    <mergeCell ref="BD147:BD148"/>
    <mergeCell ref="BF147:BF148"/>
    <mergeCell ref="BL147:BL150"/>
    <mergeCell ref="C149:C150"/>
    <mergeCell ref="AB149:AB150"/>
    <mergeCell ref="AC149:AC150"/>
    <mergeCell ref="BA149:BA150"/>
    <mergeCell ref="BB149:BB150"/>
    <mergeCell ref="BC149:BC150"/>
    <mergeCell ref="BD149:BD150"/>
    <mergeCell ref="AX147:AX150"/>
    <mergeCell ref="AY147:AY150"/>
    <mergeCell ref="AZ147:AZ150"/>
    <mergeCell ref="BA147:BA148"/>
    <mergeCell ref="BB147:BB148"/>
    <mergeCell ref="BC147:BC148"/>
    <mergeCell ref="AI147:AI150"/>
    <mergeCell ref="AJ147:AJ150"/>
    <mergeCell ref="AN147:AN150"/>
    <mergeCell ref="AO147:AO150"/>
    <mergeCell ref="AP147:AP150"/>
    <mergeCell ref="AQ147:AQ150"/>
    <mergeCell ref="BF151:BF152"/>
    <mergeCell ref="BL151:BL154"/>
    <mergeCell ref="BF153:BF154"/>
    <mergeCell ref="AS151:AS152"/>
    <mergeCell ref="AV151:AV154"/>
    <mergeCell ref="AW151:AW154"/>
    <mergeCell ref="AX151:AX154"/>
    <mergeCell ref="AY151:AY154"/>
    <mergeCell ref="AZ151:AZ154"/>
    <mergeCell ref="AR155:AR156"/>
    <mergeCell ref="AS155:AS156"/>
    <mergeCell ref="AV155:AV158"/>
    <mergeCell ref="AF155:AF158"/>
    <mergeCell ref="AG155:AG158"/>
    <mergeCell ref="AH155:AH158"/>
    <mergeCell ref="AI155:AI158"/>
    <mergeCell ref="AJ155:AJ158"/>
    <mergeCell ref="AN155:AN158"/>
    <mergeCell ref="BD157:BD158"/>
    <mergeCell ref="BF157:BF158"/>
    <mergeCell ref="BC155:BC156"/>
    <mergeCell ref="BD155:BD156"/>
    <mergeCell ref="BF155:BF156"/>
    <mergeCell ref="BL155:BL158"/>
    <mergeCell ref="BA153:BA154"/>
    <mergeCell ref="BB153:BB154"/>
    <mergeCell ref="BC153:BC154"/>
    <mergeCell ref="BD153:BD154"/>
    <mergeCell ref="BA151:BA152"/>
    <mergeCell ref="BB151:BB152"/>
    <mergeCell ref="AB153:AB154"/>
    <mergeCell ref="AC153:AC154"/>
    <mergeCell ref="AJ151:AJ154"/>
    <mergeCell ref="AN151:AN154"/>
    <mergeCell ref="AO151:AO154"/>
    <mergeCell ref="AP151:AP154"/>
    <mergeCell ref="AQ151:AQ154"/>
    <mergeCell ref="AR151:AR152"/>
    <mergeCell ref="AY159:AY162"/>
    <mergeCell ref="AI159:AI162"/>
    <mergeCell ref="AJ159:AJ162"/>
    <mergeCell ref="AN159:AN162"/>
    <mergeCell ref="AO159:AO162"/>
    <mergeCell ref="AP159:AP162"/>
    <mergeCell ref="AQ159:AQ162"/>
    <mergeCell ref="BC151:BC152"/>
    <mergeCell ref="BD151:BD152"/>
    <mergeCell ref="B159:B162"/>
    <mergeCell ref="C159:C160"/>
    <mergeCell ref="AB159:AB160"/>
    <mergeCell ref="AC159:AC160"/>
    <mergeCell ref="AE159:AE162"/>
    <mergeCell ref="AF159:AF162"/>
    <mergeCell ref="AG159:AG162"/>
    <mergeCell ref="AH159:AH162"/>
    <mergeCell ref="C157:C158"/>
    <mergeCell ref="AB157:AB158"/>
    <mergeCell ref="AC157:AC158"/>
    <mergeCell ref="BA157:BA158"/>
    <mergeCell ref="BB157:BB158"/>
    <mergeCell ref="BC157:BC158"/>
    <mergeCell ref="AW155:AW158"/>
    <mergeCell ref="AX155:AX158"/>
    <mergeCell ref="AY155:AY158"/>
    <mergeCell ref="AZ155:AZ158"/>
    <mergeCell ref="BA155:BA156"/>
    <mergeCell ref="BB155:BB156"/>
    <mergeCell ref="AO155:AO158"/>
    <mergeCell ref="AP155:AP158"/>
    <mergeCell ref="AQ155:AQ158"/>
    <mergeCell ref="C155:C156"/>
    <mergeCell ref="V155:V157"/>
    <mergeCell ref="X155:X157"/>
    <mergeCell ref="AB155:AB156"/>
    <mergeCell ref="AC155:AC156"/>
    <mergeCell ref="AE155:AE158"/>
    <mergeCell ref="AG163:AG166"/>
    <mergeCell ref="AH163:AH166"/>
    <mergeCell ref="AI163:AI166"/>
    <mergeCell ref="AJ163:AJ166"/>
    <mergeCell ref="AN163:AN166"/>
    <mergeCell ref="AO163:AO166"/>
    <mergeCell ref="B163:B166"/>
    <mergeCell ref="C163:C164"/>
    <mergeCell ref="AB163:AB164"/>
    <mergeCell ref="AC163:AC164"/>
    <mergeCell ref="AE163:AE166"/>
    <mergeCell ref="AF163:AF166"/>
    <mergeCell ref="BL159:BL162"/>
    <mergeCell ref="C161:C162"/>
    <mergeCell ref="AB161:AB162"/>
    <mergeCell ref="AC161:AC162"/>
    <mergeCell ref="BA161:BA162"/>
    <mergeCell ref="BB161:BB162"/>
    <mergeCell ref="BC161:BC162"/>
    <mergeCell ref="BD161:BD162"/>
    <mergeCell ref="BF161:BF162"/>
    <mergeCell ref="AZ159:AZ162"/>
    <mergeCell ref="BA159:BA160"/>
    <mergeCell ref="BB159:BB160"/>
    <mergeCell ref="BC159:BC160"/>
    <mergeCell ref="BD159:BD160"/>
    <mergeCell ref="BF159:BF160"/>
    <mergeCell ref="AR159:AR160"/>
    <mergeCell ref="AS159:AS160"/>
    <mergeCell ref="AV159:AV162"/>
    <mergeCell ref="AW159:AW162"/>
    <mergeCell ref="AX159:AX162"/>
    <mergeCell ref="BF165:BF166"/>
    <mergeCell ref="B167:B170"/>
    <mergeCell ref="C167:C168"/>
    <mergeCell ref="AB167:AB168"/>
    <mergeCell ref="AC167:AC168"/>
    <mergeCell ref="AE167:AE170"/>
    <mergeCell ref="AF167:AF170"/>
    <mergeCell ref="AG167:AG170"/>
    <mergeCell ref="AH167:AH170"/>
    <mergeCell ref="AI167:AI170"/>
    <mergeCell ref="BD163:BD164"/>
    <mergeCell ref="BF163:BF164"/>
    <mergeCell ref="BL163:BL166"/>
    <mergeCell ref="C165:C166"/>
    <mergeCell ref="AB165:AB166"/>
    <mergeCell ref="AC165:AC166"/>
    <mergeCell ref="BA165:BA166"/>
    <mergeCell ref="BB165:BB166"/>
    <mergeCell ref="BC165:BC166"/>
    <mergeCell ref="BD165:BD166"/>
    <mergeCell ref="AX163:AX166"/>
    <mergeCell ref="AY163:AY166"/>
    <mergeCell ref="AZ163:AZ166"/>
    <mergeCell ref="BA163:BA164"/>
    <mergeCell ref="BB163:BB164"/>
    <mergeCell ref="BC163:BC164"/>
    <mergeCell ref="AP163:AP166"/>
    <mergeCell ref="AQ163:AQ166"/>
    <mergeCell ref="AR163:AR164"/>
    <mergeCell ref="AS163:AS164"/>
    <mergeCell ref="AV163:AV166"/>
    <mergeCell ref="AW163:AW166"/>
    <mergeCell ref="BC169:BC170"/>
    <mergeCell ref="BA167:BA168"/>
    <mergeCell ref="BB167:BB168"/>
    <mergeCell ref="BC167:BC168"/>
    <mergeCell ref="BD167:BD168"/>
    <mergeCell ref="BF167:BF168"/>
    <mergeCell ref="BL167:BL170"/>
    <mergeCell ref="BD169:BD170"/>
    <mergeCell ref="BF169:BF170"/>
    <mergeCell ref="AS167:AS168"/>
    <mergeCell ref="AV167:AV170"/>
    <mergeCell ref="AW167:AW170"/>
    <mergeCell ref="AX167:AX170"/>
    <mergeCell ref="AY167:AY170"/>
    <mergeCell ref="AZ167:AZ170"/>
    <mergeCell ref="AJ167:AJ170"/>
    <mergeCell ref="AN167:AN170"/>
    <mergeCell ref="AO167:AO170"/>
    <mergeCell ref="AP167:AP170"/>
    <mergeCell ref="AQ167:AQ170"/>
    <mergeCell ref="AR167:AR168"/>
    <mergeCell ref="AG171:AG174"/>
    <mergeCell ref="AH171:AH174"/>
    <mergeCell ref="AI171:AI174"/>
    <mergeCell ref="AJ171:AJ174"/>
    <mergeCell ref="AN171:AN174"/>
    <mergeCell ref="AO171:AO174"/>
    <mergeCell ref="B171:B174"/>
    <mergeCell ref="C171:C172"/>
    <mergeCell ref="AB171:AB172"/>
    <mergeCell ref="AC171:AC172"/>
    <mergeCell ref="AE171:AE174"/>
    <mergeCell ref="AF171:AF174"/>
    <mergeCell ref="C169:C170"/>
    <mergeCell ref="AB169:AB170"/>
    <mergeCell ref="AC169:AC170"/>
    <mergeCell ref="BA169:BA170"/>
    <mergeCell ref="BB169:BB170"/>
    <mergeCell ref="BF173:BF174"/>
    <mergeCell ref="B175:B178"/>
    <mergeCell ref="C175:C176"/>
    <mergeCell ref="AB175:AB178"/>
    <mergeCell ref="AE175:AE178"/>
    <mergeCell ref="AG175:AG178"/>
    <mergeCell ref="AH175:AH178"/>
    <mergeCell ref="AI175:AI178"/>
    <mergeCell ref="AJ175:AJ178"/>
    <mergeCell ref="AN175:AN178"/>
    <mergeCell ref="BD171:BD172"/>
    <mergeCell ref="BF171:BF172"/>
    <mergeCell ref="BL171:BL174"/>
    <mergeCell ref="C173:C174"/>
    <mergeCell ref="AB173:AB174"/>
    <mergeCell ref="AC173:AC174"/>
    <mergeCell ref="BA173:BA174"/>
    <mergeCell ref="BB173:BB174"/>
    <mergeCell ref="BC173:BC174"/>
    <mergeCell ref="BD173:BD174"/>
    <mergeCell ref="AX171:AX174"/>
    <mergeCell ref="AY171:AY174"/>
    <mergeCell ref="AZ171:AZ174"/>
    <mergeCell ref="BA171:BA172"/>
    <mergeCell ref="BB171:BB172"/>
    <mergeCell ref="BC171:BC172"/>
    <mergeCell ref="AP171:AP174"/>
    <mergeCell ref="AQ171:AQ174"/>
    <mergeCell ref="AR171:AR172"/>
    <mergeCell ref="AS171:AS172"/>
    <mergeCell ref="AV171:AV174"/>
    <mergeCell ref="AW171:AW174"/>
    <mergeCell ref="BD177:BD178"/>
    <mergeCell ref="BF177:BF178"/>
    <mergeCell ref="B179:B182"/>
    <mergeCell ref="C179:C180"/>
    <mergeCell ref="AB179:AB182"/>
    <mergeCell ref="AE179:AE182"/>
    <mergeCell ref="AG179:AG182"/>
    <mergeCell ref="AH179:AH182"/>
    <mergeCell ref="AI179:AI182"/>
    <mergeCell ref="AJ179:AJ182"/>
    <mergeCell ref="BB175:BB176"/>
    <mergeCell ref="BC175:BC176"/>
    <mergeCell ref="BD175:BD176"/>
    <mergeCell ref="BF175:BF176"/>
    <mergeCell ref="BL175:BL178"/>
    <mergeCell ref="C177:C178"/>
    <mergeCell ref="AU177:AU178"/>
    <mergeCell ref="BA177:BA178"/>
    <mergeCell ref="BB177:BB178"/>
    <mergeCell ref="BC177:BC178"/>
    <mergeCell ref="AV175:AV178"/>
    <mergeCell ref="AW175:AW178"/>
    <mergeCell ref="AX175:AX178"/>
    <mergeCell ref="AY175:AY178"/>
    <mergeCell ref="AZ175:AZ178"/>
    <mergeCell ref="BA175:BA176"/>
    <mergeCell ref="AO175:AO178"/>
    <mergeCell ref="AP175:AP178"/>
    <mergeCell ref="AQ175:AQ178"/>
    <mergeCell ref="AR175:AR176"/>
    <mergeCell ref="AS175:AS176"/>
    <mergeCell ref="AU175:AU176"/>
    <mergeCell ref="BF181:BF182"/>
    <mergeCell ref="B183:B186"/>
    <mergeCell ref="C183:C184"/>
    <mergeCell ref="AB183:AB186"/>
    <mergeCell ref="AE183:AE186"/>
    <mergeCell ref="AG183:AG186"/>
    <mergeCell ref="AH183:AH186"/>
    <mergeCell ref="AI183:AI186"/>
    <mergeCell ref="AJ183:AJ186"/>
    <mergeCell ref="AN183:AN186"/>
    <mergeCell ref="BB179:BB180"/>
    <mergeCell ref="BC179:BC180"/>
    <mergeCell ref="BD179:BD180"/>
    <mergeCell ref="BF179:BF180"/>
    <mergeCell ref="BL179:BL182"/>
    <mergeCell ref="C181:C182"/>
    <mergeCell ref="BA181:BA182"/>
    <mergeCell ref="BB181:BB182"/>
    <mergeCell ref="BC181:BC182"/>
    <mergeCell ref="BD181:BD182"/>
    <mergeCell ref="AV179:AV182"/>
    <mergeCell ref="AW179:AW182"/>
    <mergeCell ref="AX179:AX182"/>
    <mergeCell ref="AY179:AY182"/>
    <mergeCell ref="AZ179:AZ182"/>
    <mergeCell ref="BA179:BA180"/>
    <mergeCell ref="AN179:AN182"/>
    <mergeCell ref="AO179:AO182"/>
    <mergeCell ref="AP179:AP182"/>
    <mergeCell ref="AQ179:AQ182"/>
    <mergeCell ref="AR179:AR180"/>
    <mergeCell ref="AS179:AS180"/>
    <mergeCell ref="C187:C188"/>
    <mergeCell ref="AB187:AB190"/>
    <mergeCell ref="AE187:AE190"/>
    <mergeCell ref="AG187:AG190"/>
    <mergeCell ref="AH187:AH190"/>
    <mergeCell ref="BC183:BC184"/>
    <mergeCell ref="BD183:BD184"/>
    <mergeCell ref="BF183:BF184"/>
    <mergeCell ref="BL183:BL186"/>
    <mergeCell ref="C185:C186"/>
    <mergeCell ref="BA185:BA186"/>
    <mergeCell ref="BB185:BB186"/>
    <mergeCell ref="BC185:BC186"/>
    <mergeCell ref="BD185:BD186"/>
    <mergeCell ref="BF185:BF186"/>
    <mergeCell ref="AW183:AW186"/>
    <mergeCell ref="AX183:AX186"/>
    <mergeCell ref="AY183:AY186"/>
    <mergeCell ref="AZ183:AZ186"/>
    <mergeCell ref="BA183:BA184"/>
    <mergeCell ref="BB183:BB184"/>
    <mergeCell ref="AO183:AO186"/>
    <mergeCell ref="AP183:AP186"/>
    <mergeCell ref="AQ183:AQ186"/>
    <mergeCell ref="AR183:AR184"/>
    <mergeCell ref="AS183:AS184"/>
    <mergeCell ref="AV183:AV186"/>
    <mergeCell ref="B191:B194"/>
    <mergeCell ref="C191:C192"/>
    <mergeCell ref="AB191:AB194"/>
    <mergeCell ref="AE191:AE194"/>
    <mergeCell ref="AG191:AG194"/>
    <mergeCell ref="AH191:AH194"/>
    <mergeCell ref="BL187:BL190"/>
    <mergeCell ref="C189:C190"/>
    <mergeCell ref="BA189:BA190"/>
    <mergeCell ref="BB189:BB190"/>
    <mergeCell ref="BC189:BC190"/>
    <mergeCell ref="BD189:BD190"/>
    <mergeCell ref="BF189:BF190"/>
    <mergeCell ref="AZ187:AZ190"/>
    <mergeCell ref="BA187:BA188"/>
    <mergeCell ref="BB187:BB188"/>
    <mergeCell ref="BC187:BC188"/>
    <mergeCell ref="BD187:BD188"/>
    <mergeCell ref="BF187:BF188"/>
    <mergeCell ref="AR187:AR188"/>
    <mergeCell ref="AS187:AS188"/>
    <mergeCell ref="AV187:AV190"/>
    <mergeCell ref="AW187:AW190"/>
    <mergeCell ref="AX187:AX190"/>
    <mergeCell ref="AY187:AY190"/>
    <mergeCell ref="AI187:AI190"/>
    <mergeCell ref="AJ187:AJ190"/>
    <mergeCell ref="AN187:AN190"/>
    <mergeCell ref="AO187:AO190"/>
    <mergeCell ref="AP187:AP190"/>
    <mergeCell ref="AQ187:AQ190"/>
    <mergeCell ref="B187:B190"/>
    <mergeCell ref="C195:C196"/>
    <mergeCell ref="AB195:AB198"/>
    <mergeCell ref="AE195:AE198"/>
    <mergeCell ref="AG195:AG198"/>
    <mergeCell ref="AH195:AH198"/>
    <mergeCell ref="BL191:BL194"/>
    <mergeCell ref="C193:C194"/>
    <mergeCell ref="BA193:BA194"/>
    <mergeCell ref="BB193:BB194"/>
    <mergeCell ref="BC193:BC194"/>
    <mergeCell ref="BD193:BD194"/>
    <mergeCell ref="BF193:BF194"/>
    <mergeCell ref="AZ191:AZ194"/>
    <mergeCell ref="BA191:BA192"/>
    <mergeCell ref="BB191:BB192"/>
    <mergeCell ref="BC191:BC192"/>
    <mergeCell ref="BD191:BD192"/>
    <mergeCell ref="BF191:BF192"/>
    <mergeCell ref="AR191:AR192"/>
    <mergeCell ref="AS191:AS192"/>
    <mergeCell ref="AV191:AV194"/>
    <mergeCell ref="AW191:AW194"/>
    <mergeCell ref="AX191:AX194"/>
    <mergeCell ref="AY191:AY194"/>
    <mergeCell ref="AI191:AI194"/>
    <mergeCell ref="AJ191:AJ194"/>
    <mergeCell ref="AN191:AN194"/>
    <mergeCell ref="AO191:AO194"/>
    <mergeCell ref="AP191:AP194"/>
    <mergeCell ref="AQ191:AQ194"/>
    <mergeCell ref="B199:B202"/>
    <mergeCell ref="C199:C200"/>
    <mergeCell ref="AB199:AB202"/>
    <mergeCell ref="AE199:AE202"/>
    <mergeCell ref="AG199:AG202"/>
    <mergeCell ref="AH199:AH202"/>
    <mergeCell ref="BL195:BL198"/>
    <mergeCell ref="C197:C198"/>
    <mergeCell ref="BA197:BA198"/>
    <mergeCell ref="BB197:BB198"/>
    <mergeCell ref="BC197:BC198"/>
    <mergeCell ref="BD197:BD198"/>
    <mergeCell ref="BF197:BF198"/>
    <mergeCell ref="AZ195:AZ198"/>
    <mergeCell ref="BA195:BA196"/>
    <mergeCell ref="BB195:BB196"/>
    <mergeCell ref="BC195:BC196"/>
    <mergeCell ref="BD195:BD196"/>
    <mergeCell ref="BF195:BF196"/>
    <mergeCell ref="AR195:AR196"/>
    <mergeCell ref="AS195:AS196"/>
    <mergeCell ref="AV195:AV198"/>
    <mergeCell ref="AW195:AW198"/>
    <mergeCell ref="AX195:AX198"/>
    <mergeCell ref="AY195:AY198"/>
    <mergeCell ref="AI195:AI198"/>
    <mergeCell ref="AJ195:AJ198"/>
    <mergeCell ref="AN195:AN198"/>
    <mergeCell ref="AO195:AO198"/>
    <mergeCell ref="AP195:AP198"/>
    <mergeCell ref="AQ195:AQ198"/>
    <mergeCell ref="B195:B198"/>
    <mergeCell ref="C203:C204"/>
    <mergeCell ref="AB203:AB206"/>
    <mergeCell ref="AE203:AE206"/>
    <mergeCell ref="AG203:AG206"/>
    <mergeCell ref="AH203:AH206"/>
    <mergeCell ref="BL199:BL202"/>
    <mergeCell ref="C201:C202"/>
    <mergeCell ref="BA201:BA202"/>
    <mergeCell ref="BB201:BB202"/>
    <mergeCell ref="BC201:BC202"/>
    <mergeCell ref="BD201:BD202"/>
    <mergeCell ref="BF201:BF202"/>
    <mergeCell ref="AZ199:AZ202"/>
    <mergeCell ref="BA199:BA200"/>
    <mergeCell ref="BB199:BB200"/>
    <mergeCell ref="BC199:BC200"/>
    <mergeCell ref="BD199:BD200"/>
    <mergeCell ref="BF199:BF200"/>
    <mergeCell ref="AR199:AR200"/>
    <mergeCell ref="AS199:AS200"/>
    <mergeCell ref="AV199:AV202"/>
    <mergeCell ref="AW199:AW202"/>
    <mergeCell ref="AX199:AX202"/>
    <mergeCell ref="AY199:AY202"/>
    <mergeCell ref="AI199:AI202"/>
    <mergeCell ref="AJ199:AJ202"/>
    <mergeCell ref="AN199:AN202"/>
    <mergeCell ref="AO199:AO202"/>
    <mergeCell ref="AP199:AP202"/>
    <mergeCell ref="AQ199:AQ202"/>
    <mergeCell ref="B207:B210"/>
    <mergeCell ref="C207:C208"/>
    <mergeCell ref="AB207:AB210"/>
    <mergeCell ref="AE207:AE210"/>
    <mergeCell ref="AG207:AG210"/>
    <mergeCell ref="AH207:AH210"/>
    <mergeCell ref="BL203:BL206"/>
    <mergeCell ref="C205:C206"/>
    <mergeCell ref="BA205:BA206"/>
    <mergeCell ref="BB205:BB206"/>
    <mergeCell ref="BC205:BC206"/>
    <mergeCell ref="BD205:BD206"/>
    <mergeCell ref="BF205:BF206"/>
    <mergeCell ref="AZ203:AZ206"/>
    <mergeCell ref="BA203:BA204"/>
    <mergeCell ref="BB203:BB204"/>
    <mergeCell ref="BC203:BC204"/>
    <mergeCell ref="BD203:BD204"/>
    <mergeCell ref="BF203:BF204"/>
    <mergeCell ref="AR203:AR204"/>
    <mergeCell ref="AS203:AS204"/>
    <mergeCell ref="AV203:AV206"/>
    <mergeCell ref="AW203:AW206"/>
    <mergeCell ref="AX203:AX206"/>
    <mergeCell ref="AY203:AY206"/>
    <mergeCell ref="AI203:AI206"/>
    <mergeCell ref="AJ203:AJ206"/>
    <mergeCell ref="AN203:AN206"/>
    <mergeCell ref="AO203:AO206"/>
    <mergeCell ref="AP203:AP206"/>
    <mergeCell ref="AQ203:AQ206"/>
    <mergeCell ref="B203:B206"/>
    <mergeCell ref="BL207:BL210"/>
    <mergeCell ref="C209:C210"/>
    <mergeCell ref="BA209:BA210"/>
    <mergeCell ref="BB209:BB210"/>
    <mergeCell ref="BC209:BC210"/>
    <mergeCell ref="BD209:BD210"/>
    <mergeCell ref="BF209:BF210"/>
    <mergeCell ref="AZ207:AZ210"/>
    <mergeCell ref="BA207:BA208"/>
    <mergeCell ref="BB207:BB208"/>
    <mergeCell ref="BC207:BC208"/>
    <mergeCell ref="BD207:BD208"/>
    <mergeCell ref="BF207:BF208"/>
    <mergeCell ref="AR207:AR208"/>
    <mergeCell ref="AS207:AS208"/>
    <mergeCell ref="AV207:AV210"/>
    <mergeCell ref="AW207:AW210"/>
    <mergeCell ref="AX207:AX210"/>
    <mergeCell ref="AY207:AY210"/>
    <mergeCell ref="AI207:AI210"/>
    <mergeCell ref="AJ207:AJ210"/>
    <mergeCell ref="AN207:AN210"/>
    <mergeCell ref="AO207:AO210"/>
    <mergeCell ref="AP207:AP210"/>
    <mergeCell ref="AQ207:AQ210"/>
    <mergeCell ref="AI211:AI214"/>
    <mergeCell ref="AJ211:AJ214"/>
    <mergeCell ref="AN211:AN214"/>
    <mergeCell ref="AO211:AO214"/>
    <mergeCell ref="AP211:AP214"/>
    <mergeCell ref="AQ211:AQ214"/>
    <mergeCell ref="AB211:AB212"/>
    <mergeCell ref="AC211:AC212"/>
    <mergeCell ref="AE211:AE214"/>
    <mergeCell ref="AF211:AF214"/>
    <mergeCell ref="AG211:AG214"/>
    <mergeCell ref="AH211:AH214"/>
    <mergeCell ref="A211:A278"/>
    <mergeCell ref="B211:B214"/>
    <mergeCell ref="C211:C212"/>
    <mergeCell ref="T211:T278"/>
    <mergeCell ref="W211:W278"/>
    <mergeCell ref="Z211:Z278"/>
    <mergeCell ref="B215:B218"/>
    <mergeCell ref="C215:C216"/>
    <mergeCell ref="C221:C222"/>
    <mergeCell ref="B223:B226"/>
    <mergeCell ref="AB215:AB216"/>
    <mergeCell ref="AC215:AC216"/>
    <mergeCell ref="AE215:AE218"/>
    <mergeCell ref="AF215:AF218"/>
    <mergeCell ref="AG215:AG218"/>
    <mergeCell ref="AH215:AH218"/>
    <mergeCell ref="B219:B222"/>
    <mergeCell ref="AG219:AG222"/>
    <mergeCell ref="AH219:AH222"/>
    <mergeCell ref="AI219:AI222"/>
    <mergeCell ref="BF211:BF212"/>
    <mergeCell ref="BL211:BL214"/>
    <mergeCell ref="C213:C214"/>
    <mergeCell ref="AB213:AB214"/>
    <mergeCell ref="AC213:AC214"/>
    <mergeCell ref="BA213:BA214"/>
    <mergeCell ref="BB213:BB214"/>
    <mergeCell ref="BC213:BC214"/>
    <mergeCell ref="BD213:BD214"/>
    <mergeCell ref="BF213:BF214"/>
    <mergeCell ref="AY211:AY214"/>
    <mergeCell ref="AZ211:AZ214"/>
    <mergeCell ref="BA211:BA212"/>
    <mergeCell ref="BB211:BB212"/>
    <mergeCell ref="BC211:BC212"/>
    <mergeCell ref="BD211:BD212"/>
    <mergeCell ref="AR211:AR212"/>
    <mergeCell ref="AS211:AS212"/>
    <mergeCell ref="AT211:AT278"/>
    <mergeCell ref="AV211:AV214"/>
    <mergeCell ref="AW211:AW214"/>
    <mergeCell ref="AX211:AX214"/>
    <mergeCell ref="AR215:AR216"/>
    <mergeCell ref="AS215:AS216"/>
    <mergeCell ref="AV215:AV218"/>
    <mergeCell ref="AW215:AW218"/>
    <mergeCell ref="BF217:BF218"/>
    <mergeCell ref="C219:C220"/>
    <mergeCell ref="AB219:AB220"/>
    <mergeCell ref="AC219:AC220"/>
    <mergeCell ref="AE219:AE222"/>
    <mergeCell ref="AF219:AF222"/>
    <mergeCell ref="BD215:BD216"/>
    <mergeCell ref="BF215:BF216"/>
    <mergeCell ref="BL215:BL218"/>
    <mergeCell ref="C217:C218"/>
    <mergeCell ref="AB217:AB218"/>
    <mergeCell ref="AC217:AC218"/>
    <mergeCell ref="BA217:BA218"/>
    <mergeCell ref="BB217:BB218"/>
    <mergeCell ref="BC217:BC218"/>
    <mergeCell ref="BD217:BD218"/>
    <mergeCell ref="AX215:AX218"/>
    <mergeCell ref="AY215:AY218"/>
    <mergeCell ref="AZ215:AZ218"/>
    <mergeCell ref="BA215:BA216"/>
    <mergeCell ref="BB215:BB216"/>
    <mergeCell ref="BC215:BC216"/>
    <mergeCell ref="AI215:AI218"/>
    <mergeCell ref="AJ215:AJ218"/>
    <mergeCell ref="AN215:AN218"/>
    <mergeCell ref="AO215:AO218"/>
    <mergeCell ref="AP215:AP218"/>
    <mergeCell ref="AQ215:AQ218"/>
    <mergeCell ref="BF219:BF220"/>
    <mergeCell ref="BL219:BL222"/>
    <mergeCell ref="BF221:BF222"/>
    <mergeCell ref="AS219:AS220"/>
    <mergeCell ref="AV219:AV222"/>
    <mergeCell ref="AW219:AW222"/>
    <mergeCell ref="AX219:AX222"/>
    <mergeCell ref="AY219:AY222"/>
    <mergeCell ref="AZ219:AZ222"/>
    <mergeCell ref="AR223:AR224"/>
    <mergeCell ref="AS223:AS224"/>
    <mergeCell ref="AV223:AV226"/>
    <mergeCell ref="AF223:AF226"/>
    <mergeCell ref="AG223:AG226"/>
    <mergeCell ref="AH223:AH226"/>
    <mergeCell ref="AI223:AI226"/>
    <mergeCell ref="AJ223:AJ226"/>
    <mergeCell ref="AN223:AN226"/>
    <mergeCell ref="BD225:BD226"/>
    <mergeCell ref="BF225:BF226"/>
    <mergeCell ref="BC223:BC224"/>
    <mergeCell ref="BD223:BD224"/>
    <mergeCell ref="BF223:BF224"/>
    <mergeCell ref="BL223:BL226"/>
    <mergeCell ref="BA221:BA222"/>
    <mergeCell ref="BB221:BB222"/>
    <mergeCell ref="BC221:BC222"/>
    <mergeCell ref="BD221:BD222"/>
    <mergeCell ref="BA219:BA220"/>
    <mergeCell ref="BB219:BB220"/>
    <mergeCell ref="AB221:AB222"/>
    <mergeCell ref="AC221:AC222"/>
    <mergeCell ref="AJ219:AJ222"/>
    <mergeCell ref="AN219:AN222"/>
    <mergeCell ref="AO219:AO222"/>
    <mergeCell ref="AP219:AP222"/>
    <mergeCell ref="AQ219:AQ222"/>
    <mergeCell ref="AR219:AR220"/>
    <mergeCell ref="AY227:AY230"/>
    <mergeCell ref="AI227:AI230"/>
    <mergeCell ref="AJ227:AJ230"/>
    <mergeCell ref="AN227:AN230"/>
    <mergeCell ref="AO227:AO230"/>
    <mergeCell ref="AP227:AP230"/>
    <mergeCell ref="AQ227:AQ230"/>
    <mergeCell ref="BC219:BC220"/>
    <mergeCell ref="BD219:BD220"/>
    <mergeCell ref="B227:B230"/>
    <mergeCell ref="C227:C228"/>
    <mergeCell ref="AB227:AB228"/>
    <mergeCell ref="AC227:AC228"/>
    <mergeCell ref="AE227:AE230"/>
    <mergeCell ref="AF227:AF230"/>
    <mergeCell ref="AG227:AG230"/>
    <mergeCell ref="AH227:AH230"/>
    <mergeCell ref="C225:C226"/>
    <mergeCell ref="AB225:AB226"/>
    <mergeCell ref="AC225:AC226"/>
    <mergeCell ref="BA225:BA226"/>
    <mergeCell ref="BB225:BB226"/>
    <mergeCell ref="BC225:BC226"/>
    <mergeCell ref="AW223:AW226"/>
    <mergeCell ref="AX223:AX226"/>
    <mergeCell ref="AY223:AY226"/>
    <mergeCell ref="AZ223:AZ226"/>
    <mergeCell ref="BA223:BA224"/>
    <mergeCell ref="BB223:BB224"/>
    <mergeCell ref="AO223:AO226"/>
    <mergeCell ref="AP223:AP226"/>
    <mergeCell ref="AQ223:AQ226"/>
    <mergeCell ref="C223:C224"/>
    <mergeCell ref="V223:V225"/>
    <mergeCell ref="X223:X225"/>
    <mergeCell ref="AB223:AB224"/>
    <mergeCell ref="AC223:AC224"/>
    <mergeCell ref="AE223:AE226"/>
    <mergeCell ref="AG231:AG234"/>
    <mergeCell ref="AH231:AH234"/>
    <mergeCell ref="AI231:AI234"/>
    <mergeCell ref="AJ231:AJ234"/>
    <mergeCell ref="AN231:AN234"/>
    <mergeCell ref="AO231:AO234"/>
    <mergeCell ref="B231:B234"/>
    <mergeCell ref="C231:C232"/>
    <mergeCell ref="AB231:AB232"/>
    <mergeCell ref="AC231:AC232"/>
    <mergeCell ref="AE231:AE234"/>
    <mergeCell ref="AF231:AF234"/>
    <mergeCell ref="BL227:BL230"/>
    <mergeCell ref="C229:C230"/>
    <mergeCell ref="AB229:AB230"/>
    <mergeCell ref="AC229:AC230"/>
    <mergeCell ref="BA229:BA230"/>
    <mergeCell ref="BB229:BB230"/>
    <mergeCell ref="BC229:BC230"/>
    <mergeCell ref="BD229:BD230"/>
    <mergeCell ref="BF229:BF230"/>
    <mergeCell ref="AZ227:AZ230"/>
    <mergeCell ref="BA227:BA228"/>
    <mergeCell ref="BB227:BB228"/>
    <mergeCell ref="BC227:BC228"/>
    <mergeCell ref="BD227:BD228"/>
    <mergeCell ref="BF227:BF228"/>
    <mergeCell ref="AR227:AR228"/>
    <mergeCell ref="AS227:AS228"/>
    <mergeCell ref="AV227:AV230"/>
    <mergeCell ref="AW227:AW230"/>
    <mergeCell ref="AX227:AX230"/>
    <mergeCell ref="BF233:BF234"/>
    <mergeCell ref="B235:B238"/>
    <mergeCell ref="C235:C236"/>
    <mergeCell ref="AB235:AB236"/>
    <mergeCell ref="AC235:AC236"/>
    <mergeCell ref="AE235:AE238"/>
    <mergeCell ref="AF235:AF238"/>
    <mergeCell ref="AG235:AG238"/>
    <mergeCell ref="AH235:AH238"/>
    <mergeCell ref="AI235:AI238"/>
    <mergeCell ref="BD231:BD232"/>
    <mergeCell ref="BF231:BF232"/>
    <mergeCell ref="BL231:BL234"/>
    <mergeCell ref="C233:C234"/>
    <mergeCell ref="AB233:AB234"/>
    <mergeCell ref="AC233:AC234"/>
    <mergeCell ref="BA233:BA234"/>
    <mergeCell ref="BB233:BB234"/>
    <mergeCell ref="BC233:BC234"/>
    <mergeCell ref="BD233:BD234"/>
    <mergeCell ref="AX231:AX234"/>
    <mergeCell ref="AY231:AY234"/>
    <mergeCell ref="AZ231:AZ234"/>
    <mergeCell ref="BA231:BA232"/>
    <mergeCell ref="BB231:BB232"/>
    <mergeCell ref="BC231:BC232"/>
    <mergeCell ref="AP231:AP234"/>
    <mergeCell ref="AQ231:AQ234"/>
    <mergeCell ref="AR231:AR232"/>
    <mergeCell ref="AS231:AS232"/>
    <mergeCell ref="AV231:AV234"/>
    <mergeCell ref="AW231:AW234"/>
    <mergeCell ref="BC237:BC238"/>
    <mergeCell ref="BA235:BA236"/>
    <mergeCell ref="BB235:BB236"/>
    <mergeCell ref="BC235:BC236"/>
    <mergeCell ref="BD235:BD236"/>
    <mergeCell ref="BF235:BF236"/>
    <mergeCell ref="BL235:BL238"/>
    <mergeCell ref="BD237:BD238"/>
    <mergeCell ref="BF237:BF238"/>
    <mergeCell ref="AS235:AS236"/>
    <mergeCell ref="AV235:AV238"/>
    <mergeCell ref="AW235:AW238"/>
    <mergeCell ref="AX235:AX238"/>
    <mergeCell ref="AY235:AY238"/>
    <mergeCell ref="AZ235:AZ238"/>
    <mergeCell ref="AJ235:AJ238"/>
    <mergeCell ref="AN235:AN238"/>
    <mergeCell ref="AO235:AO238"/>
    <mergeCell ref="AP235:AP238"/>
    <mergeCell ref="AQ235:AQ238"/>
    <mergeCell ref="AR235:AR236"/>
    <mergeCell ref="AG239:AG242"/>
    <mergeCell ref="AH239:AH242"/>
    <mergeCell ref="AI239:AI242"/>
    <mergeCell ref="AJ239:AJ242"/>
    <mergeCell ref="AN239:AN242"/>
    <mergeCell ref="AO239:AO242"/>
    <mergeCell ref="B239:B242"/>
    <mergeCell ref="C239:C240"/>
    <mergeCell ref="AB239:AB240"/>
    <mergeCell ref="AC239:AC240"/>
    <mergeCell ref="AE239:AE242"/>
    <mergeCell ref="AF239:AF242"/>
    <mergeCell ref="C237:C238"/>
    <mergeCell ref="AB237:AB238"/>
    <mergeCell ref="AC237:AC238"/>
    <mergeCell ref="BA237:BA238"/>
    <mergeCell ref="BB237:BB238"/>
    <mergeCell ref="BF241:BF242"/>
    <mergeCell ref="B243:B246"/>
    <mergeCell ref="C243:C244"/>
    <mergeCell ref="AB243:AB246"/>
    <mergeCell ref="AE243:AE246"/>
    <mergeCell ref="AG243:AG246"/>
    <mergeCell ref="AH243:AH246"/>
    <mergeCell ref="AI243:AI246"/>
    <mergeCell ref="AJ243:AJ246"/>
    <mergeCell ref="AN243:AN246"/>
    <mergeCell ref="BD239:BD240"/>
    <mergeCell ref="BF239:BF240"/>
    <mergeCell ref="BL239:BL242"/>
    <mergeCell ref="C241:C242"/>
    <mergeCell ref="AB241:AB242"/>
    <mergeCell ref="AC241:AC242"/>
    <mergeCell ref="BA241:BA242"/>
    <mergeCell ref="BB241:BB242"/>
    <mergeCell ref="BC241:BC242"/>
    <mergeCell ref="BD241:BD242"/>
    <mergeCell ref="AX239:AX242"/>
    <mergeCell ref="AY239:AY242"/>
    <mergeCell ref="AZ239:AZ242"/>
    <mergeCell ref="BA239:BA240"/>
    <mergeCell ref="BB239:BB240"/>
    <mergeCell ref="BC239:BC240"/>
    <mergeCell ref="AP239:AP242"/>
    <mergeCell ref="AQ239:AQ242"/>
    <mergeCell ref="AR239:AR240"/>
    <mergeCell ref="AS239:AS240"/>
    <mergeCell ref="AV239:AV242"/>
    <mergeCell ref="AW239:AW242"/>
    <mergeCell ref="BD245:BD246"/>
    <mergeCell ref="BF245:BF246"/>
    <mergeCell ref="B247:B250"/>
    <mergeCell ref="C247:C248"/>
    <mergeCell ref="AB247:AB250"/>
    <mergeCell ref="AE247:AE250"/>
    <mergeCell ref="AG247:AG250"/>
    <mergeCell ref="AH247:AH250"/>
    <mergeCell ref="AI247:AI250"/>
    <mergeCell ref="AJ247:AJ250"/>
    <mergeCell ref="BB243:BB244"/>
    <mergeCell ref="BC243:BC244"/>
    <mergeCell ref="BD243:BD244"/>
    <mergeCell ref="BF243:BF244"/>
    <mergeCell ref="BL243:BL246"/>
    <mergeCell ref="C245:C246"/>
    <mergeCell ref="AU245:AU246"/>
    <mergeCell ref="BA245:BA246"/>
    <mergeCell ref="BB245:BB246"/>
    <mergeCell ref="BC245:BC246"/>
    <mergeCell ref="AV243:AV246"/>
    <mergeCell ref="AW243:AW246"/>
    <mergeCell ref="AX243:AX246"/>
    <mergeCell ref="AY243:AY246"/>
    <mergeCell ref="AZ243:AZ246"/>
    <mergeCell ref="BA243:BA244"/>
    <mergeCell ref="AO243:AO246"/>
    <mergeCell ref="AP243:AP246"/>
    <mergeCell ref="AQ243:AQ246"/>
    <mergeCell ref="AR243:AR244"/>
    <mergeCell ref="AS243:AS244"/>
    <mergeCell ref="AU243:AU244"/>
    <mergeCell ref="BF249:BF250"/>
    <mergeCell ref="B251:B254"/>
    <mergeCell ref="C251:C252"/>
    <mergeCell ref="AB251:AB254"/>
    <mergeCell ref="AE251:AE254"/>
    <mergeCell ref="AG251:AG254"/>
    <mergeCell ref="AH251:AH254"/>
    <mergeCell ref="AI251:AI254"/>
    <mergeCell ref="AJ251:AJ254"/>
    <mergeCell ref="AN251:AN254"/>
    <mergeCell ref="BB247:BB248"/>
    <mergeCell ref="BC247:BC248"/>
    <mergeCell ref="BD247:BD248"/>
    <mergeCell ref="BF247:BF248"/>
    <mergeCell ref="BL247:BL250"/>
    <mergeCell ref="C249:C250"/>
    <mergeCell ref="BA249:BA250"/>
    <mergeCell ref="BB249:BB250"/>
    <mergeCell ref="BC249:BC250"/>
    <mergeCell ref="BD249:BD250"/>
    <mergeCell ref="AV247:AV250"/>
    <mergeCell ref="AW247:AW250"/>
    <mergeCell ref="AX247:AX250"/>
    <mergeCell ref="AY247:AY250"/>
    <mergeCell ref="AZ247:AZ250"/>
    <mergeCell ref="BA247:BA248"/>
    <mergeCell ref="AN247:AN250"/>
    <mergeCell ref="AO247:AO250"/>
    <mergeCell ref="AP247:AP250"/>
    <mergeCell ref="AQ247:AQ250"/>
    <mergeCell ref="AR247:AR248"/>
    <mergeCell ref="AS247:AS248"/>
    <mergeCell ref="C255:C256"/>
    <mergeCell ref="AB255:AB258"/>
    <mergeCell ref="AE255:AE258"/>
    <mergeCell ref="AG255:AG258"/>
    <mergeCell ref="AH255:AH258"/>
    <mergeCell ref="BC251:BC252"/>
    <mergeCell ref="BD251:BD252"/>
    <mergeCell ref="BF251:BF252"/>
    <mergeCell ref="BL251:BL254"/>
    <mergeCell ref="C253:C254"/>
    <mergeCell ref="BA253:BA254"/>
    <mergeCell ref="BB253:BB254"/>
    <mergeCell ref="BC253:BC254"/>
    <mergeCell ref="BD253:BD254"/>
    <mergeCell ref="BF253:BF254"/>
    <mergeCell ref="AW251:AW254"/>
    <mergeCell ref="AX251:AX254"/>
    <mergeCell ref="AY251:AY254"/>
    <mergeCell ref="AZ251:AZ254"/>
    <mergeCell ref="BA251:BA252"/>
    <mergeCell ref="BB251:BB252"/>
    <mergeCell ref="AO251:AO254"/>
    <mergeCell ref="AP251:AP254"/>
    <mergeCell ref="AQ251:AQ254"/>
    <mergeCell ref="AR251:AR252"/>
    <mergeCell ref="AS251:AS252"/>
    <mergeCell ref="AV251:AV254"/>
    <mergeCell ref="B259:B262"/>
    <mergeCell ref="C259:C260"/>
    <mergeCell ref="AB259:AB262"/>
    <mergeCell ref="AE259:AE262"/>
    <mergeCell ref="AG259:AG262"/>
    <mergeCell ref="AH259:AH262"/>
    <mergeCell ref="BL255:BL258"/>
    <mergeCell ref="C257:C258"/>
    <mergeCell ref="BA257:BA258"/>
    <mergeCell ref="BB257:BB258"/>
    <mergeCell ref="BC257:BC258"/>
    <mergeCell ref="BD257:BD258"/>
    <mergeCell ref="BF257:BF258"/>
    <mergeCell ref="AZ255:AZ258"/>
    <mergeCell ref="BA255:BA256"/>
    <mergeCell ref="BB255:BB256"/>
    <mergeCell ref="BC255:BC256"/>
    <mergeCell ref="BD255:BD256"/>
    <mergeCell ref="BF255:BF256"/>
    <mergeCell ref="AR255:AR256"/>
    <mergeCell ref="AS255:AS256"/>
    <mergeCell ref="AV255:AV258"/>
    <mergeCell ref="AW255:AW258"/>
    <mergeCell ref="AX255:AX258"/>
    <mergeCell ref="AY255:AY258"/>
    <mergeCell ref="AI255:AI258"/>
    <mergeCell ref="AJ255:AJ258"/>
    <mergeCell ref="AN255:AN258"/>
    <mergeCell ref="AO255:AO258"/>
    <mergeCell ref="AP255:AP258"/>
    <mergeCell ref="AQ255:AQ258"/>
    <mergeCell ref="B255:B258"/>
    <mergeCell ref="C263:C264"/>
    <mergeCell ref="AB263:AB266"/>
    <mergeCell ref="AE263:AE266"/>
    <mergeCell ref="AG263:AG266"/>
    <mergeCell ref="AH263:AH266"/>
    <mergeCell ref="BL259:BL262"/>
    <mergeCell ref="C261:C262"/>
    <mergeCell ref="BA261:BA262"/>
    <mergeCell ref="BB261:BB262"/>
    <mergeCell ref="BC261:BC262"/>
    <mergeCell ref="BD261:BD262"/>
    <mergeCell ref="BF261:BF262"/>
    <mergeCell ref="AZ259:AZ262"/>
    <mergeCell ref="BA259:BA260"/>
    <mergeCell ref="BB259:BB260"/>
    <mergeCell ref="BC259:BC260"/>
    <mergeCell ref="BD259:BD260"/>
    <mergeCell ref="BF259:BF260"/>
    <mergeCell ref="AR259:AR260"/>
    <mergeCell ref="AS259:AS260"/>
    <mergeCell ref="AV259:AV262"/>
    <mergeCell ref="AW259:AW262"/>
    <mergeCell ref="AX259:AX262"/>
    <mergeCell ref="AY259:AY262"/>
    <mergeCell ref="AI259:AI262"/>
    <mergeCell ref="AJ259:AJ262"/>
    <mergeCell ref="AN259:AN262"/>
    <mergeCell ref="AO259:AO262"/>
    <mergeCell ref="AP259:AP262"/>
    <mergeCell ref="AQ259:AQ262"/>
    <mergeCell ref="B267:B270"/>
    <mergeCell ref="C267:C268"/>
    <mergeCell ref="AB267:AB270"/>
    <mergeCell ref="AE267:AE270"/>
    <mergeCell ref="AG267:AG270"/>
    <mergeCell ref="AH267:AH270"/>
    <mergeCell ref="BL263:BL266"/>
    <mergeCell ref="C265:C266"/>
    <mergeCell ref="BA265:BA266"/>
    <mergeCell ref="BB265:BB266"/>
    <mergeCell ref="BC265:BC266"/>
    <mergeCell ref="BD265:BD266"/>
    <mergeCell ref="BF265:BF266"/>
    <mergeCell ref="AZ263:AZ266"/>
    <mergeCell ref="BA263:BA264"/>
    <mergeCell ref="BB263:BB264"/>
    <mergeCell ref="BC263:BC264"/>
    <mergeCell ref="BD263:BD264"/>
    <mergeCell ref="BF263:BF264"/>
    <mergeCell ref="AR263:AR264"/>
    <mergeCell ref="AS263:AS264"/>
    <mergeCell ref="AV263:AV266"/>
    <mergeCell ref="AW263:AW266"/>
    <mergeCell ref="AX263:AX266"/>
    <mergeCell ref="AY263:AY266"/>
    <mergeCell ref="AI263:AI266"/>
    <mergeCell ref="AJ263:AJ266"/>
    <mergeCell ref="AN263:AN266"/>
    <mergeCell ref="AO263:AO266"/>
    <mergeCell ref="AP263:AP266"/>
    <mergeCell ref="AQ263:AQ266"/>
    <mergeCell ref="B263:B266"/>
    <mergeCell ref="C271:C272"/>
    <mergeCell ref="AB271:AB274"/>
    <mergeCell ref="AE271:AE274"/>
    <mergeCell ref="AG271:AG274"/>
    <mergeCell ref="AH271:AH274"/>
    <mergeCell ref="BL267:BL270"/>
    <mergeCell ref="C269:C270"/>
    <mergeCell ref="BA269:BA270"/>
    <mergeCell ref="BB269:BB270"/>
    <mergeCell ref="BC269:BC270"/>
    <mergeCell ref="BD269:BD270"/>
    <mergeCell ref="BF269:BF270"/>
    <mergeCell ref="AZ267:AZ270"/>
    <mergeCell ref="BA267:BA268"/>
    <mergeCell ref="BB267:BB268"/>
    <mergeCell ref="BC267:BC268"/>
    <mergeCell ref="BD267:BD268"/>
    <mergeCell ref="BF267:BF268"/>
    <mergeCell ref="AR267:AR268"/>
    <mergeCell ref="AS267:AS268"/>
    <mergeCell ref="AV267:AV270"/>
    <mergeCell ref="AW267:AW270"/>
    <mergeCell ref="AX267:AX270"/>
    <mergeCell ref="AY267:AY270"/>
    <mergeCell ref="AI267:AI270"/>
    <mergeCell ref="AJ267:AJ270"/>
    <mergeCell ref="AN267:AN270"/>
    <mergeCell ref="AO267:AO270"/>
    <mergeCell ref="AP267:AP270"/>
    <mergeCell ref="AQ267:AQ270"/>
    <mergeCell ref="B275:B278"/>
    <mergeCell ref="C275:C276"/>
    <mergeCell ref="AB275:AB278"/>
    <mergeCell ref="AE275:AE278"/>
    <mergeCell ref="AG275:AG278"/>
    <mergeCell ref="AH275:AH278"/>
    <mergeCell ref="BL271:BL274"/>
    <mergeCell ref="C273:C274"/>
    <mergeCell ref="BA273:BA274"/>
    <mergeCell ref="BB273:BB274"/>
    <mergeCell ref="BC273:BC274"/>
    <mergeCell ref="BD273:BD274"/>
    <mergeCell ref="BF273:BF274"/>
    <mergeCell ref="AZ271:AZ274"/>
    <mergeCell ref="BA271:BA272"/>
    <mergeCell ref="BB271:BB272"/>
    <mergeCell ref="BC271:BC272"/>
    <mergeCell ref="BD271:BD272"/>
    <mergeCell ref="BF271:BF272"/>
    <mergeCell ref="AR271:AR272"/>
    <mergeCell ref="AS271:AS272"/>
    <mergeCell ref="AV271:AV274"/>
    <mergeCell ref="AW271:AW274"/>
    <mergeCell ref="AX271:AX274"/>
    <mergeCell ref="AY271:AY274"/>
    <mergeCell ref="AI271:AI274"/>
    <mergeCell ref="AJ271:AJ274"/>
    <mergeCell ref="AN271:AN274"/>
    <mergeCell ref="AO271:AO274"/>
    <mergeCell ref="AP271:AP274"/>
    <mergeCell ref="AQ271:AQ274"/>
    <mergeCell ref="B271:B274"/>
    <mergeCell ref="BL275:BL278"/>
    <mergeCell ref="C277:C278"/>
    <mergeCell ref="BA277:BA278"/>
    <mergeCell ref="BB277:BB278"/>
    <mergeCell ref="BC277:BC278"/>
    <mergeCell ref="BD277:BD278"/>
    <mergeCell ref="BF277:BF278"/>
    <mergeCell ref="AZ275:AZ278"/>
    <mergeCell ref="BA275:BA276"/>
    <mergeCell ref="BB275:BB276"/>
    <mergeCell ref="BC275:BC276"/>
    <mergeCell ref="BD275:BD276"/>
    <mergeCell ref="BF275:BF276"/>
    <mergeCell ref="AR275:AR276"/>
    <mergeCell ref="AS275:AS276"/>
    <mergeCell ref="AV275:AV278"/>
    <mergeCell ref="AW275:AW278"/>
    <mergeCell ref="AX275:AX278"/>
    <mergeCell ref="AY275:AY278"/>
    <mergeCell ref="AI275:AI278"/>
    <mergeCell ref="AJ275:AJ278"/>
    <mergeCell ref="AN275:AN278"/>
    <mergeCell ref="AO275:AO278"/>
    <mergeCell ref="AP275:AP278"/>
    <mergeCell ref="AQ275:AQ278"/>
    <mergeCell ref="AI279:AI282"/>
    <mergeCell ref="AJ279:AJ282"/>
    <mergeCell ref="AN279:AN282"/>
    <mergeCell ref="AO279:AO282"/>
    <mergeCell ref="AP279:AP282"/>
    <mergeCell ref="AQ279:AQ282"/>
    <mergeCell ref="AB279:AB280"/>
    <mergeCell ref="AC279:AC280"/>
    <mergeCell ref="AE279:AE282"/>
    <mergeCell ref="AF279:AF282"/>
    <mergeCell ref="AG279:AG282"/>
    <mergeCell ref="AH279:AH282"/>
    <mergeCell ref="A279:A346"/>
    <mergeCell ref="B279:B282"/>
    <mergeCell ref="C279:C280"/>
    <mergeCell ref="T279:T346"/>
    <mergeCell ref="W279:W346"/>
    <mergeCell ref="Z279:Z346"/>
    <mergeCell ref="B283:B286"/>
    <mergeCell ref="C283:C284"/>
    <mergeCell ref="C289:C290"/>
    <mergeCell ref="B291:B294"/>
    <mergeCell ref="AB283:AB284"/>
    <mergeCell ref="AC283:AC284"/>
    <mergeCell ref="AE283:AE286"/>
    <mergeCell ref="AF283:AF286"/>
    <mergeCell ref="AG283:AG286"/>
    <mergeCell ref="AH283:AH286"/>
    <mergeCell ref="B287:B290"/>
    <mergeCell ref="AG287:AG290"/>
    <mergeCell ref="AH287:AH290"/>
    <mergeCell ref="AI287:AI290"/>
    <mergeCell ref="BF279:BF280"/>
    <mergeCell ref="BL279:BL282"/>
    <mergeCell ref="C281:C282"/>
    <mergeCell ref="AB281:AB282"/>
    <mergeCell ref="AC281:AC282"/>
    <mergeCell ref="BA281:BA282"/>
    <mergeCell ref="BB281:BB282"/>
    <mergeCell ref="BC281:BC282"/>
    <mergeCell ref="BD281:BD282"/>
    <mergeCell ref="BF281:BF282"/>
    <mergeCell ref="AY279:AY282"/>
    <mergeCell ref="AZ279:AZ282"/>
    <mergeCell ref="BA279:BA280"/>
    <mergeCell ref="BB279:BB280"/>
    <mergeCell ref="BC279:BC280"/>
    <mergeCell ref="BD279:BD280"/>
    <mergeCell ref="AR279:AR280"/>
    <mergeCell ref="AS279:AS280"/>
    <mergeCell ref="AT279:AT346"/>
    <mergeCell ref="AV279:AV282"/>
    <mergeCell ref="AW279:AW282"/>
    <mergeCell ref="AX279:AX282"/>
    <mergeCell ref="AR283:AR284"/>
    <mergeCell ref="AS283:AS284"/>
    <mergeCell ref="AV283:AV286"/>
    <mergeCell ref="AW283:AW286"/>
    <mergeCell ref="BF285:BF286"/>
    <mergeCell ref="C287:C288"/>
    <mergeCell ref="AB287:AB288"/>
    <mergeCell ref="AC287:AC288"/>
    <mergeCell ref="AE287:AE290"/>
    <mergeCell ref="AF287:AF290"/>
    <mergeCell ref="BD283:BD284"/>
    <mergeCell ref="BF283:BF284"/>
    <mergeCell ref="BL283:BL286"/>
    <mergeCell ref="C285:C286"/>
    <mergeCell ref="AB285:AB286"/>
    <mergeCell ref="AC285:AC286"/>
    <mergeCell ref="BA285:BA286"/>
    <mergeCell ref="BB285:BB286"/>
    <mergeCell ref="BC285:BC286"/>
    <mergeCell ref="BD285:BD286"/>
    <mergeCell ref="AX283:AX286"/>
    <mergeCell ref="AY283:AY286"/>
    <mergeCell ref="AZ283:AZ286"/>
    <mergeCell ref="BA283:BA284"/>
    <mergeCell ref="BB283:BB284"/>
    <mergeCell ref="BC283:BC284"/>
    <mergeCell ref="AI283:AI286"/>
    <mergeCell ref="AJ283:AJ286"/>
    <mergeCell ref="AN283:AN286"/>
    <mergeCell ref="AO283:AO286"/>
    <mergeCell ref="AP283:AP286"/>
    <mergeCell ref="AQ283:AQ286"/>
    <mergeCell ref="BF287:BF288"/>
    <mergeCell ref="BL287:BL290"/>
    <mergeCell ref="BF289:BF290"/>
    <mergeCell ref="AS287:AS288"/>
    <mergeCell ref="AV287:AV290"/>
    <mergeCell ref="AW287:AW290"/>
    <mergeCell ref="AX287:AX290"/>
    <mergeCell ref="AY287:AY290"/>
    <mergeCell ref="AZ287:AZ290"/>
    <mergeCell ref="AR291:AR292"/>
    <mergeCell ref="AS291:AS292"/>
    <mergeCell ref="AV291:AV294"/>
    <mergeCell ref="AF291:AF294"/>
    <mergeCell ref="AG291:AG294"/>
    <mergeCell ref="AH291:AH294"/>
    <mergeCell ref="AI291:AI294"/>
    <mergeCell ref="AJ291:AJ294"/>
    <mergeCell ref="AN291:AN294"/>
    <mergeCell ref="BD293:BD294"/>
    <mergeCell ref="BF293:BF294"/>
    <mergeCell ref="BC291:BC292"/>
    <mergeCell ref="BD291:BD292"/>
    <mergeCell ref="BF291:BF292"/>
    <mergeCell ref="BL291:BL294"/>
    <mergeCell ref="BA289:BA290"/>
    <mergeCell ref="BB289:BB290"/>
    <mergeCell ref="BC289:BC290"/>
    <mergeCell ref="BD289:BD290"/>
    <mergeCell ref="BA287:BA288"/>
    <mergeCell ref="BB287:BB288"/>
    <mergeCell ref="AB289:AB290"/>
    <mergeCell ref="AC289:AC290"/>
    <mergeCell ref="AJ287:AJ290"/>
    <mergeCell ref="AN287:AN290"/>
    <mergeCell ref="AO287:AO290"/>
    <mergeCell ref="AP287:AP290"/>
    <mergeCell ref="AQ287:AQ290"/>
    <mergeCell ref="AR287:AR288"/>
    <mergeCell ref="AY295:AY298"/>
    <mergeCell ref="AI295:AI298"/>
    <mergeCell ref="AJ295:AJ298"/>
    <mergeCell ref="AN295:AN298"/>
    <mergeCell ref="AO295:AO298"/>
    <mergeCell ref="AP295:AP298"/>
    <mergeCell ref="AQ295:AQ298"/>
    <mergeCell ref="BC287:BC288"/>
    <mergeCell ref="BD287:BD288"/>
    <mergeCell ref="B295:B298"/>
    <mergeCell ref="C295:C296"/>
    <mergeCell ref="AB295:AB296"/>
    <mergeCell ref="AC295:AC296"/>
    <mergeCell ref="AE295:AE298"/>
    <mergeCell ref="AF295:AF298"/>
    <mergeCell ref="AG295:AG298"/>
    <mergeCell ref="AH295:AH298"/>
    <mergeCell ref="C293:C294"/>
    <mergeCell ref="AB293:AB294"/>
    <mergeCell ref="AC293:AC294"/>
    <mergeCell ref="BA293:BA294"/>
    <mergeCell ref="BB293:BB294"/>
    <mergeCell ref="BC293:BC294"/>
    <mergeCell ref="AW291:AW294"/>
    <mergeCell ref="AX291:AX294"/>
    <mergeCell ref="AY291:AY294"/>
    <mergeCell ref="AZ291:AZ294"/>
    <mergeCell ref="BA291:BA292"/>
    <mergeCell ref="BB291:BB292"/>
    <mergeCell ref="AO291:AO294"/>
    <mergeCell ref="AP291:AP294"/>
    <mergeCell ref="AQ291:AQ294"/>
    <mergeCell ref="C291:C292"/>
    <mergeCell ref="V291:V293"/>
    <mergeCell ref="X291:X293"/>
    <mergeCell ref="AB291:AB292"/>
    <mergeCell ref="AC291:AC292"/>
    <mergeCell ref="AE291:AE294"/>
    <mergeCell ref="AG299:AG302"/>
    <mergeCell ref="AH299:AH302"/>
    <mergeCell ref="AI299:AI302"/>
    <mergeCell ref="AJ299:AJ302"/>
    <mergeCell ref="AN299:AN302"/>
    <mergeCell ref="AO299:AO302"/>
    <mergeCell ref="B299:B302"/>
    <mergeCell ref="C299:C300"/>
    <mergeCell ref="AB299:AB300"/>
    <mergeCell ref="AC299:AC300"/>
    <mergeCell ref="AE299:AE302"/>
    <mergeCell ref="AF299:AF302"/>
    <mergeCell ref="BL295:BL298"/>
    <mergeCell ref="C297:C298"/>
    <mergeCell ref="AB297:AB298"/>
    <mergeCell ref="AC297:AC298"/>
    <mergeCell ref="BA297:BA298"/>
    <mergeCell ref="BB297:BB298"/>
    <mergeCell ref="BC297:BC298"/>
    <mergeCell ref="BD297:BD298"/>
    <mergeCell ref="BF297:BF298"/>
    <mergeCell ref="AZ295:AZ298"/>
    <mergeCell ref="BA295:BA296"/>
    <mergeCell ref="BB295:BB296"/>
    <mergeCell ref="BC295:BC296"/>
    <mergeCell ref="BD295:BD296"/>
    <mergeCell ref="BF295:BF296"/>
    <mergeCell ref="AR295:AR296"/>
    <mergeCell ref="AS295:AS296"/>
    <mergeCell ref="AV295:AV298"/>
    <mergeCell ref="AW295:AW298"/>
    <mergeCell ref="AX295:AX298"/>
    <mergeCell ref="BF301:BF302"/>
    <mergeCell ref="B303:B306"/>
    <mergeCell ref="C303:C304"/>
    <mergeCell ref="AB303:AB304"/>
    <mergeCell ref="AC303:AC304"/>
    <mergeCell ref="AE303:AE306"/>
    <mergeCell ref="AF303:AF306"/>
    <mergeCell ref="AG303:AG306"/>
    <mergeCell ref="AH303:AH306"/>
    <mergeCell ref="AI303:AI306"/>
    <mergeCell ref="BD299:BD300"/>
    <mergeCell ref="BF299:BF300"/>
    <mergeCell ref="BL299:BL302"/>
    <mergeCell ref="C301:C302"/>
    <mergeCell ref="AB301:AB302"/>
    <mergeCell ref="AC301:AC302"/>
    <mergeCell ref="BA301:BA302"/>
    <mergeCell ref="BB301:BB302"/>
    <mergeCell ref="BC301:BC302"/>
    <mergeCell ref="BD301:BD302"/>
    <mergeCell ref="AX299:AX302"/>
    <mergeCell ref="AY299:AY302"/>
    <mergeCell ref="AZ299:AZ302"/>
    <mergeCell ref="BA299:BA300"/>
    <mergeCell ref="BB299:BB300"/>
    <mergeCell ref="BC299:BC300"/>
    <mergeCell ref="AP299:AP302"/>
    <mergeCell ref="AQ299:AQ302"/>
    <mergeCell ref="AR299:AR300"/>
    <mergeCell ref="AS299:AS300"/>
    <mergeCell ref="AV299:AV302"/>
    <mergeCell ref="AW299:AW302"/>
    <mergeCell ref="BC305:BC306"/>
    <mergeCell ref="BA303:BA304"/>
    <mergeCell ref="BB303:BB304"/>
    <mergeCell ref="BC303:BC304"/>
    <mergeCell ref="BD303:BD304"/>
    <mergeCell ref="BF303:BF304"/>
    <mergeCell ref="BL303:BL306"/>
    <mergeCell ref="BD305:BD306"/>
    <mergeCell ref="BF305:BF306"/>
    <mergeCell ref="AS303:AS304"/>
    <mergeCell ref="AV303:AV306"/>
    <mergeCell ref="AW303:AW306"/>
    <mergeCell ref="AX303:AX306"/>
    <mergeCell ref="AY303:AY306"/>
    <mergeCell ref="AZ303:AZ306"/>
    <mergeCell ref="AJ303:AJ306"/>
    <mergeCell ref="AN303:AN306"/>
    <mergeCell ref="AO303:AO306"/>
    <mergeCell ref="AP303:AP306"/>
    <mergeCell ref="AQ303:AQ306"/>
    <mergeCell ref="AR303:AR304"/>
    <mergeCell ref="AG307:AG310"/>
    <mergeCell ref="AH307:AH310"/>
    <mergeCell ref="AI307:AI310"/>
    <mergeCell ref="AJ307:AJ310"/>
    <mergeCell ref="AN307:AN310"/>
    <mergeCell ref="AO307:AO310"/>
    <mergeCell ref="B307:B310"/>
    <mergeCell ref="C307:C308"/>
    <mergeCell ref="AB307:AB308"/>
    <mergeCell ref="AC307:AC308"/>
    <mergeCell ref="AE307:AE310"/>
    <mergeCell ref="AF307:AF310"/>
    <mergeCell ref="C305:C306"/>
    <mergeCell ref="AB305:AB306"/>
    <mergeCell ref="AC305:AC306"/>
    <mergeCell ref="BA305:BA306"/>
    <mergeCell ref="BB305:BB306"/>
    <mergeCell ref="BF309:BF310"/>
    <mergeCell ref="B311:B314"/>
    <mergeCell ref="C311:C312"/>
    <mergeCell ref="AB311:AB314"/>
    <mergeCell ref="AE311:AE314"/>
    <mergeCell ref="AG311:AG314"/>
    <mergeCell ref="AH311:AH314"/>
    <mergeCell ref="AI311:AI314"/>
    <mergeCell ref="AJ311:AJ314"/>
    <mergeCell ref="AN311:AN314"/>
    <mergeCell ref="BD307:BD308"/>
    <mergeCell ref="BF307:BF308"/>
    <mergeCell ref="BL307:BL310"/>
    <mergeCell ref="C309:C310"/>
    <mergeCell ref="AB309:AB310"/>
    <mergeCell ref="AC309:AC310"/>
    <mergeCell ref="BA309:BA310"/>
    <mergeCell ref="BB309:BB310"/>
    <mergeCell ref="BC309:BC310"/>
    <mergeCell ref="BD309:BD310"/>
    <mergeCell ref="AX307:AX310"/>
    <mergeCell ref="AY307:AY310"/>
    <mergeCell ref="AZ307:AZ310"/>
    <mergeCell ref="BA307:BA308"/>
    <mergeCell ref="BB307:BB308"/>
    <mergeCell ref="BC307:BC308"/>
    <mergeCell ref="AP307:AP310"/>
    <mergeCell ref="AQ307:AQ310"/>
    <mergeCell ref="AR307:AR308"/>
    <mergeCell ref="AS307:AS308"/>
    <mergeCell ref="AV307:AV310"/>
    <mergeCell ref="AW307:AW310"/>
    <mergeCell ref="BD313:BD314"/>
    <mergeCell ref="BF313:BF314"/>
    <mergeCell ref="B315:B318"/>
    <mergeCell ref="C315:C316"/>
    <mergeCell ref="AB315:AB318"/>
    <mergeCell ref="AE315:AE318"/>
    <mergeCell ref="AG315:AG318"/>
    <mergeCell ref="AH315:AH318"/>
    <mergeCell ref="AI315:AI318"/>
    <mergeCell ref="AJ315:AJ318"/>
    <mergeCell ref="BB311:BB312"/>
    <mergeCell ref="BC311:BC312"/>
    <mergeCell ref="BD311:BD312"/>
    <mergeCell ref="BF311:BF312"/>
    <mergeCell ref="BL311:BL314"/>
    <mergeCell ref="C313:C314"/>
    <mergeCell ref="AU313:AU314"/>
    <mergeCell ref="BA313:BA314"/>
    <mergeCell ref="BB313:BB314"/>
    <mergeCell ref="BC313:BC314"/>
    <mergeCell ref="AV311:AV314"/>
    <mergeCell ref="AW311:AW314"/>
    <mergeCell ref="AX311:AX314"/>
    <mergeCell ref="AY311:AY314"/>
    <mergeCell ref="AZ311:AZ314"/>
    <mergeCell ref="BA311:BA312"/>
    <mergeCell ref="AO311:AO314"/>
    <mergeCell ref="AP311:AP314"/>
    <mergeCell ref="AQ311:AQ314"/>
    <mergeCell ref="AR311:AR312"/>
    <mergeCell ref="AS311:AS312"/>
    <mergeCell ref="AU311:AU312"/>
    <mergeCell ref="BF317:BF318"/>
    <mergeCell ref="B319:B322"/>
    <mergeCell ref="C319:C320"/>
    <mergeCell ref="AB319:AB322"/>
    <mergeCell ref="AE319:AE322"/>
    <mergeCell ref="AG319:AG322"/>
    <mergeCell ref="AH319:AH322"/>
    <mergeCell ref="AI319:AI322"/>
    <mergeCell ref="AJ319:AJ322"/>
    <mergeCell ref="AN319:AN322"/>
    <mergeCell ref="BB315:BB316"/>
    <mergeCell ref="BC315:BC316"/>
    <mergeCell ref="BD315:BD316"/>
    <mergeCell ref="BF315:BF316"/>
    <mergeCell ref="BL315:BL318"/>
    <mergeCell ref="C317:C318"/>
    <mergeCell ref="BA317:BA318"/>
    <mergeCell ref="BB317:BB318"/>
    <mergeCell ref="BC317:BC318"/>
    <mergeCell ref="BD317:BD318"/>
    <mergeCell ref="AV315:AV318"/>
    <mergeCell ref="AW315:AW318"/>
    <mergeCell ref="AX315:AX318"/>
    <mergeCell ref="AY315:AY318"/>
    <mergeCell ref="AZ315:AZ318"/>
    <mergeCell ref="BA315:BA316"/>
    <mergeCell ref="AN315:AN318"/>
    <mergeCell ref="AO315:AO318"/>
    <mergeCell ref="AP315:AP318"/>
    <mergeCell ref="AQ315:AQ318"/>
    <mergeCell ref="AR315:AR316"/>
    <mergeCell ref="AS315:AS316"/>
    <mergeCell ref="C323:C324"/>
    <mergeCell ref="AB323:AB326"/>
    <mergeCell ref="AE323:AE326"/>
    <mergeCell ref="AG323:AG326"/>
    <mergeCell ref="AH323:AH326"/>
    <mergeCell ref="BC319:BC320"/>
    <mergeCell ref="BD319:BD320"/>
    <mergeCell ref="BF319:BF320"/>
    <mergeCell ref="BL319:BL322"/>
    <mergeCell ref="C321:C322"/>
    <mergeCell ref="BA321:BA322"/>
    <mergeCell ref="BB321:BB322"/>
    <mergeCell ref="BC321:BC322"/>
    <mergeCell ref="BD321:BD322"/>
    <mergeCell ref="BF321:BF322"/>
    <mergeCell ref="AW319:AW322"/>
    <mergeCell ref="AX319:AX322"/>
    <mergeCell ref="AY319:AY322"/>
    <mergeCell ref="AZ319:AZ322"/>
    <mergeCell ref="BA319:BA320"/>
    <mergeCell ref="BB319:BB320"/>
    <mergeCell ref="AO319:AO322"/>
    <mergeCell ref="AP319:AP322"/>
    <mergeCell ref="AQ319:AQ322"/>
    <mergeCell ref="AR319:AR320"/>
    <mergeCell ref="AS319:AS320"/>
    <mergeCell ref="AV319:AV322"/>
    <mergeCell ref="B327:B330"/>
    <mergeCell ref="C327:C328"/>
    <mergeCell ref="AB327:AB330"/>
    <mergeCell ref="AE327:AE330"/>
    <mergeCell ref="AG327:AG330"/>
    <mergeCell ref="AH327:AH330"/>
    <mergeCell ref="BL323:BL326"/>
    <mergeCell ref="C325:C326"/>
    <mergeCell ref="BA325:BA326"/>
    <mergeCell ref="BB325:BB326"/>
    <mergeCell ref="BC325:BC326"/>
    <mergeCell ref="BD325:BD326"/>
    <mergeCell ref="BF325:BF326"/>
    <mergeCell ref="AZ323:AZ326"/>
    <mergeCell ref="BA323:BA324"/>
    <mergeCell ref="BB323:BB324"/>
    <mergeCell ref="BC323:BC324"/>
    <mergeCell ref="BD323:BD324"/>
    <mergeCell ref="BF323:BF324"/>
    <mergeCell ref="AR323:AR324"/>
    <mergeCell ref="AS323:AS324"/>
    <mergeCell ref="AV323:AV326"/>
    <mergeCell ref="AW323:AW326"/>
    <mergeCell ref="AX323:AX326"/>
    <mergeCell ref="AY323:AY326"/>
    <mergeCell ref="AI323:AI326"/>
    <mergeCell ref="AJ323:AJ326"/>
    <mergeCell ref="AN323:AN326"/>
    <mergeCell ref="AO323:AO326"/>
    <mergeCell ref="AP323:AP326"/>
    <mergeCell ref="AQ323:AQ326"/>
    <mergeCell ref="B323:B326"/>
    <mergeCell ref="C331:C332"/>
    <mergeCell ref="AB331:AB334"/>
    <mergeCell ref="AE331:AE334"/>
    <mergeCell ref="AG331:AG334"/>
    <mergeCell ref="AH331:AH334"/>
    <mergeCell ref="BL327:BL330"/>
    <mergeCell ref="C329:C330"/>
    <mergeCell ref="BA329:BA330"/>
    <mergeCell ref="BB329:BB330"/>
    <mergeCell ref="BC329:BC330"/>
    <mergeCell ref="BD329:BD330"/>
    <mergeCell ref="BF329:BF330"/>
    <mergeCell ref="AZ327:AZ330"/>
    <mergeCell ref="BA327:BA328"/>
    <mergeCell ref="BB327:BB328"/>
    <mergeCell ref="BC327:BC328"/>
    <mergeCell ref="BD327:BD328"/>
    <mergeCell ref="BF327:BF328"/>
    <mergeCell ref="AR327:AR328"/>
    <mergeCell ref="AS327:AS328"/>
    <mergeCell ref="AV327:AV330"/>
    <mergeCell ref="AW327:AW330"/>
    <mergeCell ref="AX327:AX330"/>
    <mergeCell ref="AY327:AY330"/>
    <mergeCell ref="AI327:AI330"/>
    <mergeCell ref="AJ327:AJ330"/>
    <mergeCell ref="AN327:AN330"/>
    <mergeCell ref="AO327:AO330"/>
    <mergeCell ref="AP327:AP330"/>
    <mergeCell ref="AQ327:AQ330"/>
    <mergeCell ref="B335:B338"/>
    <mergeCell ref="C335:C336"/>
    <mergeCell ref="AB335:AB338"/>
    <mergeCell ref="AE335:AE338"/>
    <mergeCell ref="AG335:AG338"/>
    <mergeCell ref="AH335:AH338"/>
    <mergeCell ref="BL331:BL334"/>
    <mergeCell ref="C333:C334"/>
    <mergeCell ref="BA333:BA334"/>
    <mergeCell ref="BB333:BB334"/>
    <mergeCell ref="BC333:BC334"/>
    <mergeCell ref="BD333:BD334"/>
    <mergeCell ref="BF333:BF334"/>
    <mergeCell ref="AZ331:AZ334"/>
    <mergeCell ref="BA331:BA332"/>
    <mergeCell ref="BB331:BB332"/>
    <mergeCell ref="BC331:BC332"/>
    <mergeCell ref="BD331:BD332"/>
    <mergeCell ref="BF331:BF332"/>
    <mergeCell ref="AR331:AR332"/>
    <mergeCell ref="AS331:AS332"/>
    <mergeCell ref="AV331:AV334"/>
    <mergeCell ref="AW331:AW334"/>
    <mergeCell ref="AX331:AX334"/>
    <mergeCell ref="AY331:AY334"/>
    <mergeCell ref="AI331:AI334"/>
    <mergeCell ref="AJ331:AJ334"/>
    <mergeCell ref="AN331:AN334"/>
    <mergeCell ref="AO331:AO334"/>
    <mergeCell ref="AP331:AP334"/>
    <mergeCell ref="AQ331:AQ334"/>
    <mergeCell ref="B331:B334"/>
    <mergeCell ref="C339:C340"/>
    <mergeCell ref="AB339:AB342"/>
    <mergeCell ref="AE339:AE342"/>
    <mergeCell ref="AG339:AG342"/>
    <mergeCell ref="AH339:AH342"/>
    <mergeCell ref="BL335:BL338"/>
    <mergeCell ref="C337:C338"/>
    <mergeCell ref="BA337:BA338"/>
    <mergeCell ref="BB337:BB338"/>
    <mergeCell ref="BC337:BC338"/>
    <mergeCell ref="BD337:BD338"/>
    <mergeCell ref="BF337:BF338"/>
    <mergeCell ref="AZ335:AZ338"/>
    <mergeCell ref="BA335:BA336"/>
    <mergeCell ref="BB335:BB336"/>
    <mergeCell ref="BC335:BC336"/>
    <mergeCell ref="BD335:BD336"/>
    <mergeCell ref="BF335:BF336"/>
    <mergeCell ref="AR335:AR336"/>
    <mergeCell ref="AS335:AS336"/>
    <mergeCell ref="AV335:AV338"/>
    <mergeCell ref="AW335:AW338"/>
    <mergeCell ref="AX335:AX338"/>
    <mergeCell ref="AY335:AY338"/>
    <mergeCell ref="AI335:AI338"/>
    <mergeCell ref="AJ335:AJ338"/>
    <mergeCell ref="AN335:AN338"/>
    <mergeCell ref="AO335:AO338"/>
    <mergeCell ref="AP335:AP338"/>
    <mergeCell ref="AQ335:AQ338"/>
    <mergeCell ref="B343:B346"/>
    <mergeCell ref="C343:C344"/>
    <mergeCell ref="AB343:AB346"/>
    <mergeCell ref="AE343:AE346"/>
    <mergeCell ref="AG343:AG346"/>
    <mergeCell ref="AH343:AH346"/>
    <mergeCell ref="BL339:BL342"/>
    <mergeCell ref="C341:C342"/>
    <mergeCell ref="BA341:BA342"/>
    <mergeCell ref="BB341:BB342"/>
    <mergeCell ref="BC341:BC342"/>
    <mergeCell ref="BD341:BD342"/>
    <mergeCell ref="BF341:BF342"/>
    <mergeCell ref="AZ339:AZ342"/>
    <mergeCell ref="BA339:BA340"/>
    <mergeCell ref="BB339:BB340"/>
    <mergeCell ref="BC339:BC340"/>
    <mergeCell ref="BD339:BD340"/>
    <mergeCell ref="BF339:BF340"/>
    <mergeCell ref="AR339:AR340"/>
    <mergeCell ref="AS339:AS340"/>
    <mergeCell ref="AV339:AV342"/>
    <mergeCell ref="AW339:AW342"/>
    <mergeCell ref="AX339:AX342"/>
    <mergeCell ref="AY339:AY342"/>
    <mergeCell ref="AI339:AI342"/>
    <mergeCell ref="AJ339:AJ342"/>
    <mergeCell ref="AN339:AN342"/>
    <mergeCell ref="AO339:AO342"/>
    <mergeCell ref="AP339:AP342"/>
    <mergeCell ref="AQ339:AQ342"/>
    <mergeCell ref="B339:B342"/>
    <mergeCell ref="BL343:BL346"/>
    <mergeCell ref="C345:C346"/>
    <mergeCell ref="BA345:BA346"/>
    <mergeCell ref="BB345:BB346"/>
    <mergeCell ref="BC345:BC346"/>
    <mergeCell ref="BD345:BD346"/>
    <mergeCell ref="BF345:BF346"/>
    <mergeCell ref="AZ343:AZ346"/>
    <mergeCell ref="BA343:BA344"/>
    <mergeCell ref="BB343:BB344"/>
    <mergeCell ref="BC343:BC344"/>
    <mergeCell ref="BD343:BD344"/>
    <mergeCell ref="BF343:BF344"/>
    <mergeCell ref="AR343:AR344"/>
    <mergeCell ref="AS343:AS344"/>
    <mergeCell ref="AV343:AV346"/>
    <mergeCell ref="AW343:AW346"/>
    <mergeCell ref="AX343:AX346"/>
    <mergeCell ref="AY343:AY346"/>
    <mergeCell ref="AI343:AI346"/>
    <mergeCell ref="AJ343:AJ346"/>
    <mergeCell ref="AN343:AN346"/>
    <mergeCell ref="AO343:AO346"/>
    <mergeCell ref="AP343:AP346"/>
    <mergeCell ref="AQ343:AQ346"/>
    <mergeCell ref="AI347:AI350"/>
    <mergeCell ref="AJ347:AJ350"/>
    <mergeCell ref="AN347:AN350"/>
    <mergeCell ref="AO347:AO350"/>
    <mergeCell ref="AP347:AP350"/>
    <mergeCell ref="AQ347:AQ350"/>
    <mergeCell ref="AB347:AB348"/>
    <mergeCell ref="AC347:AC348"/>
    <mergeCell ref="AE347:AE350"/>
    <mergeCell ref="AF347:AF350"/>
    <mergeCell ref="AG347:AG350"/>
    <mergeCell ref="AH347:AH350"/>
    <mergeCell ref="A347:A414"/>
    <mergeCell ref="B347:B350"/>
    <mergeCell ref="C347:C348"/>
    <mergeCell ref="T347:T414"/>
    <mergeCell ref="W347:W414"/>
    <mergeCell ref="Z347:Z414"/>
    <mergeCell ref="B351:B354"/>
    <mergeCell ref="C351:C352"/>
    <mergeCell ref="C357:C358"/>
    <mergeCell ref="B359:B362"/>
    <mergeCell ref="AB351:AB352"/>
    <mergeCell ref="AC351:AC352"/>
    <mergeCell ref="AE351:AE354"/>
    <mergeCell ref="AF351:AF354"/>
    <mergeCell ref="AG351:AG354"/>
    <mergeCell ref="AH351:AH354"/>
    <mergeCell ref="B355:B358"/>
    <mergeCell ref="AG355:AG358"/>
    <mergeCell ref="AH355:AH358"/>
    <mergeCell ref="AI355:AI358"/>
    <mergeCell ref="BF347:BF348"/>
    <mergeCell ref="BL347:BL350"/>
    <mergeCell ref="C349:C350"/>
    <mergeCell ref="AB349:AB350"/>
    <mergeCell ref="AC349:AC350"/>
    <mergeCell ref="BA349:BA350"/>
    <mergeCell ref="BB349:BB350"/>
    <mergeCell ref="BC349:BC350"/>
    <mergeCell ref="BD349:BD350"/>
    <mergeCell ref="BF349:BF350"/>
    <mergeCell ref="AY347:AY350"/>
    <mergeCell ref="AZ347:AZ350"/>
    <mergeCell ref="BA347:BA348"/>
    <mergeCell ref="BB347:BB348"/>
    <mergeCell ref="BC347:BC348"/>
    <mergeCell ref="BD347:BD348"/>
    <mergeCell ref="AR347:AR348"/>
    <mergeCell ref="AS347:AS348"/>
    <mergeCell ref="AT347:AT414"/>
    <mergeCell ref="AV347:AV350"/>
    <mergeCell ref="AW347:AW350"/>
    <mergeCell ref="AX347:AX350"/>
    <mergeCell ref="AR351:AR352"/>
    <mergeCell ref="AS351:AS352"/>
    <mergeCell ref="AV351:AV354"/>
    <mergeCell ref="AW351:AW354"/>
    <mergeCell ref="BF353:BF354"/>
    <mergeCell ref="C355:C356"/>
    <mergeCell ref="AB355:AB356"/>
    <mergeCell ref="AC355:AC356"/>
    <mergeCell ref="AE355:AE358"/>
    <mergeCell ref="AF355:AF358"/>
    <mergeCell ref="BD351:BD352"/>
    <mergeCell ref="BF351:BF352"/>
    <mergeCell ref="BL351:BL354"/>
    <mergeCell ref="C353:C354"/>
    <mergeCell ref="AB353:AB354"/>
    <mergeCell ref="AC353:AC354"/>
    <mergeCell ref="BA353:BA354"/>
    <mergeCell ref="BB353:BB354"/>
    <mergeCell ref="BC353:BC354"/>
    <mergeCell ref="BD353:BD354"/>
    <mergeCell ref="AX351:AX354"/>
    <mergeCell ref="AY351:AY354"/>
    <mergeCell ref="AZ351:AZ354"/>
    <mergeCell ref="BA351:BA352"/>
    <mergeCell ref="BB351:BB352"/>
    <mergeCell ref="BC351:BC352"/>
    <mergeCell ref="AI351:AI354"/>
    <mergeCell ref="AJ351:AJ354"/>
    <mergeCell ref="AN351:AN354"/>
    <mergeCell ref="AO351:AO354"/>
    <mergeCell ref="AP351:AP354"/>
    <mergeCell ref="AQ351:AQ354"/>
    <mergeCell ref="BF355:BF356"/>
    <mergeCell ref="BL355:BL358"/>
    <mergeCell ref="BF357:BF358"/>
    <mergeCell ref="AS355:AS356"/>
    <mergeCell ref="AV355:AV358"/>
    <mergeCell ref="AW355:AW358"/>
    <mergeCell ref="AX355:AX358"/>
    <mergeCell ref="AY355:AY358"/>
    <mergeCell ref="AZ355:AZ358"/>
    <mergeCell ref="AR359:AR360"/>
    <mergeCell ref="AS359:AS360"/>
    <mergeCell ref="AV359:AV362"/>
    <mergeCell ref="AF359:AF362"/>
    <mergeCell ref="AG359:AG362"/>
    <mergeCell ref="AH359:AH362"/>
    <mergeCell ref="AI359:AI362"/>
    <mergeCell ref="AJ359:AJ362"/>
    <mergeCell ref="AN359:AN362"/>
    <mergeCell ref="BD361:BD362"/>
    <mergeCell ref="BF361:BF362"/>
    <mergeCell ref="BC359:BC360"/>
    <mergeCell ref="BD359:BD360"/>
    <mergeCell ref="BF359:BF360"/>
    <mergeCell ref="BL359:BL362"/>
    <mergeCell ref="BA357:BA358"/>
    <mergeCell ref="BB357:BB358"/>
    <mergeCell ref="BC357:BC358"/>
    <mergeCell ref="BD357:BD358"/>
    <mergeCell ref="BA355:BA356"/>
    <mergeCell ref="BB355:BB356"/>
    <mergeCell ref="AB357:AB358"/>
    <mergeCell ref="AC357:AC358"/>
    <mergeCell ref="AJ355:AJ358"/>
    <mergeCell ref="AN355:AN358"/>
    <mergeCell ref="AO355:AO358"/>
    <mergeCell ref="AP355:AP358"/>
    <mergeCell ref="AQ355:AQ358"/>
    <mergeCell ref="AR355:AR356"/>
    <mergeCell ref="AY363:AY366"/>
    <mergeCell ref="AI363:AI366"/>
    <mergeCell ref="AJ363:AJ366"/>
    <mergeCell ref="AN363:AN366"/>
    <mergeCell ref="AO363:AO366"/>
    <mergeCell ref="AP363:AP366"/>
    <mergeCell ref="AQ363:AQ366"/>
    <mergeCell ref="BC355:BC356"/>
    <mergeCell ref="BD355:BD356"/>
    <mergeCell ref="B363:B366"/>
    <mergeCell ref="C363:C364"/>
    <mergeCell ref="AB363:AB364"/>
    <mergeCell ref="AC363:AC364"/>
    <mergeCell ref="AE363:AE366"/>
    <mergeCell ref="AF363:AF366"/>
    <mergeCell ref="AG363:AG366"/>
    <mergeCell ref="AH363:AH366"/>
    <mergeCell ref="C361:C362"/>
    <mergeCell ref="AB361:AB362"/>
    <mergeCell ref="AC361:AC362"/>
    <mergeCell ref="BA361:BA362"/>
    <mergeCell ref="BB361:BB362"/>
    <mergeCell ref="BC361:BC362"/>
    <mergeCell ref="AW359:AW362"/>
    <mergeCell ref="AX359:AX362"/>
    <mergeCell ref="AY359:AY362"/>
    <mergeCell ref="AZ359:AZ362"/>
    <mergeCell ref="BA359:BA360"/>
    <mergeCell ref="BB359:BB360"/>
    <mergeCell ref="AO359:AO362"/>
    <mergeCell ref="AP359:AP362"/>
    <mergeCell ref="AQ359:AQ362"/>
    <mergeCell ref="C359:C360"/>
    <mergeCell ref="V359:V361"/>
    <mergeCell ref="X359:X361"/>
    <mergeCell ref="AB359:AB360"/>
    <mergeCell ref="AC359:AC360"/>
    <mergeCell ref="AE359:AE362"/>
    <mergeCell ref="AG367:AG370"/>
    <mergeCell ref="AH367:AH370"/>
    <mergeCell ref="AI367:AI370"/>
    <mergeCell ref="AJ367:AJ370"/>
    <mergeCell ref="AN367:AN370"/>
    <mergeCell ref="AO367:AO370"/>
    <mergeCell ref="B367:B370"/>
    <mergeCell ref="C367:C368"/>
    <mergeCell ref="AB367:AB368"/>
    <mergeCell ref="AC367:AC368"/>
    <mergeCell ref="AE367:AE370"/>
    <mergeCell ref="AF367:AF370"/>
    <mergeCell ref="BL363:BL366"/>
    <mergeCell ref="C365:C366"/>
    <mergeCell ref="AB365:AB366"/>
    <mergeCell ref="AC365:AC366"/>
    <mergeCell ref="BA365:BA366"/>
    <mergeCell ref="BB365:BB366"/>
    <mergeCell ref="BC365:BC366"/>
    <mergeCell ref="BD365:BD366"/>
    <mergeCell ref="BF365:BF366"/>
    <mergeCell ref="AZ363:AZ366"/>
    <mergeCell ref="BA363:BA364"/>
    <mergeCell ref="BB363:BB364"/>
    <mergeCell ref="BC363:BC364"/>
    <mergeCell ref="BD363:BD364"/>
    <mergeCell ref="BF363:BF364"/>
    <mergeCell ref="AR363:AR364"/>
    <mergeCell ref="AS363:AS364"/>
    <mergeCell ref="AV363:AV366"/>
    <mergeCell ref="AW363:AW366"/>
    <mergeCell ref="AX363:AX366"/>
    <mergeCell ref="BF369:BF370"/>
    <mergeCell ref="B371:B374"/>
    <mergeCell ref="C371:C372"/>
    <mergeCell ref="AB371:AB372"/>
    <mergeCell ref="AC371:AC372"/>
    <mergeCell ref="AE371:AE374"/>
    <mergeCell ref="AF371:AF374"/>
    <mergeCell ref="AG371:AG374"/>
    <mergeCell ref="AH371:AH374"/>
    <mergeCell ref="AI371:AI374"/>
    <mergeCell ref="BD367:BD368"/>
    <mergeCell ref="BF367:BF368"/>
    <mergeCell ref="BL367:BL370"/>
    <mergeCell ref="C369:C370"/>
    <mergeCell ref="AB369:AB370"/>
    <mergeCell ref="AC369:AC370"/>
    <mergeCell ref="BA369:BA370"/>
    <mergeCell ref="BB369:BB370"/>
    <mergeCell ref="BC369:BC370"/>
    <mergeCell ref="BD369:BD370"/>
    <mergeCell ref="AX367:AX370"/>
    <mergeCell ref="AY367:AY370"/>
    <mergeCell ref="AZ367:AZ370"/>
    <mergeCell ref="BA367:BA368"/>
    <mergeCell ref="BB367:BB368"/>
    <mergeCell ref="BC367:BC368"/>
    <mergeCell ref="AP367:AP370"/>
    <mergeCell ref="AQ367:AQ370"/>
    <mergeCell ref="AR367:AR368"/>
    <mergeCell ref="AS367:AS368"/>
    <mergeCell ref="AV367:AV370"/>
    <mergeCell ref="AW367:AW370"/>
    <mergeCell ref="BC373:BC374"/>
    <mergeCell ref="BA371:BA372"/>
    <mergeCell ref="BB371:BB372"/>
    <mergeCell ref="BC371:BC372"/>
    <mergeCell ref="BD371:BD372"/>
    <mergeCell ref="BF371:BF372"/>
    <mergeCell ref="BL371:BL374"/>
    <mergeCell ref="BD373:BD374"/>
    <mergeCell ref="BF373:BF374"/>
    <mergeCell ref="AS371:AS372"/>
    <mergeCell ref="AV371:AV374"/>
    <mergeCell ref="AW371:AW374"/>
    <mergeCell ref="AX371:AX374"/>
    <mergeCell ref="AY371:AY374"/>
    <mergeCell ref="AZ371:AZ374"/>
    <mergeCell ref="AJ371:AJ374"/>
    <mergeCell ref="AN371:AN374"/>
    <mergeCell ref="AO371:AO374"/>
    <mergeCell ref="AP371:AP374"/>
    <mergeCell ref="AQ371:AQ374"/>
    <mergeCell ref="AR371:AR372"/>
    <mergeCell ref="AG375:AG378"/>
    <mergeCell ref="AH375:AH378"/>
    <mergeCell ref="AI375:AI378"/>
    <mergeCell ref="AJ375:AJ378"/>
    <mergeCell ref="AN375:AN378"/>
    <mergeCell ref="AO375:AO378"/>
    <mergeCell ref="B375:B378"/>
    <mergeCell ref="C375:C376"/>
    <mergeCell ref="AB375:AB376"/>
    <mergeCell ref="AC375:AC376"/>
    <mergeCell ref="AE375:AE378"/>
    <mergeCell ref="AF375:AF378"/>
    <mergeCell ref="C373:C374"/>
    <mergeCell ref="AB373:AB374"/>
    <mergeCell ref="AC373:AC374"/>
    <mergeCell ref="BA373:BA374"/>
    <mergeCell ref="BB373:BB374"/>
    <mergeCell ref="BF377:BF378"/>
    <mergeCell ref="B379:B382"/>
    <mergeCell ref="C379:C380"/>
    <mergeCell ref="AB379:AB382"/>
    <mergeCell ref="AE379:AE382"/>
    <mergeCell ref="AG379:AG382"/>
    <mergeCell ref="AH379:AH382"/>
    <mergeCell ref="AI379:AI382"/>
    <mergeCell ref="AJ379:AJ382"/>
    <mergeCell ref="AN379:AN382"/>
    <mergeCell ref="BD375:BD376"/>
    <mergeCell ref="BF375:BF376"/>
    <mergeCell ref="BL375:BL378"/>
    <mergeCell ref="C377:C378"/>
    <mergeCell ref="AB377:AB378"/>
    <mergeCell ref="AC377:AC378"/>
    <mergeCell ref="BA377:BA378"/>
    <mergeCell ref="BB377:BB378"/>
    <mergeCell ref="BC377:BC378"/>
    <mergeCell ref="BD377:BD378"/>
    <mergeCell ref="AX375:AX378"/>
    <mergeCell ref="AY375:AY378"/>
    <mergeCell ref="AZ375:AZ378"/>
    <mergeCell ref="BA375:BA376"/>
    <mergeCell ref="BB375:BB376"/>
    <mergeCell ref="BC375:BC376"/>
    <mergeCell ref="AP375:AP378"/>
    <mergeCell ref="AQ375:AQ378"/>
    <mergeCell ref="AR375:AR376"/>
    <mergeCell ref="AS375:AS376"/>
    <mergeCell ref="AV375:AV378"/>
    <mergeCell ref="AW375:AW378"/>
    <mergeCell ref="BD381:BD382"/>
    <mergeCell ref="BF381:BF382"/>
    <mergeCell ref="B383:B386"/>
    <mergeCell ref="C383:C384"/>
    <mergeCell ref="AB383:AB386"/>
    <mergeCell ref="AE383:AE386"/>
    <mergeCell ref="AG383:AG386"/>
    <mergeCell ref="AH383:AH386"/>
    <mergeCell ref="AI383:AI386"/>
    <mergeCell ref="AJ383:AJ386"/>
    <mergeCell ref="BB379:BB380"/>
    <mergeCell ref="BC379:BC380"/>
    <mergeCell ref="BD379:BD380"/>
    <mergeCell ref="BF379:BF380"/>
    <mergeCell ref="BL379:BL382"/>
    <mergeCell ref="C381:C382"/>
    <mergeCell ref="AU381:AU382"/>
    <mergeCell ref="BA381:BA382"/>
    <mergeCell ref="BB381:BB382"/>
    <mergeCell ref="BC381:BC382"/>
    <mergeCell ref="AV379:AV382"/>
    <mergeCell ref="AW379:AW382"/>
    <mergeCell ref="AX379:AX382"/>
    <mergeCell ref="AY379:AY382"/>
    <mergeCell ref="AZ379:AZ382"/>
    <mergeCell ref="BA379:BA380"/>
    <mergeCell ref="AO379:AO382"/>
    <mergeCell ref="AP379:AP382"/>
    <mergeCell ref="AQ379:AQ382"/>
    <mergeCell ref="AR379:AR380"/>
    <mergeCell ref="AS379:AS380"/>
    <mergeCell ref="AU379:AU380"/>
    <mergeCell ref="BF385:BF386"/>
    <mergeCell ref="B387:B390"/>
    <mergeCell ref="C387:C388"/>
    <mergeCell ref="AB387:AB390"/>
    <mergeCell ref="AE387:AE390"/>
    <mergeCell ref="AG387:AG390"/>
    <mergeCell ref="AH387:AH390"/>
    <mergeCell ref="AI387:AI390"/>
    <mergeCell ref="AJ387:AJ390"/>
    <mergeCell ref="AN387:AN390"/>
    <mergeCell ref="BB383:BB384"/>
    <mergeCell ref="BC383:BC384"/>
    <mergeCell ref="BD383:BD384"/>
    <mergeCell ref="BF383:BF384"/>
    <mergeCell ref="BL383:BL386"/>
    <mergeCell ref="C385:C386"/>
    <mergeCell ref="BA385:BA386"/>
    <mergeCell ref="BB385:BB386"/>
    <mergeCell ref="BC385:BC386"/>
    <mergeCell ref="BD385:BD386"/>
    <mergeCell ref="AV383:AV386"/>
    <mergeCell ref="AW383:AW386"/>
    <mergeCell ref="AX383:AX386"/>
    <mergeCell ref="AY383:AY386"/>
    <mergeCell ref="AZ383:AZ386"/>
    <mergeCell ref="BA383:BA384"/>
    <mergeCell ref="AN383:AN386"/>
    <mergeCell ref="AO383:AO386"/>
    <mergeCell ref="AP383:AP386"/>
    <mergeCell ref="AQ383:AQ386"/>
    <mergeCell ref="AR383:AR384"/>
    <mergeCell ref="AS383:AS384"/>
    <mergeCell ref="C391:C392"/>
    <mergeCell ref="AB391:AB394"/>
    <mergeCell ref="AE391:AE394"/>
    <mergeCell ref="AG391:AG394"/>
    <mergeCell ref="AH391:AH394"/>
    <mergeCell ref="BC387:BC388"/>
    <mergeCell ref="BD387:BD388"/>
    <mergeCell ref="BF387:BF388"/>
    <mergeCell ref="BL387:BL390"/>
    <mergeCell ref="C389:C390"/>
    <mergeCell ref="BA389:BA390"/>
    <mergeCell ref="BB389:BB390"/>
    <mergeCell ref="BC389:BC390"/>
    <mergeCell ref="BD389:BD390"/>
    <mergeCell ref="BF389:BF390"/>
    <mergeCell ref="AW387:AW390"/>
    <mergeCell ref="AX387:AX390"/>
    <mergeCell ref="AY387:AY390"/>
    <mergeCell ref="AZ387:AZ390"/>
    <mergeCell ref="BA387:BA388"/>
    <mergeCell ref="BB387:BB388"/>
    <mergeCell ref="AO387:AO390"/>
    <mergeCell ref="AP387:AP390"/>
    <mergeCell ref="AQ387:AQ390"/>
    <mergeCell ref="AR387:AR388"/>
    <mergeCell ref="AS387:AS388"/>
    <mergeCell ref="AV387:AV390"/>
    <mergeCell ref="B395:B398"/>
    <mergeCell ref="C395:C396"/>
    <mergeCell ref="AB395:AB398"/>
    <mergeCell ref="AE395:AE398"/>
    <mergeCell ref="AG395:AG398"/>
    <mergeCell ref="AH395:AH398"/>
    <mergeCell ref="BL391:BL394"/>
    <mergeCell ref="C393:C394"/>
    <mergeCell ref="BA393:BA394"/>
    <mergeCell ref="BB393:BB394"/>
    <mergeCell ref="BC393:BC394"/>
    <mergeCell ref="BD393:BD394"/>
    <mergeCell ref="BF393:BF394"/>
    <mergeCell ref="AZ391:AZ394"/>
    <mergeCell ref="BA391:BA392"/>
    <mergeCell ref="BB391:BB392"/>
    <mergeCell ref="BC391:BC392"/>
    <mergeCell ref="BD391:BD392"/>
    <mergeCell ref="BF391:BF392"/>
    <mergeCell ref="AR391:AR392"/>
    <mergeCell ref="AS391:AS392"/>
    <mergeCell ref="AV391:AV394"/>
    <mergeCell ref="AW391:AW394"/>
    <mergeCell ref="AX391:AX394"/>
    <mergeCell ref="AY391:AY394"/>
    <mergeCell ref="AI391:AI394"/>
    <mergeCell ref="AJ391:AJ394"/>
    <mergeCell ref="AN391:AN394"/>
    <mergeCell ref="AO391:AO394"/>
    <mergeCell ref="AP391:AP394"/>
    <mergeCell ref="AQ391:AQ394"/>
    <mergeCell ref="B391:B394"/>
    <mergeCell ref="C399:C400"/>
    <mergeCell ref="AB399:AB402"/>
    <mergeCell ref="AE399:AE402"/>
    <mergeCell ref="AG399:AG402"/>
    <mergeCell ref="AH399:AH402"/>
    <mergeCell ref="BL395:BL398"/>
    <mergeCell ref="C397:C398"/>
    <mergeCell ref="BA397:BA398"/>
    <mergeCell ref="BB397:BB398"/>
    <mergeCell ref="BC397:BC398"/>
    <mergeCell ref="BD397:BD398"/>
    <mergeCell ref="BF397:BF398"/>
    <mergeCell ref="AZ395:AZ398"/>
    <mergeCell ref="BA395:BA396"/>
    <mergeCell ref="BB395:BB396"/>
    <mergeCell ref="BC395:BC396"/>
    <mergeCell ref="BD395:BD396"/>
    <mergeCell ref="BF395:BF396"/>
    <mergeCell ref="AR395:AR396"/>
    <mergeCell ref="AS395:AS396"/>
    <mergeCell ref="AV395:AV398"/>
    <mergeCell ref="AW395:AW398"/>
    <mergeCell ref="AX395:AX398"/>
    <mergeCell ref="AY395:AY398"/>
    <mergeCell ref="AI395:AI398"/>
    <mergeCell ref="AJ395:AJ398"/>
    <mergeCell ref="AN395:AN398"/>
    <mergeCell ref="AO395:AO398"/>
    <mergeCell ref="AP395:AP398"/>
    <mergeCell ref="AQ395:AQ398"/>
    <mergeCell ref="B403:B406"/>
    <mergeCell ref="C403:C404"/>
    <mergeCell ref="AB403:AB406"/>
    <mergeCell ref="AE403:AE406"/>
    <mergeCell ref="AG403:AG406"/>
    <mergeCell ref="AH403:AH406"/>
    <mergeCell ref="BL399:BL402"/>
    <mergeCell ref="C401:C402"/>
    <mergeCell ref="BA401:BA402"/>
    <mergeCell ref="BB401:BB402"/>
    <mergeCell ref="BC401:BC402"/>
    <mergeCell ref="BD401:BD402"/>
    <mergeCell ref="BF401:BF402"/>
    <mergeCell ref="AZ399:AZ402"/>
    <mergeCell ref="BA399:BA400"/>
    <mergeCell ref="BB399:BB400"/>
    <mergeCell ref="BC399:BC400"/>
    <mergeCell ref="BD399:BD400"/>
    <mergeCell ref="BF399:BF400"/>
    <mergeCell ref="AR399:AR400"/>
    <mergeCell ref="AS399:AS400"/>
    <mergeCell ref="AV399:AV402"/>
    <mergeCell ref="AW399:AW402"/>
    <mergeCell ref="AX399:AX402"/>
    <mergeCell ref="AY399:AY402"/>
    <mergeCell ref="AI399:AI402"/>
    <mergeCell ref="AJ399:AJ402"/>
    <mergeCell ref="AN399:AN402"/>
    <mergeCell ref="AO399:AO402"/>
    <mergeCell ref="AP399:AP402"/>
    <mergeCell ref="AQ399:AQ402"/>
    <mergeCell ref="B399:B402"/>
    <mergeCell ref="C407:C408"/>
    <mergeCell ref="AB407:AB410"/>
    <mergeCell ref="AE407:AE410"/>
    <mergeCell ref="AG407:AG410"/>
    <mergeCell ref="AH407:AH410"/>
    <mergeCell ref="BL403:BL406"/>
    <mergeCell ref="C405:C406"/>
    <mergeCell ref="BA405:BA406"/>
    <mergeCell ref="BB405:BB406"/>
    <mergeCell ref="BC405:BC406"/>
    <mergeCell ref="BD405:BD406"/>
    <mergeCell ref="BF405:BF406"/>
    <mergeCell ref="AZ403:AZ406"/>
    <mergeCell ref="BA403:BA404"/>
    <mergeCell ref="BB403:BB404"/>
    <mergeCell ref="BC403:BC404"/>
    <mergeCell ref="BD403:BD404"/>
    <mergeCell ref="BF403:BF404"/>
    <mergeCell ref="AR403:AR404"/>
    <mergeCell ref="AS403:AS404"/>
    <mergeCell ref="AV403:AV406"/>
    <mergeCell ref="AW403:AW406"/>
    <mergeCell ref="AX403:AX406"/>
    <mergeCell ref="AY403:AY406"/>
    <mergeCell ref="AI403:AI406"/>
    <mergeCell ref="AJ403:AJ406"/>
    <mergeCell ref="AN403:AN406"/>
    <mergeCell ref="AO403:AO406"/>
    <mergeCell ref="AP403:AP406"/>
    <mergeCell ref="AQ403:AQ406"/>
    <mergeCell ref="B411:B414"/>
    <mergeCell ref="C411:C412"/>
    <mergeCell ref="AB411:AB414"/>
    <mergeCell ref="AE411:AE414"/>
    <mergeCell ref="AG411:AG414"/>
    <mergeCell ref="AH411:AH414"/>
    <mergeCell ref="BL407:BL410"/>
    <mergeCell ref="C409:C410"/>
    <mergeCell ref="BA409:BA410"/>
    <mergeCell ref="BB409:BB410"/>
    <mergeCell ref="BC409:BC410"/>
    <mergeCell ref="BD409:BD410"/>
    <mergeCell ref="BF409:BF410"/>
    <mergeCell ref="AZ407:AZ410"/>
    <mergeCell ref="BA407:BA408"/>
    <mergeCell ref="BB407:BB408"/>
    <mergeCell ref="BC407:BC408"/>
    <mergeCell ref="BD407:BD408"/>
    <mergeCell ref="BF407:BF408"/>
    <mergeCell ref="AR407:AR408"/>
    <mergeCell ref="AS407:AS408"/>
    <mergeCell ref="AV407:AV410"/>
    <mergeCell ref="AW407:AW410"/>
    <mergeCell ref="AX407:AX410"/>
    <mergeCell ref="AY407:AY410"/>
    <mergeCell ref="AI407:AI410"/>
    <mergeCell ref="AJ407:AJ410"/>
    <mergeCell ref="AN407:AN410"/>
    <mergeCell ref="AO407:AO410"/>
    <mergeCell ref="AP407:AP410"/>
    <mergeCell ref="AQ407:AQ410"/>
    <mergeCell ref="B407:B410"/>
    <mergeCell ref="BL411:BL414"/>
    <mergeCell ref="C413:C414"/>
    <mergeCell ref="BA413:BA414"/>
    <mergeCell ref="BB413:BB414"/>
    <mergeCell ref="BC413:BC414"/>
    <mergeCell ref="BD413:BD414"/>
    <mergeCell ref="BF413:BF414"/>
    <mergeCell ref="AZ411:AZ414"/>
    <mergeCell ref="BA411:BA412"/>
    <mergeCell ref="BB411:BB412"/>
    <mergeCell ref="BC411:BC412"/>
    <mergeCell ref="BD411:BD412"/>
    <mergeCell ref="BF411:BF412"/>
    <mergeCell ref="AR411:AR412"/>
    <mergeCell ref="AS411:AS412"/>
    <mergeCell ref="AV411:AV414"/>
    <mergeCell ref="AW411:AW414"/>
    <mergeCell ref="AX411:AX414"/>
    <mergeCell ref="AY411:AY414"/>
    <mergeCell ref="AI411:AI414"/>
    <mergeCell ref="AJ411:AJ414"/>
    <mergeCell ref="AN411:AN414"/>
    <mergeCell ref="AO411:AO414"/>
    <mergeCell ref="AP411:AP414"/>
    <mergeCell ref="AQ411:AQ414"/>
    <mergeCell ref="AI415:AI418"/>
    <mergeCell ref="AJ415:AJ418"/>
    <mergeCell ref="AN415:AN418"/>
    <mergeCell ref="AO415:AO418"/>
    <mergeCell ref="AP415:AP418"/>
    <mergeCell ref="AQ415:AQ418"/>
    <mergeCell ref="AB415:AB416"/>
    <mergeCell ref="AC415:AC416"/>
    <mergeCell ref="AE415:AE418"/>
    <mergeCell ref="AF415:AF418"/>
    <mergeCell ref="AG415:AG418"/>
    <mergeCell ref="AH415:AH418"/>
    <mergeCell ref="A415:A482"/>
    <mergeCell ref="B415:B418"/>
    <mergeCell ref="C415:C416"/>
    <mergeCell ref="T415:T482"/>
    <mergeCell ref="W415:W482"/>
    <mergeCell ref="Z415:Z482"/>
    <mergeCell ref="B419:B422"/>
    <mergeCell ref="C419:C420"/>
    <mergeCell ref="C425:C426"/>
    <mergeCell ref="B427:B430"/>
    <mergeCell ref="AB419:AB420"/>
    <mergeCell ref="AC419:AC420"/>
    <mergeCell ref="AE419:AE422"/>
    <mergeCell ref="AF419:AF422"/>
    <mergeCell ref="AG419:AG422"/>
    <mergeCell ref="AH419:AH422"/>
    <mergeCell ref="B423:B426"/>
    <mergeCell ref="AG423:AG426"/>
    <mergeCell ref="AH423:AH426"/>
    <mergeCell ref="AI423:AI426"/>
    <mergeCell ref="BF415:BF416"/>
    <mergeCell ref="BL415:BL418"/>
    <mergeCell ref="C417:C418"/>
    <mergeCell ref="AB417:AB418"/>
    <mergeCell ref="AC417:AC418"/>
    <mergeCell ref="BA417:BA418"/>
    <mergeCell ref="BB417:BB418"/>
    <mergeCell ref="BC417:BC418"/>
    <mergeCell ref="BD417:BD418"/>
    <mergeCell ref="BF417:BF418"/>
    <mergeCell ref="AY415:AY418"/>
    <mergeCell ref="AZ415:AZ418"/>
    <mergeCell ref="BA415:BA416"/>
    <mergeCell ref="BB415:BB416"/>
    <mergeCell ref="BC415:BC416"/>
    <mergeCell ref="BD415:BD416"/>
    <mergeCell ref="AR415:AR416"/>
    <mergeCell ref="AS415:AS416"/>
    <mergeCell ref="AT415:AT482"/>
    <mergeCell ref="AV415:AV418"/>
    <mergeCell ref="AW415:AW418"/>
    <mergeCell ref="AX415:AX418"/>
    <mergeCell ref="AR419:AR420"/>
    <mergeCell ref="AS419:AS420"/>
    <mergeCell ref="AV419:AV422"/>
    <mergeCell ref="AW419:AW422"/>
    <mergeCell ref="BF421:BF422"/>
    <mergeCell ref="C423:C424"/>
    <mergeCell ref="AB423:AB424"/>
    <mergeCell ref="AC423:AC424"/>
    <mergeCell ref="AE423:AE426"/>
    <mergeCell ref="AF423:AF426"/>
    <mergeCell ref="BD419:BD420"/>
    <mergeCell ref="BF419:BF420"/>
    <mergeCell ref="BL419:BL422"/>
    <mergeCell ref="C421:C422"/>
    <mergeCell ref="AB421:AB422"/>
    <mergeCell ref="AC421:AC422"/>
    <mergeCell ref="BA421:BA422"/>
    <mergeCell ref="BB421:BB422"/>
    <mergeCell ref="BC421:BC422"/>
    <mergeCell ref="BD421:BD422"/>
    <mergeCell ref="AX419:AX422"/>
    <mergeCell ref="AY419:AY422"/>
    <mergeCell ref="AZ419:AZ422"/>
    <mergeCell ref="BA419:BA420"/>
    <mergeCell ref="BB419:BB420"/>
    <mergeCell ref="BC419:BC420"/>
    <mergeCell ref="AI419:AI422"/>
    <mergeCell ref="AJ419:AJ422"/>
    <mergeCell ref="AN419:AN422"/>
    <mergeCell ref="AO419:AO422"/>
    <mergeCell ref="AP419:AP422"/>
    <mergeCell ref="AQ419:AQ422"/>
    <mergeCell ref="BF423:BF424"/>
    <mergeCell ref="BL423:BL426"/>
    <mergeCell ref="BF425:BF426"/>
    <mergeCell ref="AS423:AS424"/>
    <mergeCell ref="AV423:AV426"/>
    <mergeCell ref="AW423:AW426"/>
    <mergeCell ref="AX423:AX426"/>
    <mergeCell ref="AY423:AY426"/>
    <mergeCell ref="AZ423:AZ426"/>
    <mergeCell ref="AR427:AR428"/>
    <mergeCell ref="AS427:AS428"/>
    <mergeCell ref="AV427:AV430"/>
    <mergeCell ref="AF427:AF430"/>
    <mergeCell ref="AG427:AG430"/>
    <mergeCell ref="AH427:AH430"/>
    <mergeCell ref="AI427:AI430"/>
    <mergeCell ref="AJ427:AJ430"/>
    <mergeCell ref="AN427:AN430"/>
    <mergeCell ref="BD429:BD430"/>
    <mergeCell ref="BF429:BF430"/>
    <mergeCell ref="BC427:BC428"/>
    <mergeCell ref="BD427:BD428"/>
    <mergeCell ref="BF427:BF428"/>
    <mergeCell ref="BL427:BL430"/>
    <mergeCell ref="BA425:BA426"/>
    <mergeCell ref="BB425:BB426"/>
    <mergeCell ref="BC425:BC426"/>
    <mergeCell ref="BD425:BD426"/>
    <mergeCell ref="BA423:BA424"/>
    <mergeCell ref="BB423:BB424"/>
    <mergeCell ref="AB425:AB426"/>
    <mergeCell ref="AC425:AC426"/>
    <mergeCell ref="AJ423:AJ426"/>
    <mergeCell ref="AN423:AN426"/>
    <mergeCell ref="AO423:AO426"/>
    <mergeCell ref="AP423:AP426"/>
    <mergeCell ref="AQ423:AQ426"/>
    <mergeCell ref="AR423:AR424"/>
    <mergeCell ref="AY431:AY434"/>
    <mergeCell ref="AI431:AI434"/>
    <mergeCell ref="AJ431:AJ434"/>
    <mergeCell ref="AN431:AN434"/>
    <mergeCell ref="AO431:AO434"/>
    <mergeCell ref="AP431:AP434"/>
    <mergeCell ref="AQ431:AQ434"/>
    <mergeCell ref="BC423:BC424"/>
    <mergeCell ref="BD423:BD424"/>
    <mergeCell ref="B431:B434"/>
    <mergeCell ref="C431:C432"/>
    <mergeCell ref="AB431:AB432"/>
    <mergeCell ref="AC431:AC432"/>
    <mergeCell ref="AE431:AE434"/>
    <mergeCell ref="AF431:AF434"/>
    <mergeCell ref="AG431:AG434"/>
    <mergeCell ref="AH431:AH434"/>
    <mergeCell ref="C429:C430"/>
    <mergeCell ref="AB429:AB430"/>
    <mergeCell ref="AC429:AC430"/>
    <mergeCell ref="BA429:BA430"/>
    <mergeCell ref="BB429:BB430"/>
    <mergeCell ref="BC429:BC430"/>
    <mergeCell ref="AW427:AW430"/>
    <mergeCell ref="AX427:AX430"/>
    <mergeCell ref="AY427:AY430"/>
    <mergeCell ref="AZ427:AZ430"/>
    <mergeCell ref="BA427:BA428"/>
    <mergeCell ref="BB427:BB428"/>
    <mergeCell ref="AO427:AO430"/>
    <mergeCell ref="AP427:AP430"/>
    <mergeCell ref="AQ427:AQ430"/>
    <mergeCell ref="C427:C428"/>
    <mergeCell ref="V427:V429"/>
    <mergeCell ref="X427:X429"/>
    <mergeCell ref="AB427:AB428"/>
    <mergeCell ref="AC427:AC428"/>
    <mergeCell ref="AE427:AE430"/>
    <mergeCell ref="AG435:AG438"/>
    <mergeCell ref="AH435:AH438"/>
    <mergeCell ref="AI435:AI438"/>
    <mergeCell ref="AJ435:AJ438"/>
    <mergeCell ref="AN435:AN438"/>
    <mergeCell ref="AO435:AO438"/>
    <mergeCell ref="B435:B438"/>
    <mergeCell ref="C435:C436"/>
    <mergeCell ref="AB435:AB436"/>
    <mergeCell ref="AC435:AC436"/>
    <mergeCell ref="AE435:AE438"/>
    <mergeCell ref="AF435:AF438"/>
    <mergeCell ref="BL431:BL434"/>
    <mergeCell ref="C433:C434"/>
    <mergeCell ref="AB433:AB434"/>
    <mergeCell ref="AC433:AC434"/>
    <mergeCell ref="BA433:BA434"/>
    <mergeCell ref="BB433:BB434"/>
    <mergeCell ref="BC433:BC434"/>
    <mergeCell ref="BD433:BD434"/>
    <mergeCell ref="BF433:BF434"/>
    <mergeCell ref="AZ431:AZ434"/>
    <mergeCell ref="BA431:BA432"/>
    <mergeCell ref="BB431:BB432"/>
    <mergeCell ref="BC431:BC432"/>
    <mergeCell ref="BD431:BD432"/>
    <mergeCell ref="BF431:BF432"/>
    <mergeCell ref="AR431:AR432"/>
    <mergeCell ref="AS431:AS432"/>
    <mergeCell ref="AV431:AV434"/>
    <mergeCell ref="AW431:AW434"/>
    <mergeCell ref="AX431:AX434"/>
    <mergeCell ref="BF437:BF438"/>
    <mergeCell ref="B439:B442"/>
    <mergeCell ref="C439:C440"/>
    <mergeCell ref="AB439:AB440"/>
    <mergeCell ref="AC439:AC440"/>
    <mergeCell ref="AE439:AE442"/>
    <mergeCell ref="AF439:AF442"/>
    <mergeCell ref="AG439:AG442"/>
    <mergeCell ref="AH439:AH442"/>
    <mergeCell ref="AI439:AI442"/>
    <mergeCell ref="BD435:BD436"/>
    <mergeCell ref="BF435:BF436"/>
    <mergeCell ref="BL435:BL438"/>
    <mergeCell ref="C437:C438"/>
    <mergeCell ref="AB437:AB438"/>
    <mergeCell ref="AC437:AC438"/>
    <mergeCell ref="BA437:BA438"/>
    <mergeCell ref="BB437:BB438"/>
    <mergeCell ref="BC437:BC438"/>
    <mergeCell ref="BD437:BD438"/>
    <mergeCell ref="AX435:AX438"/>
    <mergeCell ref="AY435:AY438"/>
    <mergeCell ref="AZ435:AZ438"/>
    <mergeCell ref="BA435:BA436"/>
    <mergeCell ref="BB435:BB436"/>
    <mergeCell ref="BC435:BC436"/>
    <mergeCell ref="AP435:AP438"/>
    <mergeCell ref="AQ435:AQ438"/>
    <mergeCell ref="AR435:AR436"/>
    <mergeCell ref="AS435:AS436"/>
    <mergeCell ref="AV435:AV438"/>
    <mergeCell ref="AW435:AW438"/>
    <mergeCell ref="BC441:BC442"/>
    <mergeCell ref="BA439:BA440"/>
    <mergeCell ref="BB439:BB440"/>
    <mergeCell ref="BC439:BC440"/>
    <mergeCell ref="BD439:BD440"/>
    <mergeCell ref="BF439:BF440"/>
    <mergeCell ref="BL439:BL442"/>
    <mergeCell ref="BD441:BD442"/>
    <mergeCell ref="BF441:BF442"/>
    <mergeCell ref="AS439:AS440"/>
    <mergeCell ref="AV439:AV442"/>
    <mergeCell ref="AW439:AW442"/>
    <mergeCell ref="AX439:AX442"/>
    <mergeCell ref="AY439:AY442"/>
    <mergeCell ref="AZ439:AZ442"/>
    <mergeCell ref="AJ439:AJ442"/>
    <mergeCell ref="AN439:AN442"/>
    <mergeCell ref="AO439:AO442"/>
    <mergeCell ref="AP439:AP442"/>
    <mergeCell ref="AQ439:AQ442"/>
    <mergeCell ref="AR439:AR440"/>
    <mergeCell ref="AG443:AG446"/>
    <mergeCell ref="AH443:AH446"/>
    <mergeCell ref="AI443:AI446"/>
    <mergeCell ref="AJ443:AJ446"/>
    <mergeCell ref="AN443:AN446"/>
    <mergeCell ref="AO443:AO446"/>
    <mergeCell ref="B443:B446"/>
    <mergeCell ref="C443:C444"/>
    <mergeCell ref="AB443:AB444"/>
    <mergeCell ref="AC443:AC444"/>
    <mergeCell ref="AE443:AE446"/>
    <mergeCell ref="AF443:AF446"/>
    <mergeCell ref="C441:C442"/>
    <mergeCell ref="AB441:AB442"/>
    <mergeCell ref="AC441:AC442"/>
    <mergeCell ref="BA441:BA442"/>
    <mergeCell ref="BB441:BB442"/>
    <mergeCell ref="BF445:BF446"/>
    <mergeCell ref="B447:B450"/>
    <mergeCell ref="C447:C448"/>
    <mergeCell ref="AB447:AB450"/>
    <mergeCell ref="AE447:AE450"/>
    <mergeCell ref="AG447:AG450"/>
    <mergeCell ref="AH447:AH450"/>
    <mergeCell ref="AI447:AI450"/>
    <mergeCell ref="AJ447:AJ450"/>
    <mergeCell ref="AN447:AN450"/>
    <mergeCell ref="BD443:BD444"/>
    <mergeCell ref="BF443:BF444"/>
    <mergeCell ref="BL443:BL446"/>
    <mergeCell ref="C445:C446"/>
    <mergeCell ref="AB445:AB446"/>
    <mergeCell ref="AC445:AC446"/>
    <mergeCell ref="BA445:BA446"/>
    <mergeCell ref="BB445:BB446"/>
    <mergeCell ref="BC445:BC446"/>
    <mergeCell ref="BD445:BD446"/>
    <mergeCell ref="AX443:AX446"/>
    <mergeCell ref="AY443:AY446"/>
    <mergeCell ref="AZ443:AZ446"/>
    <mergeCell ref="BA443:BA444"/>
    <mergeCell ref="BB443:BB444"/>
    <mergeCell ref="BC443:BC444"/>
    <mergeCell ref="AP443:AP446"/>
    <mergeCell ref="AQ443:AQ446"/>
    <mergeCell ref="AR443:AR444"/>
    <mergeCell ref="AS443:AS444"/>
    <mergeCell ref="AV443:AV446"/>
    <mergeCell ref="AW443:AW446"/>
    <mergeCell ref="BD449:BD450"/>
    <mergeCell ref="BF449:BF450"/>
    <mergeCell ref="B451:B454"/>
    <mergeCell ref="C451:C452"/>
    <mergeCell ref="AB451:AB454"/>
    <mergeCell ref="AE451:AE454"/>
    <mergeCell ref="AG451:AG454"/>
    <mergeCell ref="AH451:AH454"/>
    <mergeCell ref="AI451:AI454"/>
    <mergeCell ref="AJ451:AJ454"/>
    <mergeCell ref="BB447:BB448"/>
    <mergeCell ref="BC447:BC448"/>
    <mergeCell ref="BD447:BD448"/>
    <mergeCell ref="BF447:BF448"/>
    <mergeCell ref="BL447:BL450"/>
    <mergeCell ref="C449:C450"/>
    <mergeCell ref="AU449:AU450"/>
    <mergeCell ref="BA449:BA450"/>
    <mergeCell ref="BB449:BB450"/>
    <mergeCell ref="BC449:BC450"/>
    <mergeCell ref="AV447:AV450"/>
    <mergeCell ref="AW447:AW450"/>
    <mergeCell ref="AX447:AX450"/>
    <mergeCell ref="AY447:AY450"/>
    <mergeCell ref="AZ447:AZ450"/>
    <mergeCell ref="BA447:BA448"/>
    <mergeCell ref="AO447:AO450"/>
    <mergeCell ref="AP447:AP450"/>
    <mergeCell ref="AQ447:AQ450"/>
    <mergeCell ref="AR447:AR448"/>
    <mergeCell ref="AS447:AS448"/>
    <mergeCell ref="AU447:AU448"/>
    <mergeCell ref="BF453:BF454"/>
    <mergeCell ref="B455:B458"/>
    <mergeCell ref="C455:C456"/>
    <mergeCell ref="AB455:AB458"/>
    <mergeCell ref="AE455:AE458"/>
    <mergeCell ref="AG455:AG458"/>
    <mergeCell ref="AH455:AH458"/>
    <mergeCell ref="AI455:AI458"/>
    <mergeCell ref="AJ455:AJ458"/>
    <mergeCell ref="AN455:AN458"/>
    <mergeCell ref="BB451:BB452"/>
    <mergeCell ref="BC451:BC452"/>
    <mergeCell ref="BD451:BD452"/>
    <mergeCell ref="BF451:BF452"/>
    <mergeCell ref="BL451:BL454"/>
    <mergeCell ref="C453:C454"/>
    <mergeCell ref="BA453:BA454"/>
    <mergeCell ref="BB453:BB454"/>
    <mergeCell ref="BC453:BC454"/>
    <mergeCell ref="BD453:BD454"/>
    <mergeCell ref="AV451:AV454"/>
    <mergeCell ref="AW451:AW454"/>
    <mergeCell ref="AX451:AX454"/>
    <mergeCell ref="AY451:AY454"/>
    <mergeCell ref="AZ451:AZ454"/>
    <mergeCell ref="BA451:BA452"/>
    <mergeCell ref="AN451:AN454"/>
    <mergeCell ref="AO451:AO454"/>
    <mergeCell ref="AP451:AP454"/>
    <mergeCell ref="AQ451:AQ454"/>
    <mergeCell ref="AR451:AR452"/>
    <mergeCell ref="AS451:AS452"/>
    <mergeCell ref="C459:C460"/>
    <mergeCell ref="AB459:AB462"/>
    <mergeCell ref="AE459:AE462"/>
    <mergeCell ref="AG459:AG462"/>
    <mergeCell ref="AH459:AH462"/>
    <mergeCell ref="BC455:BC456"/>
    <mergeCell ref="BD455:BD456"/>
    <mergeCell ref="BF455:BF456"/>
    <mergeCell ref="BL455:BL458"/>
    <mergeCell ref="C457:C458"/>
    <mergeCell ref="BA457:BA458"/>
    <mergeCell ref="BB457:BB458"/>
    <mergeCell ref="BC457:BC458"/>
    <mergeCell ref="BD457:BD458"/>
    <mergeCell ref="BF457:BF458"/>
    <mergeCell ref="AW455:AW458"/>
    <mergeCell ref="AX455:AX458"/>
    <mergeCell ref="AY455:AY458"/>
    <mergeCell ref="AZ455:AZ458"/>
    <mergeCell ref="BA455:BA456"/>
    <mergeCell ref="BB455:BB456"/>
    <mergeCell ref="AO455:AO458"/>
    <mergeCell ref="AP455:AP458"/>
    <mergeCell ref="AQ455:AQ458"/>
    <mergeCell ref="AR455:AR456"/>
    <mergeCell ref="AS455:AS456"/>
    <mergeCell ref="AV455:AV458"/>
    <mergeCell ref="B463:B466"/>
    <mergeCell ref="C463:C464"/>
    <mergeCell ref="AB463:AB466"/>
    <mergeCell ref="AE463:AE466"/>
    <mergeCell ref="AG463:AG466"/>
    <mergeCell ref="AH463:AH466"/>
    <mergeCell ref="BL459:BL462"/>
    <mergeCell ref="C461:C462"/>
    <mergeCell ref="BA461:BA462"/>
    <mergeCell ref="BB461:BB462"/>
    <mergeCell ref="BC461:BC462"/>
    <mergeCell ref="BD461:BD462"/>
    <mergeCell ref="BF461:BF462"/>
    <mergeCell ref="AZ459:AZ462"/>
    <mergeCell ref="BA459:BA460"/>
    <mergeCell ref="BB459:BB460"/>
    <mergeCell ref="BC459:BC460"/>
    <mergeCell ref="BD459:BD460"/>
    <mergeCell ref="BF459:BF460"/>
    <mergeCell ref="AR459:AR460"/>
    <mergeCell ref="AS459:AS460"/>
    <mergeCell ref="AV459:AV462"/>
    <mergeCell ref="AW459:AW462"/>
    <mergeCell ref="AX459:AX462"/>
    <mergeCell ref="AY459:AY462"/>
    <mergeCell ref="AI459:AI462"/>
    <mergeCell ref="AJ459:AJ462"/>
    <mergeCell ref="AN459:AN462"/>
    <mergeCell ref="AO459:AO462"/>
    <mergeCell ref="AP459:AP462"/>
    <mergeCell ref="AQ459:AQ462"/>
    <mergeCell ref="B459:B462"/>
    <mergeCell ref="C467:C468"/>
    <mergeCell ref="AB467:AB470"/>
    <mergeCell ref="AE467:AE470"/>
    <mergeCell ref="AG467:AG470"/>
    <mergeCell ref="AH467:AH470"/>
    <mergeCell ref="BL463:BL466"/>
    <mergeCell ref="C465:C466"/>
    <mergeCell ref="BA465:BA466"/>
    <mergeCell ref="BB465:BB466"/>
    <mergeCell ref="BC465:BC466"/>
    <mergeCell ref="BD465:BD466"/>
    <mergeCell ref="BF465:BF466"/>
    <mergeCell ref="AZ463:AZ466"/>
    <mergeCell ref="BA463:BA464"/>
    <mergeCell ref="BB463:BB464"/>
    <mergeCell ref="BC463:BC464"/>
    <mergeCell ref="BD463:BD464"/>
    <mergeCell ref="BF463:BF464"/>
    <mergeCell ref="AR463:AR464"/>
    <mergeCell ref="AS463:AS464"/>
    <mergeCell ref="AV463:AV466"/>
    <mergeCell ref="AW463:AW466"/>
    <mergeCell ref="AX463:AX466"/>
    <mergeCell ref="AY463:AY466"/>
    <mergeCell ref="AI463:AI466"/>
    <mergeCell ref="AJ463:AJ466"/>
    <mergeCell ref="AN463:AN466"/>
    <mergeCell ref="AO463:AO466"/>
    <mergeCell ref="AP463:AP466"/>
    <mergeCell ref="AQ463:AQ466"/>
    <mergeCell ref="B471:B474"/>
    <mergeCell ref="C471:C472"/>
    <mergeCell ref="AB471:AB474"/>
    <mergeCell ref="AE471:AE474"/>
    <mergeCell ref="AG471:AG474"/>
    <mergeCell ref="AH471:AH474"/>
    <mergeCell ref="BL467:BL470"/>
    <mergeCell ref="C469:C470"/>
    <mergeCell ref="BA469:BA470"/>
    <mergeCell ref="BB469:BB470"/>
    <mergeCell ref="BC469:BC470"/>
    <mergeCell ref="BD469:BD470"/>
    <mergeCell ref="BF469:BF470"/>
    <mergeCell ref="AZ467:AZ470"/>
    <mergeCell ref="BA467:BA468"/>
    <mergeCell ref="BB467:BB468"/>
    <mergeCell ref="BC467:BC468"/>
    <mergeCell ref="BD467:BD468"/>
    <mergeCell ref="BF467:BF468"/>
    <mergeCell ref="AR467:AR468"/>
    <mergeCell ref="AS467:AS468"/>
    <mergeCell ref="AV467:AV470"/>
    <mergeCell ref="AW467:AW470"/>
    <mergeCell ref="AX467:AX470"/>
    <mergeCell ref="AY467:AY470"/>
    <mergeCell ref="AI467:AI470"/>
    <mergeCell ref="AJ467:AJ470"/>
    <mergeCell ref="AN467:AN470"/>
    <mergeCell ref="AO467:AO470"/>
    <mergeCell ref="AP467:AP470"/>
    <mergeCell ref="AQ467:AQ470"/>
    <mergeCell ref="B467:B470"/>
    <mergeCell ref="C475:C476"/>
    <mergeCell ref="AB475:AB478"/>
    <mergeCell ref="AE475:AE478"/>
    <mergeCell ref="AG475:AG478"/>
    <mergeCell ref="AH475:AH478"/>
    <mergeCell ref="BL471:BL474"/>
    <mergeCell ref="C473:C474"/>
    <mergeCell ref="BA473:BA474"/>
    <mergeCell ref="BB473:BB474"/>
    <mergeCell ref="BC473:BC474"/>
    <mergeCell ref="BD473:BD474"/>
    <mergeCell ref="BF473:BF474"/>
    <mergeCell ref="AZ471:AZ474"/>
    <mergeCell ref="BA471:BA472"/>
    <mergeCell ref="BB471:BB472"/>
    <mergeCell ref="BC471:BC472"/>
    <mergeCell ref="BD471:BD472"/>
    <mergeCell ref="BF471:BF472"/>
    <mergeCell ref="AR471:AR472"/>
    <mergeCell ref="AS471:AS472"/>
    <mergeCell ref="AV471:AV474"/>
    <mergeCell ref="AW471:AW474"/>
    <mergeCell ref="AX471:AX474"/>
    <mergeCell ref="AY471:AY474"/>
    <mergeCell ref="AI471:AI474"/>
    <mergeCell ref="AJ471:AJ474"/>
    <mergeCell ref="AN471:AN474"/>
    <mergeCell ref="AO471:AO474"/>
    <mergeCell ref="AP471:AP474"/>
    <mergeCell ref="AQ471:AQ474"/>
    <mergeCell ref="B479:B482"/>
    <mergeCell ref="C479:C480"/>
    <mergeCell ref="AB479:AB482"/>
    <mergeCell ref="AE479:AE482"/>
    <mergeCell ref="AG479:AG482"/>
    <mergeCell ref="AH479:AH482"/>
    <mergeCell ref="BL475:BL478"/>
    <mergeCell ref="C477:C478"/>
    <mergeCell ref="BA477:BA478"/>
    <mergeCell ref="BB477:BB478"/>
    <mergeCell ref="BC477:BC478"/>
    <mergeCell ref="BD477:BD478"/>
    <mergeCell ref="BF477:BF478"/>
    <mergeCell ref="AZ475:AZ478"/>
    <mergeCell ref="BA475:BA476"/>
    <mergeCell ref="BB475:BB476"/>
    <mergeCell ref="BC475:BC476"/>
    <mergeCell ref="BD475:BD476"/>
    <mergeCell ref="BF475:BF476"/>
    <mergeCell ref="AR475:AR476"/>
    <mergeCell ref="AS475:AS476"/>
    <mergeCell ref="AV475:AV478"/>
    <mergeCell ref="AW475:AW478"/>
    <mergeCell ref="AX475:AX478"/>
    <mergeCell ref="AY475:AY478"/>
    <mergeCell ref="AI475:AI478"/>
    <mergeCell ref="AJ475:AJ478"/>
    <mergeCell ref="AN475:AN478"/>
    <mergeCell ref="AO475:AO478"/>
    <mergeCell ref="AP475:AP478"/>
    <mergeCell ref="AQ475:AQ478"/>
    <mergeCell ref="B475:B478"/>
    <mergeCell ref="BL479:BL482"/>
    <mergeCell ref="C481:C482"/>
    <mergeCell ref="BA481:BA482"/>
    <mergeCell ref="BB481:BB482"/>
    <mergeCell ref="BC481:BC482"/>
    <mergeCell ref="BD481:BD482"/>
    <mergeCell ref="BF481:BF482"/>
    <mergeCell ref="AZ479:AZ482"/>
    <mergeCell ref="BA479:BA480"/>
    <mergeCell ref="BB479:BB480"/>
    <mergeCell ref="BC479:BC480"/>
    <mergeCell ref="BD479:BD480"/>
    <mergeCell ref="BF479:BF480"/>
    <mergeCell ref="AR479:AR480"/>
    <mergeCell ref="AS479:AS480"/>
    <mergeCell ref="AV479:AV482"/>
    <mergeCell ref="AW479:AW482"/>
    <mergeCell ref="AX479:AX482"/>
    <mergeCell ref="AY479:AY482"/>
    <mergeCell ref="AI479:AI482"/>
    <mergeCell ref="AJ479:AJ482"/>
    <mergeCell ref="AN479:AN482"/>
    <mergeCell ref="AO479:AO482"/>
    <mergeCell ref="AP479:AP482"/>
    <mergeCell ref="AQ479:AQ482"/>
    <mergeCell ref="AI483:AI486"/>
    <mergeCell ref="AJ483:AJ486"/>
    <mergeCell ref="AN483:AN486"/>
    <mergeCell ref="AO483:AO486"/>
    <mergeCell ref="AP483:AP486"/>
    <mergeCell ref="AQ483:AQ486"/>
    <mergeCell ref="AB483:AB484"/>
    <mergeCell ref="AC483:AC484"/>
    <mergeCell ref="AE483:AE486"/>
    <mergeCell ref="AF483:AF486"/>
    <mergeCell ref="AG483:AG486"/>
    <mergeCell ref="AH483:AH486"/>
    <mergeCell ref="A483:A550"/>
    <mergeCell ref="B483:B486"/>
    <mergeCell ref="C483:C484"/>
    <mergeCell ref="T483:T550"/>
    <mergeCell ref="W483:W550"/>
    <mergeCell ref="Z483:Z550"/>
    <mergeCell ref="B487:B490"/>
    <mergeCell ref="C487:C488"/>
    <mergeCell ref="C493:C494"/>
    <mergeCell ref="B495:B498"/>
    <mergeCell ref="AB487:AB488"/>
    <mergeCell ref="AC487:AC488"/>
    <mergeCell ref="AE487:AE490"/>
    <mergeCell ref="AF487:AF490"/>
    <mergeCell ref="AG487:AG490"/>
    <mergeCell ref="AH487:AH490"/>
    <mergeCell ref="B491:B494"/>
    <mergeCell ref="AG491:AG494"/>
    <mergeCell ref="AH491:AH494"/>
    <mergeCell ref="AI491:AI494"/>
    <mergeCell ref="BF483:BF484"/>
    <mergeCell ref="BL483:BL486"/>
    <mergeCell ref="C485:C486"/>
    <mergeCell ref="AB485:AB486"/>
    <mergeCell ref="AC485:AC486"/>
    <mergeCell ref="BA485:BA486"/>
    <mergeCell ref="BB485:BB486"/>
    <mergeCell ref="BC485:BC486"/>
    <mergeCell ref="BD485:BD486"/>
    <mergeCell ref="BF485:BF486"/>
    <mergeCell ref="AY483:AY486"/>
    <mergeCell ref="AZ483:AZ486"/>
    <mergeCell ref="BA483:BA484"/>
    <mergeCell ref="BB483:BB484"/>
    <mergeCell ref="BC483:BC484"/>
    <mergeCell ref="BD483:BD484"/>
    <mergeCell ref="AR483:AR484"/>
    <mergeCell ref="AS483:AS484"/>
    <mergeCell ref="AT483:AT550"/>
    <mergeCell ref="AV483:AV486"/>
    <mergeCell ref="AW483:AW486"/>
    <mergeCell ref="AX483:AX486"/>
    <mergeCell ref="AR487:AR488"/>
    <mergeCell ref="AS487:AS488"/>
    <mergeCell ref="AV487:AV490"/>
    <mergeCell ref="AW487:AW490"/>
    <mergeCell ref="BF489:BF490"/>
    <mergeCell ref="C491:C492"/>
    <mergeCell ref="AB491:AB492"/>
    <mergeCell ref="AC491:AC492"/>
    <mergeCell ref="AE491:AE494"/>
    <mergeCell ref="AF491:AF494"/>
    <mergeCell ref="BD487:BD488"/>
    <mergeCell ref="BF487:BF488"/>
    <mergeCell ref="BL487:BL490"/>
    <mergeCell ref="C489:C490"/>
    <mergeCell ref="AB489:AB490"/>
    <mergeCell ref="AC489:AC490"/>
    <mergeCell ref="BA489:BA490"/>
    <mergeCell ref="BB489:BB490"/>
    <mergeCell ref="BC489:BC490"/>
    <mergeCell ref="BD489:BD490"/>
    <mergeCell ref="AX487:AX490"/>
    <mergeCell ref="AY487:AY490"/>
    <mergeCell ref="AZ487:AZ490"/>
    <mergeCell ref="BA487:BA488"/>
    <mergeCell ref="BB487:BB488"/>
    <mergeCell ref="BC487:BC488"/>
    <mergeCell ref="AI487:AI490"/>
    <mergeCell ref="AJ487:AJ490"/>
    <mergeCell ref="AN487:AN490"/>
    <mergeCell ref="AO487:AO490"/>
    <mergeCell ref="AP487:AP490"/>
    <mergeCell ref="AQ487:AQ490"/>
    <mergeCell ref="BF491:BF492"/>
    <mergeCell ref="BL491:BL494"/>
    <mergeCell ref="BF493:BF494"/>
    <mergeCell ref="AS491:AS492"/>
    <mergeCell ref="AV491:AV494"/>
    <mergeCell ref="AW491:AW494"/>
    <mergeCell ref="AX491:AX494"/>
    <mergeCell ref="AY491:AY494"/>
    <mergeCell ref="AZ491:AZ494"/>
    <mergeCell ref="AR495:AR496"/>
    <mergeCell ref="AS495:AS496"/>
    <mergeCell ref="AV495:AV498"/>
    <mergeCell ref="AF495:AF498"/>
    <mergeCell ref="AG495:AG498"/>
    <mergeCell ref="AH495:AH498"/>
    <mergeCell ref="AI495:AI498"/>
    <mergeCell ref="AJ495:AJ498"/>
    <mergeCell ref="AN495:AN498"/>
    <mergeCell ref="BD497:BD498"/>
    <mergeCell ref="BF497:BF498"/>
    <mergeCell ref="BC495:BC496"/>
    <mergeCell ref="BD495:BD496"/>
    <mergeCell ref="BF495:BF496"/>
    <mergeCell ref="BL495:BL498"/>
    <mergeCell ref="BA493:BA494"/>
    <mergeCell ref="BB493:BB494"/>
    <mergeCell ref="BC493:BC494"/>
    <mergeCell ref="BD493:BD494"/>
    <mergeCell ref="BA491:BA492"/>
    <mergeCell ref="BB491:BB492"/>
    <mergeCell ref="AB493:AB494"/>
    <mergeCell ref="AC493:AC494"/>
    <mergeCell ref="AJ491:AJ494"/>
    <mergeCell ref="AN491:AN494"/>
    <mergeCell ref="AO491:AO494"/>
    <mergeCell ref="AP491:AP494"/>
    <mergeCell ref="AQ491:AQ494"/>
    <mergeCell ref="AR491:AR492"/>
    <mergeCell ref="AY499:AY502"/>
    <mergeCell ref="AI499:AI502"/>
    <mergeCell ref="AJ499:AJ502"/>
    <mergeCell ref="AN499:AN502"/>
    <mergeCell ref="AO499:AO502"/>
    <mergeCell ref="AP499:AP502"/>
    <mergeCell ref="AQ499:AQ502"/>
    <mergeCell ref="BC491:BC492"/>
    <mergeCell ref="BD491:BD492"/>
    <mergeCell ref="B499:B502"/>
    <mergeCell ref="C499:C500"/>
    <mergeCell ref="AB499:AB500"/>
    <mergeCell ref="AC499:AC500"/>
    <mergeCell ref="AE499:AE502"/>
    <mergeCell ref="AF499:AF502"/>
    <mergeCell ref="AG499:AG502"/>
    <mergeCell ref="AH499:AH502"/>
    <mergeCell ref="C497:C498"/>
    <mergeCell ref="AB497:AB498"/>
    <mergeCell ref="AC497:AC498"/>
    <mergeCell ref="BA497:BA498"/>
    <mergeCell ref="BB497:BB498"/>
    <mergeCell ref="BC497:BC498"/>
    <mergeCell ref="AW495:AW498"/>
    <mergeCell ref="AX495:AX498"/>
    <mergeCell ref="AY495:AY498"/>
    <mergeCell ref="AZ495:AZ498"/>
    <mergeCell ref="BA495:BA496"/>
    <mergeCell ref="BB495:BB496"/>
    <mergeCell ref="AO495:AO498"/>
    <mergeCell ref="AP495:AP498"/>
    <mergeCell ref="AQ495:AQ498"/>
    <mergeCell ref="C495:C496"/>
    <mergeCell ref="V495:V497"/>
    <mergeCell ref="X495:X497"/>
    <mergeCell ref="AB495:AB496"/>
    <mergeCell ref="AC495:AC496"/>
    <mergeCell ref="AE495:AE498"/>
    <mergeCell ref="AG503:AG506"/>
    <mergeCell ref="AH503:AH506"/>
    <mergeCell ref="AI503:AI506"/>
    <mergeCell ref="AJ503:AJ506"/>
    <mergeCell ref="AN503:AN506"/>
    <mergeCell ref="AO503:AO506"/>
    <mergeCell ref="B503:B506"/>
    <mergeCell ref="C503:C504"/>
    <mergeCell ref="AB503:AB504"/>
    <mergeCell ref="AC503:AC504"/>
    <mergeCell ref="AE503:AE506"/>
    <mergeCell ref="AF503:AF506"/>
    <mergeCell ref="BL499:BL502"/>
    <mergeCell ref="C501:C502"/>
    <mergeCell ref="AB501:AB502"/>
    <mergeCell ref="AC501:AC502"/>
    <mergeCell ref="BA501:BA502"/>
    <mergeCell ref="BB501:BB502"/>
    <mergeCell ref="BC501:BC502"/>
    <mergeCell ref="BD501:BD502"/>
    <mergeCell ref="BF501:BF502"/>
    <mergeCell ref="AZ499:AZ502"/>
    <mergeCell ref="BA499:BA500"/>
    <mergeCell ref="BB499:BB500"/>
    <mergeCell ref="BC499:BC500"/>
    <mergeCell ref="BD499:BD500"/>
    <mergeCell ref="BF499:BF500"/>
    <mergeCell ref="AR499:AR500"/>
    <mergeCell ref="AS499:AS500"/>
    <mergeCell ref="AV499:AV502"/>
    <mergeCell ref="AW499:AW502"/>
    <mergeCell ref="AX499:AX502"/>
    <mergeCell ref="BF505:BF506"/>
    <mergeCell ref="B507:B510"/>
    <mergeCell ref="C507:C508"/>
    <mergeCell ref="AB507:AB508"/>
    <mergeCell ref="AC507:AC508"/>
    <mergeCell ref="AE507:AE510"/>
    <mergeCell ref="AF507:AF510"/>
    <mergeCell ref="AG507:AG510"/>
    <mergeCell ref="AH507:AH510"/>
    <mergeCell ref="AI507:AI510"/>
    <mergeCell ref="BD503:BD504"/>
    <mergeCell ref="BF503:BF504"/>
    <mergeCell ref="BL503:BL506"/>
    <mergeCell ref="C505:C506"/>
    <mergeCell ref="AB505:AB506"/>
    <mergeCell ref="AC505:AC506"/>
    <mergeCell ref="BA505:BA506"/>
    <mergeCell ref="BB505:BB506"/>
    <mergeCell ref="BC505:BC506"/>
    <mergeCell ref="BD505:BD506"/>
    <mergeCell ref="AX503:AX506"/>
    <mergeCell ref="AY503:AY506"/>
    <mergeCell ref="AZ503:AZ506"/>
    <mergeCell ref="BA503:BA504"/>
    <mergeCell ref="BB503:BB504"/>
    <mergeCell ref="BC503:BC504"/>
    <mergeCell ref="AP503:AP506"/>
    <mergeCell ref="AQ503:AQ506"/>
    <mergeCell ref="AR503:AR504"/>
    <mergeCell ref="AS503:AS504"/>
    <mergeCell ref="AV503:AV506"/>
    <mergeCell ref="AW503:AW506"/>
    <mergeCell ref="BC509:BC510"/>
    <mergeCell ref="BA507:BA508"/>
    <mergeCell ref="BB507:BB508"/>
    <mergeCell ref="BC507:BC508"/>
    <mergeCell ref="BD507:BD508"/>
    <mergeCell ref="BF507:BF508"/>
    <mergeCell ref="BL507:BL510"/>
    <mergeCell ref="BD509:BD510"/>
    <mergeCell ref="BF509:BF510"/>
    <mergeCell ref="AS507:AS508"/>
    <mergeCell ref="AV507:AV510"/>
    <mergeCell ref="AW507:AW510"/>
    <mergeCell ref="AX507:AX510"/>
    <mergeCell ref="AY507:AY510"/>
    <mergeCell ref="AZ507:AZ510"/>
    <mergeCell ref="AJ507:AJ510"/>
    <mergeCell ref="AN507:AN510"/>
    <mergeCell ref="AO507:AO510"/>
    <mergeCell ref="AP507:AP510"/>
    <mergeCell ref="AQ507:AQ510"/>
    <mergeCell ref="AR507:AR508"/>
    <mergeCell ref="AG511:AG514"/>
    <mergeCell ref="AH511:AH514"/>
    <mergeCell ref="AI511:AI514"/>
    <mergeCell ref="AJ511:AJ514"/>
    <mergeCell ref="AN511:AN514"/>
    <mergeCell ref="AO511:AO514"/>
    <mergeCell ref="B511:B514"/>
    <mergeCell ref="C511:C512"/>
    <mergeCell ref="AB511:AB512"/>
    <mergeCell ref="AC511:AC512"/>
    <mergeCell ref="AE511:AE514"/>
    <mergeCell ref="AF511:AF514"/>
    <mergeCell ref="C509:C510"/>
    <mergeCell ref="AB509:AB510"/>
    <mergeCell ref="AC509:AC510"/>
    <mergeCell ref="BA509:BA510"/>
    <mergeCell ref="BB509:BB510"/>
    <mergeCell ref="BF513:BF514"/>
    <mergeCell ref="B515:B518"/>
    <mergeCell ref="C515:C516"/>
    <mergeCell ref="AB515:AB518"/>
    <mergeCell ref="AE515:AE518"/>
    <mergeCell ref="AG515:AG518"/>
    <mergeCell ref="AH515:AH518"/>
    <mergeCell ref="AI515:AI518"/>
    <mergeCell ref="AJ515:AJ518"/>
    <mergeCell ref="AN515:AN518"/>
    <mergeCell ref="BD511:BD512"/>
    <mergeCell ref="BF511:BF512"/>
    <mergeCell ref="BL511:BL514"/>
    <mergeCell ref="C513:C514"/>
    <mergeCell ref="AB513:AB514"/>
    <mergeCell ref="AC513:AC514"/>
    <mergeCell ref="BA513:BA514"/>
    <mergeCell ref="BB513:BB514"/>
    <mergeCell ref="BC513:BC514"/>
    <mergeCell ref="BD513:BD514"/>
    <mergeCell ref="AX511:AX514"/>
    <mergeCell ref="AY511:AY514"/>
    <mergeCell ref="AZ511:AZ514"/>
    <mergeCell ref="BA511:BA512"/>
    <mergeCell ref="BB511:BB512"/>
    <mergeCell ref="BC511:BC512"/>
    <mergeCell ref="AP511:AP514"/>
    <mergeCell ref="AQ511:AQ514"/>
    <mergeCell ref="AR511:AR512"/>
    <mergeCell ref="AS511:AS512"/>
    <mergeCell ref="AV511:AV514"/>
    <mergeCell ref="AW511:AW514"/>
    <mergeCell ref="BD517:BD518"/>
    <mergeCell ref="BF517:BF518"/>
    <mergeCell ref="B519:B522"/>
    <mergeCell ref="C519:C520"/>
    <mergeCell ref="AB519:AB522"/>
    <mergeCell ref="AE519:AE522"/>
    <mergeCell ref="AG519:AG522"/>
    <mergeCell ref="AH519:AH522"/>
    <mergeCell ref="AI519:AI522"/>
    <mergeCell ref="AJ519:AJ522"/>
    <mergeCell ref="BB515:BB516"/>
    <mergeCell ref="BC515:BC516"/>
    <mergeCell ref="BD515:BD516"/>
    <mergeCell ref="BF515:BF516"/>
    <mergeCell ref="BL515:BL518"/>
    <mergeCell ref="C517:C518"/>
    <mergeCell ref="AU517:AU518"/>
    <mergeCell ref="BA517:BA518"/>
    <mergeCell ref="BB517:BB518"/>
    <mergeCell ref="BC517:BC518"/>
    <mergeCell ref="AV515:AV518"/>
    <mergeCell ref="AW515:AW518"/>
    <mergeCell ref="AX515:AX518"/>
    <mergeCell ref="AY515:AY518"/>
    <mergeCell ref="AZ515:AZ518"/>
    <mergeCell ref="BA515:BA516"/>
    <mergeCell ref="AO515:AO518"/>
    <mergeCell ref="AP515:AP518"/>
    <mergeCell ref="AQ515:AQ518"/>
    <mergeCell ref="AR515:AR516"/>
    <mergeCell ref="AS515:AS516"/>
    <mergeCell ref="AU515:AU516"/>
    <mergeCell ref="BF521:BF522"/>
    <mergeCell ref="B523:B526"/>
    <mergeCell ref="C523:C524"/>
    <mergeCell ref="AB523:AB526"/>
    <mergeCell ref="AE523:AE526"/>
    <mergeCell ref="AG523:AG526"/>
    <mergeCell ref="AH523:AH526"/>
    <mergeCell ref="AI523:AI526"/>
    <mergeCell ref="AJ523:AJ526"/>
    <mergeCell ref="AN523:AN526"/>
    <mergeCell ref="BB519:BB520"/>
    <mergeCell ref="BC519:BC520"/>
    <mergeCell ref="BD519:BD520"/>
    <mergeCell ref="BF519:BF520"/>
    <mergeCell ref="BL519:BL522"/>
    <mergeCell ref="C521:C522"/>
    <mergeCell ref="BA521:BA522"/>
    <mergeCell ref="BB521:BB522"/>
    <mergeCell ref="BC521:BC522"/>
    <mergeCell ref="BD521:BD522"/>
    <mergeCell ref="AV519:AV522"/>
    <mergeCell ref="AW519:AW522"/>
    <mergeCell ref="AX519:AX522"/>
    <mergeCell ref="AY519:AY522"/>
    <mergeCell ref="AZ519:AZ522"/>
    <mergeCell ref="BA519:BA520"/>
    <mergeCell ref="AN519:AN522"/>
    <mergeCell ref="AO519:AO522"/>
    <mergeCell ref="AP519:AP522"/>
    <mergeCell ref="AQ519:AQ522"/>
    <mergeCell ref="AR519:AR520"/>
    <mergeCell ref="AS519:AS520"/>
    <mergeCell ref="B527:B530"/>
    <mergeCell ref="C527:C528"/>
    <mergeCell ref="AB527:AB530"/>
    <mergeCell ref="AE527:AE530"/>
    <mergeCell ref="AG527:AG530"/>
    <mergeCell ref="AH527:AH530"/>
    <mergeCell ref="BC523:BC524"/>
    <mergeCell ref="BD523:BD524"/>
    <mergeCell ref="BF523:BF524"/>
    <mergeCell ref="BL523:BL526"/>
    <mergeCell ref="C525:C526"/>
    <mergeCell ref="BA525:BA526"/>
    <mergeCell ref="BB525:BB526"/>
    <mergeCell ref="BC525:BC526"/>
    <mergeCell ref="BD525:BD526"/>
    <mergeCell ref="BF525:BF526"/>
    <mergeCell ref="AW523:AW526"/>
    <mergeCell ref="AX523:AX526"/>
    <mergeCell ref="AY523:AY526"/>
    <mergeCell ref="AZ523:AZ526"/>
    <mergeCell ref="BA523:BA524"/>
    <mergeCell ref="BB523:BB524"/>
    <mergeCell ref="AO523:AO526"/>
    <mergeCell ref="AP523:AP526"/>
    <mergeCell ref="AQ523:AQ526"/>
    <mergeCell ref="AR523:AR524"/>
    <mergeCell ref="AS523:AS524"/>
    <mergeCell ref="AV523:AV526"/>
    <mergeCell ref="C531:C532"/>
    <mergeCell ref="AB531:AB534"/>
    <mergeCell ref="AE531:AE534"/>
    <mergeCell ref="AG531:AG534"/>
    <mergeCell ref="AH531:AH534"/>
    <mergeCell ref="BL527:BL530"/>
    <mergeCell ref="C529:C530"/>
    <mergeCell ref="BA529:BA530"/>
    <mergeCell ref="BB529:BB530"/>
    <mergeCell ref="BC529:BC530"/>
    <mergeCell ref="BD529:BD530"/>
    <mergeCell ref="BF529:BF530"/>
    <mergeCell ref="AZ527:AZ530"/>
    <mergeCell ref="BA527:BA528"/>
    <mergeCell ref="BB527:BB528"/>
    <mergeCell ref="BC527:BC528"/>
    <mergeCell ref="BD527:BD528"/>
    <mergeCell ref="BF527:BF528"/>
    <mergeCell ref="AR527:AR528"/>
    <mergeCell ref="AS527:AS528"/>
    <mergeCell ref="AV527:AV530"/>
    <mergeCell ref="AW527:AW530"/>
    <mergeCell ref="AX527:AX530"/>
    <mergeCell ref="AY527:AY530"/>
    <mergeCell ref="AI527:AI530"/>
    <mergeCell ref="AJ527:AJ530"/>
    <mergeCell ref="AN527:AN530"/>
    <mergeCell ref="AO527:AO530"/>
    <mergeCell ref="AP527:AP530"/>
    <mergeCell ref="AQ527:AQ530"/>
    <mergeCell ref="B535:B538"/>
    <mergeCell ref="C535:C536"/>
    <mergeCell ref="AB535:AB538"/>
    <mergeCell ref="AE535:AE538"/>
    <mergeCell ref="AG535:AG538"/>
    <mergeCell ref="AH535:AH538"/>
    <mergeCell ref="BL531:BL534"/>
    <mergeCell ref="C533:C534"/>
    <mergeCell ref="BA533:BA534"/>
    <mergeCell ref="BB533:BB534"/>
    <mergeCell ref="BC533:BC534"/>
    <mergeCell ref="BD533:BD534"/>
    <mergeCell ref="BF533:BF534"/>
    <mergeCell ref="AZ531:AZ534"/>
    <mergeCell ref="BA531:BA532"/>
    <mergeCell ref="BB531:BB532"/>
    <mergeCell ref="BC531:BC532"/>
    <mergeCell ref="BD531:BD532"/>
    <mergeCell ref="BF531:BF532"/>
    <mergeCell ref="AR531:AR532"/>
    <mergeCell ref="AS531:AS532"/>
    <mergeCell ref="AV531:AV534"/>
    <mergeCell ref="AW531:AW534"/>
    <mergeCell ref="AX531:AX534"/>
    <mergeCell ref="AY531:AY534"/>
    <mergeCell ref="AI531:AI534"/>
    <mergeCell ref="AJ531:AJ534"/>
    <mergeCell ref="AN531:AN534"/>
    <mergeCell ref="AO531:AO534"/>
    <mergeCell ref="AP531:AP534"/>
    <mergeCell ref="AQ531:AQ534"/>
    <mergeCell ref="B531:B534"/>
    <mergeCell ref="AQ539:AQ542"/>
    <mergeCell ref="B539:B542"/>
    <mergeCell ref="C539:C540"/>
    <mergeCell ref="AB539:AB542"/>
    <mergeCell ref="AE539:AE542"/>
    <mergeCell ref="AG539:AG542"/>
    <mergeCell ref="AH539:AH542"/>
    <mergeCell ref="BL535:BL538"/>
    <mergeCell ref="C537:C538"/>
    <mergeCell ref="BA537:BA538"/>
    <mergeCell ref="BB537:BB538"/>
    <mergeCell ref="BC537:BC538"/>
    <mergeCell ref="BD537:BD538"/>
    <mergeCell ref="BF537:BF538"/>
    <mergeCell ref="AZ535:AZ538"/>
    <mergeCell ref="BA535:BA536"/>
    <mergeCell ref="BB535:BB536"/>
    <mergeCell ref="BC535:BC536"/>
    <mergeCell ref="BD535:BD536"/>
    <mergeCell ref="BF535:BF536"/>
    <mergeCell ref="AR535:AR536"/>
    <mergeCell ref="AS535:AS536"/>
    <mergeCell ref="AV535:AV538"/>
    <mergeCell ref="AW535:AW538"/>
    <mergeCell ref="AX535:AX538"/>
    <mergeCell ref="AY535:AY538"/>
    <mergeCell ref="AI535:AI538"/>
    <mergeCell ref="AJ535:AJ538"/>
    <mergeCell ref="AN535:AN538"/>
    <mergeCell ref="AO535:AO538"/>
    <mergeCell ref="AP535:AP538"/>
    <mergeCell ref="AQ535:AQ538"/>
    <mergeCell ref="AP543:AP546"/>
    <mergeCell ref="AQ543:AQ546"/>
    <mergeCell ref="B543:B546"/>
    <mergeCell ref="C543:C544"/>
    <mergeCell ref="AB543:AB546"/>
    <mergeCell ref="AE543:AE546"/>
    <mergeCell ref="AG543:AG546"/>
    <mergeCell ref="AH543:AH546"/>
    <mergeCell ref="BL539:BL542"/>
    <mergeCell ref="C541:C542"/>
    <mergeCell ref="BA541:BA542"/>
    <mergeCell ref="BB541:BB542"/>
    <mergeCell ref="BC541:BC542"/>
    <mergeCell ref="BD541:BD542"/>
    <mergeCell ref="BF541:BF542"/>
    <mergeCell ref="AZ539:AZ542"/>
    <mergeCell ref="BA539:BA540"/>
    <mergeCell ref="BB539:BB540"/>
    <mergeCell ref="BC539:BC540"/>
    <mergeCell ref="BD539:BD540"/>
    <mergeCell ref="BF539:BF540"/>
    <mergeCell ref="AR539:AR540"/>
    <mergeCell ref="AS539:AS540"/>
    <mergeCell ref="AV539:AV542"/>
    <mergeCell ref="AW539:AW542"/>
    <mergeCell ref="AX539:AX542"/>
    <mergeCell ref="AY539:AY542"/>
    <mergeCell ref="AI539:AI542"/>
    <mergeCell ref="AJ539:AJ542"/>
    <mergeCell ref="AN539:AN542"/>
    <mergeCell ref="AO539:AO542"/>
    <mergeCell ref="AP539:AP542"/>
    <mergeCell ref="AO547:AO550"/>
    <mergeCell ref="AP547:AP550"/>
    <mergeCell ref="AQ547:AQ550"/>
    <mergeCell ref="B547:B550"/>
    <mergeCell ref="C547:C548"/>
    <mergeCell ref="AB547:AB550"/>
    <mergeCell ref="AE547:AE550"/>
    <mergeCell ref="AG547:AG550"/>
    <mergeCell ref="AH547:AH550"/>
    <mergeCell ref="BL543:BL546"/>
    <mergeCell ref="C545:C546"/>
    <mergeCell ref="BA545:BA546"/>
    <mergeCell ref="BB545:BB546"/>
    <mergeCell ref="BC545:BC546"/>
    <mergeCell ref="BD545:BD546"/>
    <mergeCell ref="BF545:BF546"/>
    <mergeCell ref="AZ543:AZ546"/>
    <mergeCell ref="BA543:BA544"/>
    <mergeCell ref="BB543:BB544"/>
    <mergeCell ref="BC543:BC544"/>
    <mergeCell ref="BD543:BD544"/>
    <mergeCell ref="BF543:BF544"/>
    <mergeCell ref="AR543:AR544"/>
    <mergeCell ref="AS543:AS544"/>
    <mergeCell ref="AV543:AV546"/>
    <mergeCell ref="AW543:AW546"/>
    <mergeCell ref="AX543:AX546"/>
    <mergeCell ref="AY543:AY546"/>
    <mergeCell ref="AI543:AI546"/>
    <mergeCell ref="AJ543:AJ546"/>
    <mergeCell ref="AN543:AN546"/>
    <mergeCell ref="AO543:AO546"/>
    <mergeCell ref="A554:A621"/>
    <mergeCell ref="B554:B557"/>
    <mergeCell ref="C554:C555"/>
    <mergeCell ref="T554:T621"/>
    <mergeCell ref="W554:W621"/>
    <mergeCell ref="Z554:Z621"/>
    <mergeCell ref="B558:B561"/>
    <mergeCell ref="C558:C559"/>
    <mergeCell ref="B562:B565"/>
    <mergeCell ref="C562:C563"/>
    <mergeCell ref="BL547:BL550"/>
    <mergeCell ref="C549:C550"/>
    <mergeCell ref="BA549:BA550"/>
    <mergeCell ref="BB549:BB550"/>
    <mergeCell ref="BC549:BC550"/>
    <mergeCell ref="BD549:BD550"/>
    <mergeCell ref="BF549:BF550"/>
    <mergeCell ref="AZ547:AZ550"/>
    <mergeCell ref="BA547:BA548"/>
    <mergeCell ref="BB547:BB548"/>
    <mergeCell ref="BC547:BC548"/>
    <mergeCell ref="BD547:BD548"/>
    <mergeCell ref="BF547:BF548"/>
    <mergeCell ref="AR547:AR548"/>
    <mergeCell ref="AS547:AS548"/>
    <mergeCell ref="AV547:AV550"/>
    <mergeCell ref="AW547:AW550"/>
    <mergeCell ref="AX547:AX550"/>
    <mergeCell ref="AY547:AY550"/>
    <mergeCell ref="AI547:AI550"/>
    <mergeCell ref="AJ547:AJ550"/>
    <mergeCell ref="AN547:AN550"/>
    <mergeCell ref="BF554:BF555"/>
    <mergeCell ref="C556:C557"/>
    <mergeCell ref="AB556:AB557"/>
    <mergeCell ref="AC556:AC557"/>
    <mergeCell ref="BD556:BD557"/>
    <mergeCell ref="BF556:BF557"/>
    <mergeCell ref="AR554:AR621"/>
    <mergeCell ref="AT554:AT621"/>
    <mergeCell ref="AV554:AV557"/>
    <mergeCell ref="AX554:AX557"/>
    <mergeCell ref="AZ554:AZ557"/>
    <mergeCell ref="BD554:BD555"/>
    <mergeCell ref="AV558:AV561"/>
    <mergeCell ref="AX558:AX561"/>
    <mergeCell ref="AZ558:AZ561"/>
    <mergeCell ref="BD558:BD559"/>
    <mergeCell ref="AI554:AI557"/>
    <mergeCell ref="AJ554:AJ557"/>
    <mergeCell ref="AN554:AN557"/>
    <mergeCell ref="AO554:AO557"/>
    <mergeCell ref="AP554:AP557"/>
    <mergeCell ref="AQ554:AQ557"/>
    <mergeCell ref="AB554:AB555"/>
    <mergeCell ref="AC554:AC555"/>
    <mergeCell ref="AE554:AE557"/>
    <mergeCell ref="AF554:AF557"/>
    <mergeCell ref="AG554:AG557"/>
    <mergeCell ref="AH554:AH557"/>
    <mergeCell ref="BF558:BF559"/>
    <mergeCell ref="C560:C561"/>
    <mergeCell ref="AB560:AB561"/>
    <mergeCell ref="AC560:AC561"/>
    <mergeCell ref="BD560:BD561"/>
    <mergeCell ref="BF560:BF561"/>
    <mergeCell ref="AI558:AI561"/>
    <mergeCell ref="AJ558:AJ561"/>
    <mergeCell ref="AN558:AN561"/>
    <mergeCell ref="AO558:AO561"/>
    <mergeCell ref="AP558:AP561"/>
    <mergeCell ref="AQ558:AQ561"/>
    <mergeCell ref="AB558:AB559"/>
    <mergeCell ref="AC558:AC559"/>
    <mergeCell ref="AE558:AE561"/>
    <mergeCell ref="AF558:AF561"/>
    <mergeCell ref="AG558:AG561"/>
    <mergeCell ref="AH558:AH561"/>
    <mergeCell ref="AV562:AV565"/>
    <mergeCell ref="AX562:AX565"/>
    <mergeCell ref="AZ562:AZ565"/>
    <mergeCell ref="BD562:BD563"/>
    <mergeCell ref="BF562:BF563"/>
    <mergeCell ref="C564:C565"/>
    <mergeCell ref="AB564:AB565"/>
    <mergeCell ref="AC564:AC565"/>
    <mergeCell ref="BD564:BD565"/>
    <mergeCell ref="BF564:BF565"/>
    <mergeCell ref="AI562:AI565"/>
    <mergeCell ref="AJ562:AJ565"/>
    <mergeCell ref="AN562:AN565"/>
    <mergeCell ref="AO562:AO565"/>
    <mergeCell ref="AP562:AP565"/>
    <mergeCell ref="AQ562:AQ565"/>
    <mergeCell ref="AB562:AB563"/>
    <mergeCell ref="AC562:AC563"/>
    <mergeCell ref="AE562:AE565"/>
    <mergeCell ref="AF562:AF565"/>
    <mergeCell ref="AG562:AG565"/>
    <mergeCell ref="AH562:AH565"/>
    <mergeCell ref="B570:B573"/>
    <mergeCell ref="C570:C571"/>
    <mergeCell ref="AB570:AB571"/>
    <mergeCell ref="AC570:AC571"/>
    <mergeCell ref="AE570:AE573"/>
    <mergeCell ref="AF570:AF573"/>
    <mergeCell ref="AZ566:AZ569"/>
    <mergeCell ref="BD566:BD567"/>
    <mergeCell ref="BF566:BF567"/>
    <mergeCell ref="C568:C569"/>
    <mergeCell ref="AB568:AB569"/>
    <mergeCell ref="AC568:AC569"/>
    <mergeCell ref="BD568:BD569"/>
    <mergeCell ref="BF568:BF569"/>
    <mergeCell ref="AN566:AN569"/>
    <mergeCell ref="AO566:AO569"/>
    <mergeCell ref="AP566:AP569"/>
    <mergeCell ref="AQ566:AQ569"/>
    <mergeCell ref="AV566:AV569"/>
    <mergeCell ref="AX566:AX569"/>
    <mergeCell ref="AE566:AE569"/>
    <mergeCell ref="AF566:AF569"/>
    <mergeCell ref="AG566:AG569"/>
    <mergeCell ref="AH566:AH569"/>
    <mergeCell ref="AI566:AI569"/>
    <mergeCell ref="AJ566:AJ569"/>
    <mergeCell ref="B566:B569"/>
    <mergeCell ref="C566:C567"/>
    <mergeCell ref="V566:V568"/>
    <mergeCell ref="X566:X568"/>
    <mergeCell ref="AB566:AB567"/>
    <mergeCell ref="AC566:AC567"/>
    <mergeCell ref="BF570:BF571"/>
    <mergeCell ref="C572:C573"/>
    <mergeCell ref="AB572:AB573"/>
    <mergeCell ref="AC572:AC573"/>
    <mergeCell ref="BD572:BD573"/>
    <mergeCell ref="BF572:BF573"/>
    <mergeCell ref="AP570:AP573"/>
    <mergeCell ref="AQ570:AQ573"/>
    <mergeCell ref="AV570:AV573"/>
    <mergeCell ref="AX570:AX573"/>
    <mergeCell ref="AZ570:AZ573"/>
    <mergeCell ref="BD570:BD571"/>
    <mergeCell ref="AG570:AG573"/>
    <mergeCell ref="AH570:AH573"/>
    <mergeCell ref="AI570:AI573"/>
    <mergeCell ref="AJ570:AJ573"/>
    <mergeCell ref="AN570:AN573"/>
    <mergeCell ref="AO570:AO573"/>
    <mergeCell ref="B578:B581"/>
    <mergeCell ref="C578:C579"/>
    <mergeCell ref="AB578:AB579"/>
    <mergeCell ref="AC578:AC579"/>
    <mergeCell ref="AE578:AE581"/>
    <mergeCell ref="AF578:AF581"/>
    <mergeCell ref="BF574:BF575"/>
    <mergeCell ref="C576:C577"/>
    <mergeCell ref="AB576:AB577"/>
    <mergeCell ref="AC576:AC577"/>
    <mergeCell ref="BD576:BD577"/>
    <mergeCell ref="BF576:BF577"/>
    <mergeCell ref="AP574:AP577"/>
    <mergeCell ref="AQ574:AQ577"/>
    <mergeCell ref="AV574:AV577"/>
    <mergeCell ref="AX574:AX577"/>
    <mergeCell ref="AZ574:AZ577"/>
    <mergeCell ref="BD574:BD575"/>
    <mergeCell ref="AG574:AG577"/>
    <mergeCell ref="AH574:AH577"/>
    <mergeCell ref="AI574:AI577"/>
    <mergeCell ref="AJ574:AJ577"/>
    <mergeCell ref="AN574:AN577"/>
    <mergeCell ref="AO574:AO577"/>
    <mergeCell ref="B574:B577"/>
    <mergeCell ref="C574:C575"/>
    <mergeCell ref="AB574:AB575"/>
    <mergeCell ref="AC574:AC575"/>
    <mergeCell ref="AE574:AE577"/>
    <mergeCell ref="AF574:AF577"/>
    <mergeCell ref="BF578:BF579"/>
    <mergeCell ref="C580:C581"/>
    <mergeCell ref="AB580:AB581"/>
    <mergeCell ref="AC580:AC581"/>
    <mergeCell ref="BD580:BD581"/>
    <mergeCell ref="BF580:BF581"/>
    <mergeCell ref="AP578:AP581"/>
    <mergeCell ref="AQ578:AQ581"/>
    <mergeCell ref="AV578:AV581"/>
    <mergeCell ref="AX578:AX581"/>
    <mergeCell ref="AZ578:AZ581"/>
    <mergeCell ref="BD578:BD579"/>
    <mergeCell ref="AG578:AG581"/>
    <mergeCell ref="AH578:AH581"/>
    <mergeCell ref="AI578:AI581"/>
    <mergeCell ref="AJ578:AJ581"/>
    <mergeCell ref="AN578:AN581"/>
    <mergeCell ref="AO578:AO581"/>
    <mergeCell ref="B586:B589"/>
    <mergeCell ref="C586:C587"/>
    <mergeCell ref="AB586:AB589"/>
    <mergeCell ref="AE586:AE589"/>
    <mergeCell ref="AG586:AG589"/>
    <mergeCell ref="AH586:AH589"/>
    <mergeCell ref="BF582:BF583"/>
    <mergeCell ref="C584:C585"/>
    <mergeCell ref="AB584:AB585"/>
    <mergeCell ref="AC584:AC585"/>
    <mergeCell ref="BD584:BD585"/>
    <mergeCell ref="BF584:BF585"/>
    <mergeCell ref="AP582:AP585"/>
    <mergeCell ref="AQ582:AQ585"/>
    <mergeCell ref="AV582:AV585"/>
    <mergeCell ref="AX582:AX585"/>
    <mergeCell ref="AZ582:AZ585"/>
    <mergeCell ref="BD582:BD583"/>
    <mergeCell ref="AG582:AG585"/>
    <mergeCell ref="AH582:AH585"/>
    <mergeCell ref="AI582:AI585"/>
    <mergeCell ref="AJ582:AJ585"/>
    <mergeCell ref="AN582:AN585"/>
    <mergeCell ref="AO582:AO585"/>
    <mergeCell ref="B582:B585"/>
    <mergeCell ref="C582:C583"/>
    <mergeCell ref="AB582:AB583"/>
    <mergeCell ref="AC582:AC583"/>
    <mergeCell ref="AE582:AE585"/>
    <mergeCell ref="AF582:AF585"/>
    <mergeCell ref="BF586:BF587"/>
    <mergeCell ref="C588:C589"/>
    <mergeCell ref="AS588:AS589"/>
    <mergeCell ref="AU588:AU589"/>
    <mergeCell ref="BD588:BD589"/>
    <mergeCell ref="BF588:BF589"/>
    <mergeCell ref="AS586:AS587"/>
    <mergeCell ref="AU586:AU587"/>
    <mergeCell ref="AV586:AV589"/>
    <mergeCell ref="AX586:AX589"/>
    <mergeCell ref="AZ586:AZ589"/>
    <mergeCell ref="BD586:BD587"/>
    <mergeCell ref="AI586:AI589"/>
    <mergeCell ref="AJ586:AJ589"/>
    <mergeCell ref="AN586:AN589"/>
    <mergeCell ref="AO586:AO589"/>
    <mergeCell ref="AP586:AP589"/>
    <mergeCell ref="AQ586:AQ589"/>
    <mergeCell ref="AV590:AV593"/>
    <mergeCell ref="AX590:AX593"/>
    <mergeCell ref="AZ590:AZ593"/>
    <mergeCell ref="BD590:BD591"/>
    <mergeCell ref="BF590:BF591"/>
    <mergeCell ref="C592:C593"/>
    <mergeCell ref="BD592:BD593"/>
    <mergeCell ref="BF592:BF593"/>
    <mergeCell ref="AI590:AI593"/>
    <mergeCell ref="AJ590:AJ593"/>
    <mergeCell ref="AN590:AN593"/>
    <mergeCell ref="AO590:AO593"/>
    <mergeCell ref="AP590:AP593"/>
    <mergeCell ref="AQ590:AQ593"/>
    <mergeCell ref="B590:B593"/>
    <mergeCell ref="C590:C591"/>
    <mergeCell ref="AB590:AB593"/>
    <mergeCell ref="AE590:AE593"/>
    <mergeCell ref="AG590:AG593"/>
    <mergeCell ref="AH590:AH593"/>
    <mergeCell ref="AV594:AV597"/>
    <mergeCell ref="AX594:AX597"/>
    <mergeCell ref="AZ594:AZ597"/>
    <mergeCell ref="BD594:BD595"/>
    <mergeCell ref="BF594:BF595"/>
    <mergeCell ref="C596:C597"/>
    <mergeCell ref="BD596:BD597"/>
    <mergeCell ref="BF596:BF597"/>
    <mergeCell ref="AI594:AI597"/>
    <mergeCell ref="AJ594:AJ597"/>
    <mergeCell ref="AN594:AN597"/>
    <mergeCell ref="AO594:AO597"/>
    <mergeCell ref="AP594:AP597"/>
    <mergeCell ref="AQ594:AQ597"/>
    <mergeCell ref="B594:B597"/>
    <mergeCell ref="C594:C595"/>
    <mergeCell ref="AB594:AB597"/>
    <mergeCell ref="AE594:AE597"/>
    <mergeCell ref="AG594:AG597"/>
    <mergeCell ref="AH594:AH597"/>
    <mergeCell ref="BF598:BF599"/>
    <mergeCell ref="C600:C601"/>
    <mergeCell ref="BD600:BD601"/>
    <mergeCell ref="BF600:BF601"/>
    <mergeCell ref="B602:B605"/>
    <mergeCell ref="C602:C603"/>
    <mergeCell ref="AB602:AB605"/>
    <mergeCell ref="AE602:AE605"/>
    <mergeCell ref="AG602:AG605"/>
    <mergeCell ref="AH602:AH605"/>
    <mergeCell ref="AV598:AV601"/>
    <mergeCell ref="AW598:AW601"/>
    <mergeCell ref="AX598:AX601"/>
    <mergeCell ref="AY598:AY601"/>
    <mergeCell ref="AZ598:AZ601"/>
    <mergeCell ref="BD598:BD599"/>
    <mergeCell ref="AI598:AI601"/>
    <mergeCell ref="AJ598:AJ601"/>
    <mergeCell ref="AN598:AN601"/>
    <mergeCell ref="AO598:AO601"/>
    <mergeCell ref="AP598:AP601"/>
    <mergeCell ref="AQ598:AQ601"/>
    <mergeCell ref="B598:B601"/>
    <mergeCell ref="C598:C599"/>
    <mergeCell ref="AB598:AB601"/>
    <mergeCell ref="AE598:AE601"/>
    <mergeCell ref="AG598:AG601"/>
    <mergeCell ref="AH598:AH601"/>
    <mergeCell ref="BF602:BF603"/>
    <mergeCell ref="C604:C605"/>
    <mergeCell ref="BD604:BD605"/>
    <mergeCell ref="BF604:BF605"/>
    <mergeCell ref="AV602:AV605"/>
    <mergeCell ref="AW602:AW605"/>
    <mergeCell ref="AX602:AX605"/>
    <mergeCell ref="AY602:AY605"/>
    <mergeCell ref="AZ602:AZ605"/>
    <mergeCell ref="BD602:BD603"/>
    <mergeCell ref="AI602:AI605"/>
    <mergeCell ref="AJ602:AJ605"/>
    <mergeCell ref="AN602:AN605"/>
    <mergeCell ref="AO602:AO605"/>
    <mergeCell ref="AP602:AP605"/>
    <mergeCell ref="AQ602:AQ605"/>
    <mergeCell ref="AV610:AV613"/>
    <mergeCell ref="AW610:AW613"/>
    <mergeCell ref="AX610:AX613"/>
    <mergeCell ref="AY610:AY613"/>
    <mergeCell ref="AZ610:AZ613"/>
    <mergeCell ref="BD610:BD611"/>
    <mergeCell ref="AI610:AI613"/>
    <mergeCell ref="AJ610:AJ613"/>
    <mergeCell ref="AN610:AN613"/>
    <mergeCell ref="AO610:AO613"/>
    <mergeCell ref="AP610:AP613"/>
    <mergeCell ref="AQ610:AQ613"/>
    <mergeCell ref="BF606:BF607"/>
    <mergeCell ref="C608:C609"/>
    <mergeCell ref="BD608:BD609"/>
    <mergeCell ref="BF608:BF609"/>
    <mergeCell ref="B610:B613"/>
    <mergeCell ref="C610:C611"/>
    <mergeCell ref="AB610:AB613"/>
    <mergeCell ref="AE610:AE613"/>
    <mergeCell ref="AG610:AG613"/>
    <mergeCell ref="AH610:AH613"/>
    <mergeCell ref="AV606:AV609"/>
    <mergeCell ref="AW606:AW609"/>
    <mergeCell ref="AX606:AX609"/>
    <mergeCell ref="AY606:AY609"/>
    <mergeCell ref="AZ606:AZ609"/>
    <mergeCell ref="BD606:BD607"/>
    <mergeCell ref="AI606:AI609"/>
    <mergeCell ref="AJ606:AJ609"/>
    <mergeCell ref="AN606:AN609"/>
    <mergeCell ref="AO606:AO609"/>
    <mergeCell ref="AP606:AP609"/>
    <mergeCell ref="AQ606:AQ609"/>
    <mergeCell ref="BF610:BF611"/>
    <mergeCell ref="C612:C613"/>
    <mergeCell ref="BD612:BD613"/>
    <mergeCell ref="BF612:BF613"/>
    <mergeCell ref="B606:B609"/>
    <mergeCell ref="C606:C607"/>
    <mergeCell ref="AB606:AB609"/>
    <mergeCell ref="AE606:AE609"/>
    <mergeCell ref="AG606:AG609"/>
    <mergeCell ref="AH606:AH609"/>
    <mergeCell ref="B618:B621"/>
    <mergeCell ref="C618:C619"/>
    <mergeCell ref="AB618:AB621"/>
    <mergeCell ref="AE618:AE621"/>
    <mergeCell ref="AG618:AG621"/>
    <mergeCell ref="AH618:AH621"/>
    <mergeCell ref="AV614:AV617"/>
    <mergeCell ref="AW614:AW617"/>
    <mergeCell ref="AX614:AX617"/>
    <mergeCell ref="AY614:AY617"/>
    <mergeCell ref="AZ614:AZ617"/>
    <mergeCell ref="BD614:BD615"/>
    <mergeCell ref="AI614:AI617"/>
    <mergeCell ref="AJ614:AJ617"/>
    <mergeCell ref="AN614:AN617"/>
    <mergeCell ref="AO614:AO617"/>
    <mergeCell ref="AP614:AP617"/>
    <mergeCell ref="AQ614:AQ617"/>
    <mergeCell ref="C620:C621"/>
    <mergeCell ref="BD620:BD621"/>
    <mergeCell ref="B614:B617"/>
    <mergeCell ref="C614:C615"/>
    <mergeCell ref="AB614:AB617"/>
    <mergeCell ref="AE614:AE617"/>
    <mergeCell ref="AG614:AG617"/>
    <mergeCell ref="AH614:AH617"/>
    <mergeCell ref="BF620:BF621"/>
    <mergeCell ref="AV618:AV621"/>
    <mergeCell ref="AW618:AW621"/>
    <mergeCell ref="AX618:AX621"/>
    <mergeCell ref="AZ618:AZ621"/>
    <mergeCell ref="BD618:BD619"/>
    <mergeCell ref="BF618:BF619"/>
    <mergeCell ref="AI618:AI621"/>
    <mergeCell ref="AJ618:AJ621"/>
    <mergeCell ref="AN618:AN621"/>
    <mergeCell ref="AO618:AO621"/>
    <mergeCell ref="AP618:AP621"/>
    <mergeCell ref="AQ618:AQ621"/>
    <mergeCell ref="BF614:BF615"/>
    <mergeCell ref="C616:C617"/>
    <mergeCell ref="BD616:BD617"/>
    <mergeCell ref="BF616:BF617"/>
  </mergeCells>
  <phoneticPr fontId="1"/>
  <pageMargins left="0.39370078740157483" right="0.39370078740157483" top="0.98425196850393704" bottom="0.39370078740157483" header="0.39370078740157483" footer="0.15748031496062992"/>
  <pageSetup paperSize="9" scale="75" pageOrder="overThenDown" orientation="portrait" horizontalDpi="300" verticalDpi="300" r:id="rId1"/>
  <headerFooter differentFirst="1">
    <firstHeader>&amp;L&amp;"ＤＦ特太ゴシック体,標準"&amp;16別表第２　保育所（保育認定）</firstHeader>
  </headerFooter>
  <rowBreaks count="8" manualBreakCount="8">
    <brk id="74" max="16383" man="1"/>
    <brk id="142" max="16383" man="1"/>
    <brk id="210" max="16383" man="1"/>
    <brk id="278" max="16383" man="1"/>
    <brk id="346" max="16383" man="1"/>
    <brk id="414" max="16383" man="1"/>
    <brk id="482" max="16383" man="1"/>
    <brk id="550" max="57" man="1"/>
  </rowBreaks>
  <colBreaks count="3" manualBreakCount="3">
    <brk id="19" max="549" man="1"/>
    <brk id="32" max="1048575" man="1"/>
    <brk id="47" max="549"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view="pageBreakPreview" topLeftCell="A29" zoomScaleNormal="100" zoomScaleSheetLayoutView="100" workbookViewId="0">
      <selection activeCell="D22" sqref="D22:I22"/>
    </sheetView>
  </sheetViews>
  <sheetFormatPr defaultColWidth="2.5" defaultRowHeight="25.5" customHeight="1"/>
  <cols>
    <col min="1" max="1" width="23" style="79" customWidth="1"/>
    <col min="2" max="2" width="2.5" style="79" customWidth="1"/>
    <col min="3" max="21" width="2.625" style="79" customWidth="1"/>
    <col min="22" max="22" width="2.75" style="79" customWidth="1"/>
    <col min="23" max="23" width="59.5" style="81" customWidth="1"/>
    <col min="24" max="16384" width="2.5" style="79"/>
  </cols>
  <sheetData>
    <row r="1" spans="1:23" ht="25.5" customHeight="1">
      <c r="A1" s="252" t="s">
        <v>275</v>
      </c>
      <c r="B1" s="253"/>
      <c r="C1" s="253"/>
      <c r="D1" s="253"/>
      <c r="E1" s="253"/>
      <c r="F1" s="253"/>
      <c r="G1" s="253"/>
      <c r="H1" s="253"/>
      <c r="I1" s="253"/>
      <c r="J1" s="253"/>
      <c r="K1" s="253"/>
      <c r="L1" s="253"/>
      <c r="M1" s="253"/>
      <c r="N1" s="253"/>
      <c r="O1" s="253"/>
      <c r="P1" s="253"/>
      <c r="Q1" s="253"/>
      <c r="R1" s="253"/>
      <c r="S1" s="253"/>
      <c r="T1" s="253"/>
      <c r="U1" s="253"/>
      <c r="V1" s="253"/>
      <c r="W1" s="253"/>
    </row>
    <row r="2" spans="1:23" ht="25.5" customHeight="1">
      <c r="A2" s="253"/>
      <c r="B2" s="253"/>
      <c r="C2" s="253"/>
      <c r="D2" s="253"/>
      <c r="E2" s="253"/>
      <c r="F2" s="253"/>
      <c r="G2" s="253"/>
      <c r="H2" s="253"/>
      <c r="I2" s="253"/>
      <c r="J2" s="253"/>
      <c r="K2" s="253"/>
      <c r="L2" s="253"/>
      <c r="M2" s="253"/>
      <c r="N2" s="253"/>
      <c r="O2" s="253"/>
      <c r="P2" s="253"/>
      <c r="Q2" s="253"/>
      <c r="R2" s="253"/>
      <c r="S2" s="253"/>
      <c r="T2" s="253"/>
      <c r="U2" s="253"/>
      <c r="V2" s="253"/>
      <c r="W2" s="254"/>
    </row>
    <row r="3" spans="1:23" ht="20.25" customHeight="1">
      <c r="A3" s="1390" t="s">
        <v>276</v>
      </c>
      <c r="B3" s="1408" t="s">
        <v>500</v>
      </c>
      <c r="C3" s="1424"/>
      <c r="D3" s="255"/>
      <c r="E3" s="1433" t="s">
        <v>501</v>
      </c>
      <c r="F3" s="1433"/>
      <c r="G3" s="1433"/>
      <c r="H3" s="1433"/>
      <c r="I3" s="1433"/>
      <c r="J3" s="256"/>
      <c r="K3" s="1434" t="s">
        <v>277</v>
      </c>
      <c r="L3" s="1434"/>
      <c r="M3" s="1434"/>
      <c r="N3" s="1434"/>
      <c r="O3" s="1434"/>
      <c r="P3" s="1434"/>
      <c r="Q3" s="1434"/>
      <c r="R3" s="1434"/>
      <c r="S3" s="256"/>
      <c r="T3" s="256"/>
      <c r="U3" s="256"/>
      <c r="V3" s="257"/>
      <c r="W3" s="1372" t="s">
        <v>278</v>
      </c>
    </row>
    <row r="4" spans="1:23" ht="25.5" customHeight="1">
      <c r="A4" s="1406"/>
      <c r="B4" s="1409"/>
      <c r="C4" s="1432"/>
      <c r="D4" s="258" t="s">
        <v>502</v>
      </c>
      <c r="E4" s="1440">
        <v>256460</v>
      </c>
      <c r="F4" s="1440"/>
      <c r="G4" s="1440"/>
      <c r="H4" s="1440"/>
      <c r="I4" s="1440"/>
      <c r="J4" s="259" t="s">
        <v>222</v>
      </c>
      <c r="K4" s="1446">
        <v>2560</v>
      </c>
      <c r="L4" s="1446"/>
      <c r="M4" s="1446"/>
      <c r="N4" s="1446"/>
      <c r="O4" s="1446"/>
      <c r="P4" s="1446"/>
      <c r="Q4" s="1446"/>
      <c r="R4" s="1446"/>
      <c r="S4" s="260" t="s">
        <v>503</v>
      </c>
      <c r="T4" s="259"/>
      <c r="U4" s="259"/>
      <c r="V4" s="261"/>
      <c r="W4" s="1372"/>
    </row>
    <row r="5" spans="1:23" ht="20.25" customHeight="1">
      <c r="A5" s="1407"/>
      <c r="B5" s="1410"/>
      <c r="C5" s="1425"/>
      <c r="D5" s="262"/>
      <c r="E5" s="262"/>
      <c r="F5" s="262"/>
      <c r="G5" s="263"/>
      <c r="H5" s="263"/>
      <c r="I5" s="263"/>
      <c r="J5" s="263"/>
      <c r="K5" s="263"/>
      <c r="L5" s="263"/>
      <c r="M5" s="1447" t="s">
        <v>300</v>
      </c>
      <c r="N5" s="1447"/>
      <c r="O5" s="1447"/>
      <c r="P5" s="1447"/>
      <c r="Q5" s="1447"/>
      <c r="R5" s="1447"/>
      <c r="S5" s="1447"/>
      <c r="T5" s="1447"/>
      <c r="U5" s="1447"/>
      <c r="V5" s="1448"/>
      <c r="W5" s="1372"/>
    </row>
    <row r="6" spans="1:23" ht="25.5" customHeight="1">
      <c r="A6" s="264"/>
      <c r="B6" s="264"/>
      <c r="C6" s="264"/>
      <c r="D6" s="265"/>
      <c r="E6" s="265"/>
      <c r="F6" s="265"/>
      <c r="G6" s="265"/>
      <c r="H6" s="266"/>
      <c r="I6" s="266"/>
      <c r="J6" s="266"/>
      <c r="K6" s="266"/>
      <c r="L6" s="264"/>
      <c r="M6" s="266"/>
      <c r="N6" s="266"/>
      <c r="O6" s="266"/>
      <c r="P6" s="266"/>
      <c r="Q6" s="259"/>
      <c r="R6" s="259"/>
      <c r="S6" s="259"/>
      <c r="T6" s="259"/>
      <c r="U6" s="259"/>
      <c r="V6" s="259"/>
      <c r="W6" s="267"/>
    </row>
    <row r="7" spans="1:23" ht="20.25" customHeight="1">
      <c r="A7" s="1390" t="s">
        <v>279</v>
      </c>
      <c r="B7" s="1408" t="s">
        <v>504</v>
      </c>
      <c r="C7" s="1396" t="s">
        <v>505</v>
      </c>
      <c r="D7" s="255"/>
      <c r="E7" s="1433" t="s">
        <v>501</v>
      </c>
      <c r="F7" s="1433"/>
      <c r="G7" s="1433"/>
      <c r="H7" s="1433"/>
      <c r="I7" s="1433"/>
      <c r="J7" s="256"/>
      <c r="K7" s="1434" t="s">
        <v>277</v>
      </c>
      <c r="L7" s="1434"/>
      <c r="M7" s="1434"/>
      <c r="N7" s="1434"/>
      <c r="O7" s="1434"/>
      <c r="P7" s="1434"/>
      <c r="Q7" s="1434"/>
      <c r="R7" s="1434"/>
      <c r="S7" s="256"/>
      <c r="T7" s="256"/>
      <c r="U7" s="256"/>
      <c r="V7" s="257"/>
      <c r="W7" s="1372" t="s">
        <v>280</v>
      </c>
    </row>
    <row r="8" spans="1:23" ht="25.5" customHeight="1">
      <c r="A8" s="1406"/>
      <c r="B8" s="1409"/>
      <c r="C8" s="1397"/>
      <c r="D8" s="258" t="s">
        <v>502</v>
      </c>
      <c r="E8" s="1440">
        <v>49870</v>
      </c>
      <c r="F8" s="1440"/>
      <c r="G8" s="1440"/>
      <c r="H8" s="1440"/>
      <c r="I8" s="1440"/>
      <c r="J8" s="259" t="s">
        <v>222</v>
      </c>
      <c r="K8" s="1446">
        <v>490</v>
      </c>
      <c r="L8" s="1446"/>
      <c r="M8" s="1446"/>
      <c r="N8" s="1446"/>
      <c r="O8" s="1446"/>
      <c r="P8" s="1446"/>
      <c r="Q8" s="1446"/>
      <c r="R8" s="1446"/>
      <c r="S8" s="260" t="s">
        <v>503</v>
      </c>
      <c r="T8" s="259"/>
      <c r="U8" s="259"/>
      <c r="V8" s="261"/>
      <c r="W8" s="1372"/>
    </row>
    <row r="9" spans="1:23" ht="20.25" customHeight="1">
      <c r="A9" s="1406"/>
      <c r="B9" s="1409"/>
      <c r="C9" s="1398"/>
      <c r="D9" s="262"/>
      <c r="E9" s="262"/>
      <c r="F9" s="262"/>
      <c r="G9" s="263"/>
      <c r="H9" s="263"/>
      <c r="I9" s="263"/>
      <c r="J9" s="263"/>
      <c r="K9" s="263"/>
      <c r="L9" s="263"/>
      <c r="M9" s="1430" t="s">
        <v>300</v>
      </c>
      <c r="N9" s="1430"/>
      <c r="O9" s="1430"/>
      <c r="P9" s="1430"/>
      <c r="Q9" s="1430"/>
      <c r="R9" s="1430"/>
      <c r="S9" s="1430"/>
      <c r="T9" s="1430"/>
      <c r="U9" s="1430"/>
      <c r="V9" s="1431"/>
      <c r="W9" s="1372"/>
    </row>
    <row r="10" spans="1:23" ht="20.25" customHeight="1">
      <c r="A10" s="1406"/>
      <c r="B10" s="1409"/>
      <c r="C10" s="1396" t="s">
        <v>506</v>
      </c>
      <c r="D10" s="255"/>
      <c r="E10" s="1433" t="s">
        <v>501</v>
      </c>
      <c r="F10" s="1433"/>
      <c r="G10" s="1433"/>
      <c r="H10" s="1433"/>
      <c r="I10" s="1433"/>
      <c r="J10" s="256"/>
      <c r="K10" s="1434" t="s">
        <v>277</v>
      </c>
      <c r="L10" s="1434"/>
      <c r="M10" s="1434"/>
      <c r="N10" s="1434"/>
      <c r="O10" s="1434"/>
      <c r="P10" s="1434"/>
      <c r="Q10" s="1434"/>
      <c r="R10" s="1434"/>
      <c r="S10" s="256"/>
      <c r="T10" s="256"/>
      <c r="U10" s="256"/>
      <c r="V10" s="257"/>
      <c r="W10" s="1372"/>
    </row>
    <row r="11" spans="1:23" ht="25.5" customHeight="1">
      <c r="A11" s="1406"/>
      <c r="B11" s="1409"/>
      <c r="C11" s="1397"/>
      <c r="D11" s="258" t="s">
        <v>502</v>
      </c>
      <c r="E11" s="1440">
        <v>33250</v>
      </c>
      <c r="F11" s="1440"/>
      <c r="G11" s="1440"/>
      <c r="H11" s="1440"/>
      <c r="I11" s="1440"/>
      <c r="J11" s="259" t="s">
        <v>222</v>
      </c>
      <c r="K11" s="1446">
        <v>330</v>
      </c>
      <c r="L11" s="1446"/>
      <c r="M11" s="1446"/>
      <c r="N11" s="1446"/>
      <c r="O11" s="1446"/>
      <c r="P11" s="1446"/>
      <c r="Q11" s="1446"/>
      <c r="R11" s="1446"/>
      <c r="S11" s="260" t="s">
        <v>503</v>
      </c>
      <c r="T11" s="259"/>
      <c r="U11" s="259"/>
      <c r="V11" s="261"/>
      <c r="W11" s="1372"/>
    </row>
    <row r="12" spans="1:23" ht="20.25" customHeight="1">
      <c r="A12" s="1407"/>
      <c r="B12" s="1410"/>
      <c r="C12" s="1398"/>
      <c r="D12" s="262"/>
      <c r="E12" s="262"/>
      <c r="F12" s="262"/>
      <c r="G12" s="263"/>
      <c r="H12" s="263"/>
      <c r="I12" s="263"/>
      <c r="J12" s="263"/>
      <c r="K12" s="263"/>
      <c r="L12" s="263"/>
      <c r="M12" s="1447" t="s">
        <v>300</v>
      </c>
      <c r="N12" s="1447"/>
      <c r="O12" s="1447"/>
      <c r="P12" s="1447"/>
      <c r="Q12" s="1447"/>
      <c r="R12" s="1447"/>
      <c r="S12" s="1447"/>
      <c r="T12" s="1447"/>
      <c r="U12" s="1447"/>
      <c r="V12" s="1448"/>
      <c r="W12" s="1372"/>
    </row>
    <row r="13" spans="1:23" ht="25.5" customHeight="1">
      <c r="A13" s="264"/>
      <c r="B13" s="264"/>
      <c r="C13" s="264"/>
      <c r="D13" s="265"/>
      <c r="E13" s="265"/>
      <c r="F13" s="265"/>
      <c r="G13" s="265"/>
      <c r="H13" s="266"/>
      <c r="I13" s="266"/>
      <c r="J13" s="266"/>
      <c r="K13" s="266"/>
      <c r="L13" s="264"/>
      <c r="M13" s="266"/>
      <c r="N13" s="266"/>
      <c r="O13" s="266"/>
      <c r="P13" s="266"/>
      <c r="Q13" s="259"/>
      <c r="R13" s="259"/>
      <c r="S13" s="259"/>
      <c r="T13" s="259"/>
      <c r="U13" s="259"/>
      <c r="V13" s="259"/>
      <c r="W13" s="267"/>
    </row>
    <row r="14" spans="1:23" ht="20.25" customHeight="1">
      <c r="A14" s="1390" t="s">
        <v>281</v>
      </c>
      <c r="B14" s="1408" t="s">
        <v>507</v>
      </c>
      <c r="C14" s="1424"/>
      <c r="D14" s="255"/>
      <c r="E14" s="1433" t="s">
        <v>501</v>
      </c>
      <c r="F14" s="1433"/>
      <c r="G14" s="1433"/>
      <c r="H14" s="1433"/>
      <c r="I14" s="1433"/>
      <c r="J14" s="256"/>
      <c r="K14" s="1434" t="s">
        <v>277</v>
      </c>
      <c r="L14" s="1434"/>
      <c r="M14" s="1434"/>
      <c r="N14" s="1434"/>
      <c r="O14" s="1434"/>
      <c r="P14" s="1434"/>
      <c r="Q14" s="1434"/>
      <c r="R14" s="1434"/>
      <c r="S14" s="256"/>
      <c r="T14" s="256"/>
      <c r="U14" s="256"/>
      <c r="V14" s="257"/>
      <c r="W14" s="1372" t="s">
        <v>278</v>
      </c>
    </row>
    <row r="15" spans="1:23" ht="25.5" customHeight="1">
      <c r="A15" s="1406"/>
      <c r="B15" s="1409"/>
      <c r="C15" s="1432"/>
      <c r="D15" s="258" t="s">
        <v>502</v>
      </c>
      <c r="E15" s="1440">
        <v>46100</v>
      </c>
      <c r="F15" s="1440"/>
      <c r="G15" s="1440"/>
      <c r="H15" s="1440"/>
      <c r="I15" s="1440"/>
      <c r="J15" s="259" t="s">
        <v>222</v>
      </c>
      <c r="K15" s="1446">
        <v>460</v>
      </c>
      <c r="L15" s="1446"/>
      <c r="M15" s="1446"/>
      <c r="N15" s="1446"/>
      <c r="O15" s="1446"/>
      <c r="P15" s="1446"/>
      <c r="Q15" s="1446"/>
      <c r="R15" s="1446"/>
      <c r="S15" s="260" t="s">
        <v>503</v>
      </c>
      <c r="T15" s="259"/>
      <c r="U15" s="259"/>
      <c r="V15" s="261"/>
      <c r="W15" s="1372"/>
    </row>
    <row r="16" spans="1:23" ht="20.25" customHeight="1">
      <c r="A16" s="1407"/>
      <c r="B16" s="1410"/>
      <c r="C16" s="1425"/>
      <c r="D16" s="262"/>
      <c r="E16" s="262"/>
      <c r="F16" s="262"/>
      <c r="G16" s="263"/>
      <c r="H16" s="263"/>
      <c r="I16" s="263"/>
      <c r="J16" s="263"/>
      <c r="K16" s="263"/>
      <c r="L16" s="263"/>
      <c r="M16" s="1447" t="s">
        <v>300</v>
      </c>
      <c r="N16" s="1447"/>
      <c r="O16" s="1447"/>
      <c r="P16" s="1447"/>
      <c r="Q16" s="1447"/>
      <c r="R16" s="1447"/>
      <c r="S16" s="1447"/>
      <c r="T16" s="1447"/>
      <c r="U16" s="1447"/>
      <c r="V16" s="1448"/>
      <c r="W16" s="1372"/>
    </row>
    <row r="17" spans="1:23" ht="20.25" customHeight="1">
      <c r="A17" s="268"/>
      <c r="B17" s="268"/>
      <c r="C17" s="264"/>
      <c r="D17" s="268"/>
      <c r="E17" s="268"/>
      <c r="F17" s="268"/>
      <c r="G17" s="269"/>
      <c r="H17" s="269"/>
      <c r="I17" s="269"/>
      <c r="J17" s="269"/>
      <c r="K17" s="269"/>
      <c r="L17" s="269"/>
      <c r="M17" s="270"/>
      <c r="N17" s="270"/>
      <c r="O17" s="270"/>
      <c r="P17" s="270"/>
      <c r="Q17" s="270"/>
      <c r="R17" s="270"/>
      <c r="S17" s="270"/>
      <c r="T17" s="270"/>
      <c r="U17" s="270"/>
      <c r="V17" s="270"/>
      <c r="W17" s="271"/>
    </row>
    <row r="18" spans="1:23" ht="30" customHeight="1">
      <c r="A18" s="1390" t="s">
        <v>282</v>
      </c>
      <c r="B18" s="1408" t="s">
        <v>508</v>
      </c>
      <c r="C18" s="1390" t="s">
        <v>283</v>
      </c>
      <c r="D18" s="1422"/>
      <c r="E18" s="1422"/>
      <c r="F18" s="1422"/>
      <c r="G18" s="1422"/>
      <c r="H18" s="1422"/>
      <c r="I18" s="1422"/>
      <c r="J18" s="1422"/>
      <c r="K18" s="1422"/>
      <c r="L18" s="1422"/>
      <c r="M18" s="1422"/>
      <c r="N18" s="1422"/>
      <c r="O18" s="1422"/>
      <c r="P18" s="1422"/>
      <c r="Q18" s="1422"/>
      <c r="R18" s="1422"/>
      <c r="S18" s="1422"/>
      <c r="T18" s="1422"/>
      <c r="U18" s="1422"/>
      <c r="V18" s="1423"/>
      <c r="W18" s="1435" t="s">
        <v>509</v>
      </c>
    </row>
    <row r="19" spans="1:23" ht="20.25" customHeight="1">
      <c r="A19" s="1391"/>
      <c r="B19" s="1384"/>
      <c r="C19" s="1438" t="s">
        <v>510</v>
      </c>
      <c r="D19" s="1439"/>
      <c r="E19" s="1439"/>
      <c r="F19" s="1439"/>
      <c r="G19" s="1439"/>
      <c r="H19" s="1439"/>
      <c r="I19" s="1439"/>
      <c r="J19" s="1439"/>
      <c r="K19" s="1439"/>
      <c r="L19" s="1440">
        <v>48900</v>
      </c>
      <c r="M19" s="1441"/>
      <c r="N19" s="1441"/>
      <c r="O19" s="1439" t="s">
        <v>511</v>
      </c>
      <c r="P19" s="1439"/>
      <c r="Q19" s="1439"/>
      <c r="R19" s="1439"/>
      <c r="S19" s="1439"/>
      <c r="T19" s="1439"/>
      <c r="U19" s="1439"/>
      <c r="V19" s="1445"/>
      <c r="W19" s="1436"/>
    </row>
    <row r="20" spans="1:23" ht="20.25" customHeight="1">
      <c r="A20" s="1392"/>
      <c r="B20" s="1385"/>
      <c r="C20" s="1442" t="s">
        <v>512</v>
      </c>
      <c r="D20" s="1430"/>
      <c r="E20" s="1430"/>
      <c r="F20" s="1430"/>
      <c r="G20" s="1430"/>
      <c r="H20" s="1430"/>
      <c r="I20" s="1430"/>
      <c r="J20" s="1430"/>
      <c r="K20" s="1430"/>
      <c r="L20" s="1443">
        <v>6110</v>
      </c>
      <c r="M20" s="1444"/>
      <c r="N20" s="1444"/>
      <c r="O20" s="1430" t="s">
        <v>513</v>
      </c>
      <c r="P20" s="1430"/>
      <c r="Q20" s="1430"/>
      <c r="R20" s="1430"/>
      <c r="S20" s="1430"/>
      <c r="T20" s="1430"/>
      <c r="U20" s="1430"/>
      <c r="V20" s="1431"/>
      <c r="W20" s="1437"/>
    </row>
    <row r="21" spans="1:23" ht="20.25" customHeight="1">
      <c r="A21" s="264"/>
      <c r="B21" s="264"/>
      <c r="C21" s="264"/>
      <c r="D21" s="265"/>
      <c r="E21" s="265"/>
      <c r="F21" s="265"/>
      <c r="G21" s="265"/>
      <c r="H21" s="266"/>
      <c r="I21" s="266"/>
      <c r="J21" s="266"/>
      <c r="K21" s="266"/>
      <c r="L21" s="264"/>
      <c r="M21" s="266"/>
      <c r="N21" s="266"/>
      <c r="O21" s="266"/>
      <c r="P21" s="266"/>
      <c r="Q21" s="259"/>
      <c r="R21" s="259"/>
      <c r="S21" s="259"/>
      <c r="T21" s="259"/>
      <c r="U21" s="259"/>
      <c r="V21" s="259"/>
      <c r="W21" s="267"/>
    </row>
    <row r="22" spans="1:23" ht="20.25" customHeight="1">
      <c r="A22" s="1390" t="s">
        <v>466</v>
      </c>
      <c r="B22" s="1408" t="s">
        <v>514</v>
      </c>
      <c r="C22" s="1424"/>
      <c r="D22" s="1426">
        <v>11000</v>
      </c>
      <c r="E22" s="1427"/>
      <c r="F22" s="1427"/>
      <c r="G22" s="1427"/>
      <c r="H22" s="1427"/>
      <c r="I22" s="1427"/>
      <c r="J22" s="256" t="s">
        <v>515</v>
      </c>
      <c r="K22" s="1428" t="s">
        <v>516</v>
      </c>
      <c r="L22" s="1428"/>
      <c r="M22" s="1428"/>
      <c r="N22" s="1428"/>
      <c r="O22" s="1428"/>
      <c r="P22" s="1428"/>
      <c r="Q22" s="1428"/>
      <c r="R22" s="1428"/>
      <c r="S22" s="1428"/>
      <c r="T22" s="1428"/>
      <c r="U22" s="1428"/>
      <c r="V22" s="1429"/>
      <c r="W22" s="1372" t="s">
        <v>517</v>
      </c>
    </row>
    <row r="23" spans="1:23" ht="20.25" customHeight="1">
      <c r="A23" s="1392"/>
      <c r="B23" s="1385"/>
      <c r="C23" s="1425"/>
      <c r="D23" s="262"/>
      <c r="E23" s="262"/>
      <c r="F23" s="262"/>
      <c r="G23" s="263"/>
      <c r="H23" s="263"/>
      <c r="I23" s="263"/>
      <c r="J23" s="263"/>
      <c r="K23" s="263"/>
      <c r="L23" s="263"/>
      <c r="M23" s="1430" t="s">
        <v>300</v>
      </c>
      <c r="N23" s="1430"/>
      <c r="O23" s="1430"/>
      <c r="P23" s="1430"/>
      <c r="Q23" s="1430"/>
      <c r="R23" s="1430"/>
      <c r="S23" s="1430"/>
      <c r="T23" s="1430"/>
      <c r="U23" s="1430"/>
      <c r="V23" s="1431"/>
      <c r="W23" s="1372"/>
    </row>
    <row r="24" spans="1:23" ht="25.5" customHeight="1">
      <c r="A24" s="264"/>
      <c r="B24" s="264"/>
      <c r="C24" s="264"/>
      <c r="D24" s="265"/>
      <c r="E24" s="265"/>
      <c r="F24" s="265"/>
      <c r="G24" s="265"/>
      <c r="H24" s="266"/>
      <c r="I24" s="266"/>
      <c r="J24" s="266"/>
      <c r="K24" s="266"/>
      <c r="L24" s="264"/>
      <c r="M24" s="266"/>
      <c r="N24" s="266"/>
      <c r="O24" s="266"/>
      <c r="P24" s="266"/>
      <c r="Q24" s="259"/>
      <c r="R24" s="259"/>
      <c r="S24" s="259"/>
      <c r="T24" s="259"/>
      <c r="U24" s="259"/>
      <c r="V24" s="259"/>
      <c r="W24" s="267"/>
    </row>
    <row r="25" spans="1:23" ht="30" customHeight="1">
      <c r="A25" s="1390" t="s">
        <v>284</v>
      </c>
      <c r="B25" s="1408" t="s">
        <v>518</v>
      </c>
      <c r="C25" s="1415" t="s">
        <v>285</v>
      </c>
      <c r="D25" s="1416"/>
      <c r="E25" s="1416"/>
      <c r="F25" s="1416"/>
      <c r="G25" s="1416"/>
      <c r="H25" s="1417">
        <v>1840</v>
      </c>
      <c r="I25" s="1417"/>
      <c r="J25" s="1417"/>
      <c r="K25" s="1417"/>
      <c r="L25" s="1418"/>
      <c r="M25" s="1415" t="s">
        <v>286</v>
      </c>
      <c r="N25" s="1416"/>
      <c r="O25" s="1416"/>
      <c r="P25" s="1416"/>
      <c r="Q25" s="1416"/>
      <c r="R25" s="1417">
        <v>1270</v>
      </c>
      <c r="S25" s="1417"/>
      <c r="T25" s="1417"/>
      <c r="U25" s="1417"/>
      <c r="V25" s="1418"/>
      <c r="W25" s="1372" t="s">
        <v>287</v>
      </c>
    </row>
    <row r="26" spans="1:23" ht="30" customHeight="1">
      <c r="A26" s="1406"/>
      <c r="B26" s="1409"/>
      <c r="C26" s="1415" t="s">
        <v>288</v>
      </c>
      <c r="D26" s="1416"/>
      <c r="E26" s="1416"/>
      <c r="F26" s="1416"/>
      <c r="G26" s="1416"/>
      <c r="H26" s="1417">
        <v>1630</v>
      </c>
      <c r="I26" s="1417"/>
      <c r="J26" s="1417"/>
      <c r="K26" s="1417"/>
      <c r="L26" s="1418"/>
      <c r="M26" s="1415" t="s">
        <v>289</v>
      </c>
      <c r="N26" s="1416"/>
      <c r="O26" s="1416"/>
      <c r="P26" s="1416"/>
      <c r="Q26" s="1416"/>
      <c r="R26" s="1417">
        <v>110</v>
      </c>
      <c r="S26" s="1417"/>
      <c r="T26" s="1417"/>
      <c r="U26" s="1417"/>
      <c r="V26" s="1418"/>
      <c r="W26" s="1372"/>
    </row>
    <row r="27" spans="1:23" ht="30" customHeight="1">
      <c r="A27" s="1407"/>
      <c r="B27" s="1410"/>
      <c r="C27" s="1415" t="s">
        <v>290</v>
      </c>
      <c r="D27" s="1416"/>
      <c r="E27" s="1416"/>
      <c r="F27" s="1416"/>
      <c r="G27" s="1416"/>
      <c r="H27" s="1417">
        <v>1610</v>
      </c>
      <c r="I27" s="1417"/>
      <c r="J27" s="1417"/>
      <c r="K27" s="1417"/>
      <c r="L27" s="1418"/>
      <c r="M27" s="1419"/>
      <c r="N27" s="1420"/>
      <c r="O27" s="1420"/>
      <c r="P27" s="1420"/>
      <c r="Q27" s="1420"/>
      <c r="R27" s="1420"/>
      <c r="S27" s="1420"/>
      <c r="T27" s="1420"/>
      <c r="U27" s="1420"/>
      <c r="V27" s="1421"/>
      <c r="W27" s="1372"/>
    </row>
    <row r="28" spans="1:23" ht="25.5" customHeight="1">
      <c r="A28" s="264"/>
      <c r="B28" s="264"/>
      <c r="C28" s="264"/>
      <c r="D28" s="265"/>
      <c r="E28" s="265"/>
      <c r="F28" s="265"/>
      <c r="G28" s="265"/>
      <c r="H28" s="266"/>
      <c r="I28" s="266"/>
      <c r="J28" s="266"/>
      <c r="K28" s="266"/>
      <c r="L28" s="264"/>
      <c r="M28" s="266"/>
      <c r="N28" s="266"/>
      <c r="O28" s="266"/>
      <c r="P28" s="266"/>
      <c r="Q28" s="259"/>
      <c r="R28" s="259"/>
      <c r="S28" s="259"/>
      <c r="T28" s="259"/>
      <c r="U28" s="259"/>
      <c r="V28" s="259"/>
      <c r="W28" s="267"/>
    </row>
    <row r="29" spans="1:23" ht="30" customHeight="1">
      <c r="A29" s="272" t="s">
        <v>291</v>
      </c>
      <c r="B29" s="273" t="s">
        <v>519</v>
      </c>
      <c r="C29" s="1404">
        <v>6180</v>
      </c>
      <c r="D29" s="1404"/>
      <c r="E29" s="1404"/>
      <c r="F29" s="1404"/>
      <c r="G29" s="1404"/>
      <c r="H29" s="1404"/>
      <c r="I29" s="1404"/>
      <c r="J29" s="1404"/>
      <c r="K29" s="1404"/>
      <c r="L29" s="1404"/>
      <c r="M29" s="1404"/>
      <c r="N29" s="1404"/>
      <c r="O29" s="1404"/>
      <c r="P29" s="1404"/>
      <c r="Q29" s="1404"/>
      <c r="R29" s="1404"/>
      <c r="S29" s="1404"/>
      <c r="T29" s="1404"/>
      <c r="U29" s="1404"/>
      <c r="V29" s="1405"/>
      <c r="W29" s="274" t="s">
        <v>292</v>
      </c>
    </row>
    <row r="30" spans="1:23" ht="25.5" customHeight="1">
      <c r="A30" s="264"/>
      <c r="B30" s="264"/>
      <c r="C30" s="264"/>
      <c r="D30" s="265"/>
      <c r="E30" s="265"/>
      <c r="F30" s="265"/>
      <c r="G30" s="265"/>
      <c r="H30" s="266"/>
      <c r="I30" s="266"/>
      <c r="J30" s="266"/>
      <c r="K30" s="266"/>
      <c r="L30" s="264"/>
      <c r="M30" s="266"/>
      <c r="N30" s="266"/>
      <c r="O30" s="266"/>
      <c r="P30" s="266"/>
      <c r="Q30" s="259"/>
      <c r="R30" s="259"/>
      <c r="S30" s="259"/>
      <c r="T30" s="259"/>
      <c r="U30" s="259"/>
      <c r="V30" s="259"/>
      <c r="W30" s="275"/>
    </row>
    <row r="31" spans="1:23" ht="30" customHeight="1">
      <c r="A31" s="272" t="s">
        <v>293</v>
      </c>
      <c r="B31" s="273" t="s">
        <v>520</v>
      </c>
      <c r="C31" s="1380">
        <v>155870</v>
      </c>
      <c r="D31" s="1380"/>
      <c r="E31" s="1380"/>
      <c r="F31" s="1380"/>
      <c r="G31" s="1380"/>
      <c r="H31" s="1380"/>
      <c r="I31" s="1380"/>
      <c r="J31" s="1380"/>
      <c r="K31" s="1380"/>
      <c r="L31" s="1380"/>
      <c r="M31" s="1380"/>
      <c r="N31" s="1380"/>
      <c r="O31" s="1380"/>
      <c r="P31" s="1380"/>
      <c r="Q31" s="1380"/>
      <c r="R31" s="1380"/>
      <c r="S31" s="1380"/>
      <c r="T31" s="1380"/>
      <c r="U31" s="1380"/>
      <c r="V31" s="1381"/>
      <c r="W31" s="274" t="s">
        <v>292</v>
      </c>
    </row>
    <row r="32" spans="1:23" ht="25.5" customHeight="1">
      <c r="A32" s="264"/>
      <c r="B32" s="264"/>
      <c r="C32" s="264"/>
      <c r="D32" s="265"/>
      <c r="E32" s="265"/>
      <c r="F32" s="265"/>
      <c r="G32" s="265"/>
      <c r="H32" s="266"/>
      <c r="I32" s="266"/>
      <c r="J32" s="266"/>
      <c r="K32" s="266"/>
      <c r="L32" s="264"/>
      <c r="M32" s="266"/>
      <c r="N32" s="266"/>
      <c r="O32" s="266"/>
      <c r="P32" s="266"/>
      <c r="Q32" s="259"/>
      <c r="R32" s="259"/>
      <c r="S32" s="259"/>
      <c r="T32" s="259"/>
      <c r="U32" s="259"/>
      <c r="V32" s="259"/>
      <c r="W32" s="275"/>
    </row>
    <row r="33" spans="1:23" ht="18" customHeight="1">
      <c r="A33" s="1390" t="s">
        <v>294</v>
      </c>
      <c r="B33" s="1408" t="s">
        <v>521</v>
      </c>
      <c r="C33" s="1375" t="s">
        <v>295</v>
      </c>
      <c r="D33" s="1376"/>
      <c r="E33" s="1376"/>
      <c r="F33" s="1376"/>
      <c r="G33" s="1376"/>
      <c r="H33" s="1376"/>
      <c r="I33" s="1376"/>
      <c r="J33" s="1376"/>
      <c r="K33" s="1376"/>
      <c r="L33" s="1379">
        <v>456000</v>
      </c>
      <c r="M33" s="1379"/>
      <c r="N33" s="1379"/>
      <c r="O33" s="1379"/>
      <c r="P33" s="276"/>
      <c r="Q33" s="276"/>
      <c r="R33" s="276"/>
      <c r="S33" s="276"/>
      <c r="T33" s="276"/>
      <c r="U33" s="276"/>
      <c r="V33" s="277"/>
      <c r="W33" s="1372" t="s">
        <v>522</v>
      </c>
    </row>
    <row r="34" spans="1:23" ht="18" customHeight="1">
      <c r="A34" s="1406"/>
      <c r="B34" s="1409"/>
      <c r="C34" s="1377"/>
      <c r="D34" s="1378"/>
      <c r="E34" s="1378"/>
      <c r="F34" s="1378"/>
      <c r="G34" s="1378"/>
      <c r="H34" s="1378"/>
      <c r="I34" s="1378"/>
      <c r="J34" s="1378"/>
      <c r="K34" s="1378"/>
      <c r="L34" s="1373" t="s">
        <v>523</v>
      </c>
      <c r="M34" s="1373"/>
      <c r="N34" s="1373"/>
      <c r="O34" s="1373"/>
      <c r="P34" s="1373"/>
      <c r="Q34" s="1373"/>
      <c r="R34" s="1373"/>
      <c r="S34" s="1373"/>
      <c r="T34" s="1373"/>
      <c r="U34" s="1373"/>
      <c r="V34" s="1374"/>
      <c r="W34" s="1372"/>
    </row>
    <row r="35" spans="1:23" ht="18" customHeight="1">
      <c r="A35" s="1406"/>
      <c r="B35" s="1409"/>
      <c r="C35" s="1375" t="s">
        <v>296</v>
      </c>
      <c r="D35" s="1376"/>
      <c r="E35" s="1376"/>
      <c r="F35" s="1376"/>
      <c r="G35" s="1376"/>
      <c r="H35" s="1376"/>
      <c r="I35" s="1376"/>
      <c r="J35" s="1376"/>
      <c r="K35" s="1376"/>
      <c r="L35" s="1379">
        <v>760000</v>
      </c>
      <c r="M35" s="1379"/>
      <c r="N35" s="1379"/>
      <c r="O35" s="1379"/>
      <c r="P35" s="276"/>
      <c r="Q35" s="276"/>
      <c r="R35" s="276"/>
      <c r="S35" s="276"/>
      <c r="T35" s="276"/>
      <c r="U35" s="276"/>
      <c r="V35" s="277"/>
      <c r="W35" s="1372"/>
    </row>
    <row r="36" spans="1:23" ht="18" customHeight="1">
      <c r="A36" s="1406"/>
      <c r="B36" s="1409"/>
      <c r="C36" s="1377"/>
      <c r="D36" s="1378"/>
      <c r="E36" s="1378"/>
      <c r="F36" s="1378"/>
      <c r="G36" s="1378"/>
      <c r="H36" s="1378"/>
      <c r="I36" s="1378"/>
      <c r="J36" s="1378"/>
      <c r="K36" s="1378"/>
      <c r="L36" s="1373" t="s">
        <v>523</v>
      </c>
      <c r="M36" s="1373"/>
      <c r="N36" s="1373"/>
      <c r="O36" s="1373"/>
      <c r="P36" s="1373"/>
      <c r="Q36" s="1373"/>
      <c r="R36" s="1373"/>
      <c r="S36" s="1373"/>
      <c r="T36" s="1373"/>
      <c r="U36" s="1373"/>
      <c r="V36" s="1374"/>
      <c r="W36" s="1372"/>
    </row>
    <row r="37" spans="1:23" ht="18" customHeight="1">
      <c r="A37" s="1406"/>
      <c r="B37" s="1409"/>
      <c r="C37" s="1375" t="s">
        <v>297</v>
      </c>
      <c r="D37" s="1376"/>
      <c r="E37" s="1376"/>
      <c r="F37" s="1376"/>
      <c r="G37" s="1376"/>
      <c r="H37" s="1376"/>
      <c r="I37" s="1376"/>
      <c r="J37" s="1376"/>
      <c r="K37" s="1376"/>
      <c r="L37" s="1379">
        <v>1065000</v>
      </c>
      <c r="M37" s="1379"/>
      <c r="N37" s="1379"/>
      <c r="O37" s="1379"/>
      <c r="P37" s="276"/>
      <c r="Q37" s="276"/>
      <c r="R37" s="276"/>
      <c r="S37" s="276"/>
      <c r="T37" s="276"/>
      <c r="U37" s="276"/>
      <c r="V37" s="277"/>
      <c r="W37" s="1372"/>
    </row>
    <row r="38" spans="1:23" ht="18" customHeight="1">
      <c r="A38" s="1407"/>
      <c r="B38" s="1410"/>
      <c r="C38" s="1377"/>
      <c r="D38" s="1378"/>
      <c r="E38" s="1378"/>
      <c r="F38" s="1378"/>
      <c r="G38" s="1378"/>
      <c r="H38" s="1378"/>
      <c r="I38" s="1378"/>
      <c r="J38" s="1378"/>
      <c r="K38" s="1378"/>
      <c r="L38" s="1373" t="s">
        <v>523</v>
      </c>
      <c r="M38" s="1373"/>
      <c r="N38" s="1373"/>
      <c r="O38" s="1373"/>
      <c r="P38" s="1373"/>
      <c r="Q38" s="1373"/>
      <c r="R38" s="1373"/>
      <c r="S38" s="1373"/>
      <c r="T38" s="1373"/>
      <c r="U38" s="1373"/>
      <c r="V38" s="1374"/>
      <c r="W38" s="1372"/>
    </row>
    <row r="39" spans="1:23" ht="25.5" customHeight="1">
      <c r="A39" s="264"/>
      <c r="B39" s="264"/>
      <c r="C39" s="264"/>
      <c r="D39" s="265"/>
      <c r="E39" s="265"/>
      <c r="F39" s="265"/>
      <c r="G39" s="265"/>
      <c r="H39" s="266"/>
      <c r="I39" s="266"/>
      <c r="J39" s="266"/>
      <c r="K39" s="266"/>
      <c r="L39" s="264"/>
      <c r="M39" s="259"/>
      <c r="N39" s="266"/>
      <c r="O39" s="266"/>
      <c r="P39" s="266"/>
      <c r="Q39" s="259"/>
      <c r="R39" s="259"/>
      <c r="S39" s="259"/>
      <c r="T39" s="259"/>
      <c r="U39" s="259"/>
      <c r="V39" s="259"/>
      <c r="W39" s="275"/>
    </row>
    <row r="40" spans="1:23" ht="30" customHeight="1">
      <c r="A40" s="272" t="s">
        <v>298</v>
      </c>
      <c r="B40" s="273" t="s">
        <v>524</v>
      </c>
      <c r="C40" s="1411">
        <v>160000</v>
      </c>
      <c r="D40" s="1411"/>
      <c r="E40" s="1411"/>
      <c r="F40" s="1411"/>
      <c r="G40" s="1411"/>
      <c r="H40" s="1411"/>
      <c r="I40" s="1411"/>
      <c r="J40" s="1411"/>
      <c r="K40" s="1411"/>
      <c r="L40" s="1411"/>
      <c r="M40" s="1411"/>
      <c r="N40" s="1411"/>
      <c r="O40" s="1411"/>
      <c r="P40" s="1411"/>
      <c r="Q40" s="1411"/>
      <c r="R40" s="1411"/>
      <c r="S40" s="1411"/>
      <c r="T40" s="1411"/>
      <c r="U40" s="1411"/>
      <c r="V40" s="1412"/>
      <c r="W40" s="274" t="s">
        <v>292</v>
      </c>
    </row>
    <row r="41" spans="1:23" ht="25.5" customHeight="1">
      <c r="A41" s="264"/>
      <c r="B41" s="264"/>
      <c r="C41" s="264"/>
      <c r="D41" s="265"/>
      <c r="E41" s="265"/>
      <c r="F41" s="265"/>
      <c r="G41" s="265"/>
      <c r="H41" s="266"/>
      <c r="I41" s="266"/>
      <c r="J41" s="266"/>
      <c r="K41" s="266"/>
      <c r="L41" s="264"/>
      <c r="M41" s="259"/>
      <c r="N41" s="266"/>
      <c r="O41" s="266"/>
      <c r="P41" s="266"/>
      <c r="Q41" s="259"/>
      <c r="R41" s="259"/>
      <c r="S41" s="259"/>
      <c r="T41" s="259"/>
      <c r="U41" s="259"/>
      <c r="V41" s="259"/>
      <c r="W41" s="267"/>
    </row>
    <row r="42" spans="1:23" ht="30" customHeight="1">
      <c r="A42" s="272" t="s">
        <v>525</v>
      </c>
      <c r="B42" s="273" t="s">
        <v>526</v>
      </c>
      <c r="C42" s="1380">
        <v>96840</v>
      </c>
      <c r="D42" s="1380"/>
      <c r="E42" s="1380"/>
      <c r="F42" s="1380"/>
      <c r="G42" s="1380"/>
      <c r="H42" s="1380"/>
      <c r="I42" s="1380"/>
      <c r="J42" s="1380"/>
      <c r="K42" s="1380"/>
      <c r="L42" s="1380"/>
      <c r="M42" s="1380"/>
      <c r="N42" s="1380"/>
      <c r="O42" s="1380"/>
      <c r="P42" s="1380"/>
      <c r="Q42" s="1380"/>
      <c r="R42" s="1380"/>
      <c r="S42" s="1380"/>
      <c r="T42" s="1380"/>
      <c r="U42" s="1380"/>
      <c r="V42" s="1381"/>
      <c r="W42" s="274" t="s">
        <v>292</v>
      </c>
    </row>
    <row r="43" spans="1:23" s="80" customFormat="1" ht="30" customHeight="1">
      <c r="A43" s="278"/>
      <c r="B43" s="268"/>
      <c r="C43" s="279"/>
      <c r="D43" s="279"/>
      <c r="E43" s="279"/>
      <c r="F43" s="279"/>
      <c r="G43" s="279"/>
      <c r="H43" s="279"/>
      <c r="I43" s="279"/>
      <c r="J43" s="279"/>
      <c r="K43" s="279"/>
      <c r="L43" s="279"/>
      <c r="M43" s="279"/>
      <c r="N43" s="279"/>
      <c r="O43" s="279"/>
      <c r="P43" s="279"/>
      <c r="Q43" s="279"/>
      <c r="R43" s="279"/>
      <c r="S43" s="279"/>
      <c r="T43" s="279"/>
      <c r="U43" s="279"/>
      <c r="V43" s="279"/>
      <c r="W43" s="280"/>
    </row>
    <row r="44" spans="1:23" s="80" customFormat="1" ht="20.25" customHeight="1">
      <c r="A44" s="1390" t="s">
        <v>299</v>
      </c>
      <c r="B44" s="1393" t="s">
        <v>527</v>
      </c>
      <c r="C44" s="1396" t="s">
        <v>505</v>
      </c>
      <c r="D44" s="281"/>
      <c r="E44" s="1399" t="s">
        <v>501</v>
      </c>
      <c r="F44" s="1399"/>
      <c r="G44" s="1399"/>
      <c r="H44" s="1399"/>
      <c r="I44" s="1399"/>
      <c r="J44" s="282"/>
      <c r="K44" s="1400" t="s">
        <v>470</v>
      </c>
      <c r="L44" s="1400"/>
      <c r="M44" s="1400"/>
      <c r="N44" s="1400"/>
      <c r="O44" s="1400"/>
      <c r="P44" s="1400"/>
      <c r="Q44" s="1400"/>
      <c r="R44" s="1400"/>
      <c r="S44" s="281"/>
      <c r="T44" s="282"/>
      <c r="U44" s="282"/>
      <c r="V44" s="283"/>
      <c r="W44" s="1383" t="s">
        <v>528</v>
      </c>
    </row>
    <row r="45" spans="1:23" s="80" customFormat="1" ht="30" customHeight="1">
      <c r="A45" s="1391"/>
      <c r="B45" s="1394"/>
      <c r="C45" s="1397"/>
      <c r="D45" s="284" t="s">
        <v>502</v>
      </c>
      <c r="E45" s="1386">
        <v>76960</v>
      </c>
      <c r="F45" s="1386"/>
      <c r="G45" s="1386"/>
      <c r="H45" s="1386"/>
      <c r="I45" s="1386"/>
      <c r="J45" s="284" t="s">
        <v>222</v>
      </c>
      <c r="K45" s="1387">
        <v>760</v>
      </c>
      <c r="L45" s="1387"/>
      <c r="M45" s="1387"/>
      <c r="N45" s="1387"/>
      <c r="O45" s="1387"/>
      <c r="P45" s="1387"/>
      <c r="Q45" s="1387"/>
      <c r="R45" s="1387"/>
      <c r="S45" s="285" t="s">
        <v>503</v>
      </c>
      <c r="T45" s="284"/>
      <c r="U45" s="284"/>
      <c r="V45" s="286"/>
      <c r="W45" s="1384"/>
    </row>
    <row r="46" spans="1:23" s="80" customFormat="1" ht="30" customHeight="1">
      <c r="A46" s="1391"/>
      <c r="B46" s="1394"/>
      <c r="C46" s="1398"/>
      <c r="D46" s="287"/>
      <c r="E46" s="288"/>
      <c r="F46" s="288"/>
      <c r="G46" s="288"/>
      <c r="H46" s="288"/>
      <c r="I46" s="1388" t="s">
        <v>300</v>
      </c>
      <c r="J46" s="1388"/>
      <c r="K46" s="1388"/>
      <c r="L46" s="1388"/>
      <c r="M46" s="1388"/>
      <c r="N46" s="1388"/>
      <c r="O46" s="1388"/>
      <c r="P46" s="1388"/>
      <c r="Q46" s="1388"/>
      <c r="R46" s="1388"/>
      <c r="S46" s="1388"/>
      <c r="T46" s="1388"/>
      <c r="U46" s="1388"/>
      <c r="V46" s="1389"/>
      <c r="W46" s="1384"/>
    </row>
    <row r="47" spans="1:23" s="80" customFormat="1" ht="20.25" customHeight="1">
      <c r="A47" s="1391"/>
      <c r="B47" s="1394"/>
      <c r="C47" s="1396" t="s">
        <v>506</v>
      </c>
      <c r="D47" s="281"/>
      <c r="E47" s="1399" t="s">
        <v>501</v>
      </c>
      <c r="F47" s="1399"/>
      <c r="G47" s="1399"/>
      <c r="H47" s="1399"/>
      <c r="I47" s="1399"/>
      <c r="J47" s="282"/>
      <c r="K47" s="1400" t="s">
        <v>470</v>
      </c>
      <c r="L47" s="1400"/>
      <c r="M47" s="1400"/>
      <c r="N47" s="1400"/>
      <c r="O47" s="1400"/>
      <c r="P47" s="1400"/>
      <c r="Q47" s="1400"/>
      <c r="R47" s="1400"/>
      <c r="S47" s="281"/>
      <c r="T47" s="282"/>
      <c r="U47" s="282"/>
      <c r="V47" s="283"/>
      <c r="W47" s="1384"/>
    </row>
    <row r="48" spans="1:23" s="80" customFormat="1" ht="30" customHeight="1">
      <c r="A48" s="1391"/>
      <c r="B48" s="1394"/>
      <c r="C48" s="1397"/>
      <c r="D48" s="284" t="s">
        <v>502</v>
      </c>
      <c r="E48" s="1386">
        <v>50000</v>
      </c>
      <c r="F48" s="1386"/>
      <c r="G48" s="1386"/>
      <c r="H48" s="1386"/>
      <c r="I48" s="1386"/>
      <c r="J48" s="284" t="s">
        <v>222</v>
      </c>
      <c r="K48" s="1387">
        <v>500</v>
      </c>
      <c r="L48" s="1387"/>
      <c r="M48" s="1387"/>
      <c r="N48" s="1387"/>
      <c r="O48" s="1387"/>
      <c r="P48" s="1387"/>
      <c r="Q48" s="1387"/>
      <c r="R48" s="1387"/>
      <c r="S48" s="285" t="s">
        <v>503</v>
      </c>
      <c r="T48" s="284"/>
      <c r="U48" s="284"/>
      <c r="V48" s="286"/>
      <c r="W48" s="1384"/>
    </row>
    <row r="49" spans="1:23" s="80" customFormat="1" ht="30" customHeight="1">
      <c r="A49" s="1391"/>
      <c r="B49" s="1394"/>
      <c r="C49" s="1398"/>
      <c r="D49" s="287"/>
      <c r="E49" s="288"/>
      <c r="F49" s="288"/>
      <c r="G49" s="288"/>
      <c r="H49" s="288"/>
      <c r="I49" s="1388" t="s">
        <v>300</v>
      </c>
      <c r="J49" s="1388"/>
      <c r="K49" s="1388"/>
      <c r="L49" s="1388"/>
      <c r="M49" s="1388"/>
      <c r="N49" s="1388"/>
      <c r="O49" s="1388"/>
      <c r="P49" s="1388"/>
      <c r="Q49" s="1388"/>
      <c r="R49" s="1388"/>
      <c r="S49" s="1388"/>
      <c r="T49" s="1388"/>
      <c r="U49" s="1388"/>
      <c r="V49" s="1389"/>
      <c r="W49" s="1384"/>
    </row>
    <row r="50" spans="1:23" s="80" customFormat="1" ht="20.25" customHeight="1">
      <c r="A50" s="1391"/>
      <c r="B50" s="1394"/>
      <c r="C50" s="1396" t="s">
        <v>529</v>
      </c>
      <c r="D50" s="1403" t="s">
        <v>501</v>
      </c>
      <c r="E50" s="1399"/>
      <c r="F50" s="1399"/>
      <c r="G50" s="1399"/>
      <c r="H50" s="1399"/>
      <c r="I50" s="1399"/>
      <c r="J50" s="1399"/>
      <c r="K50" s="1399"/>
      <c r="L50" s="1399"/>
      <c r="M50" s="289"/>
      <c r="N50" s="289"/>
      <c r="O50" s="289"/>
      <c r="P50" s="289"/>
      <c r="Q50" s="289"/>
      <c r="R50" s="289"/>
      <c r="S50" s="289"/>
      <c r="T50" s="289"/>
      <c r="U50" s="289"/>
      <c r="V50" s="290"/>
      <c r="W50" s="1384"/>
    </row>
    <row r="51" spans="1:23" s="80" customFormat="1" ht="30" customHeight="1">
      <c r="A51" s="1392"/>
      <c r="B51" s="1395"/>
      <c r="C51" s="1398"/>
      <c r="D51" s="1413">
        <v>10000</v>
      </c>
      <c r="E51" s="1414"/>
      <c r="F51" s="1414"/>
      <c r="G51" s="1414"/>
      <c r="H51" s="1414"/>
      <c r="I51" s="1414"/>
      <c r="J51" s="1401" t="s">
        <v>300</v>
      </c>
      <c r="K51" s="1401"/>
      <c r="L51" s="1401"/>
      <c r="M51" s="1401"/>
      <c r="N51" s="1401"/>
      <c r="O51" s="1401"/>
      <c r="P51" s="1401"/>
      <c r="Q51" s="1401"/>
      <c r="R51" s="1401"/>
      <c r="S51" s="1401"/>
      <c r="T51" s="1401"/>
      <c r="U51" s="1401"/>
      <c r="V51" s="1402"/>
      <c r="W51" s="1385"/>
    </row>
    <row r="52" spans="1:23" ht="25.5" customHeight="1">
      <c r="A52" s="264"/>
      <c r="B52" s="264"/>
      <c r="C52" s="264"/>
      <c r="D52" s="265"/>
      <c r="E52" s="265"/>
      <c r="F52" s="265"/>
      <c r="G52" s="265"/>
      <c r="H52" s="266"/>
      <c r="I52" s="266"/>
      <c r="J52" s="266"/>
      <c r="K52" s="266"/>
      <c r="L52" s="264"/>
      <c r="M52" s="259"/>
      <c r="N52" s="266"/>
      <c r="O52" s="266"/>
      <c r="P52" s="266"/>
      <c r="Q52" s="259"/>
      <c r="R52" s="259"/>
      <c r="S52" s="259"/>
      <c r="T52" s="259"/>
      <c r="U52" s="259"/>
      <c r="V52" s="259"/>
      <c r="W52" s="267" t="s">
        <v>530</v>
      </c>
    </row>
    <row r="53" spans="1:23" ht="30" customHeight="1">
      <c r="A53" s="272" t="s">
        <v>301</v>
      </c>
      <c r="B53" s="273" t="s">
        <v>531</v>
      </c>
      <c r="C53" s="1380">
        <v>150000</v>
      </c>
      <c r="D53" s="1380"/>
      <c r="E53" s="1380"/>
      <c r="F53" s="1380"/>
      <c r="G53" s="1380"/>
      <c r="H53" s="1380"/>
      <c r="I53" s="1380"/>
      <c r="J53" s="1380"/>
      <c r="K53" s="1380"/>
      <c r="L53" s="1380"/>
      <c r="M53" s="1380"/>
      <c r="N53" s="1380"/>
      <c r="O53" s="1380"/>
      <c r="P53" s="1380"/>
      <c r="Q53" s="1380"/>
      <c r="R53" s="1380"/>
      <c r="S53" s="1380"/>
      <c r="T53" s="1380"/>
      <c r="U53" s="1380"/>
      <c r="V53" s="1381"/>
      <c r="W53" s="274" t="s">
        <v>292</v>
      </c>
    </row>
    <row r="54" spans="1:23" ht="30" customHeight="1">
      <c r="A54" s="268"/>
      <c r="B54" s="268"/>
      <c r="C54" s="291"/>
      <c r="D54" s="291"/>
      <c r="E54" s="291"/>
      <c r="F54" s="291"/>
      <c r="G54" s="291"/>
      <c r="H54" s="291"/>
      <c r="I54" s="291"/>
      <c r="J54" s="291"/>
      <c r="K54" s="291"/>
      <c r="L54" s="291"/>
      <c r="M54" s="291"/>
      <c r="N54" s="291"/>
      <c r="O54" s="291"/>
      <c r="P54" s="291"/>
      <c r="Q54" s="291"/>
      <c r="R54" s="291"/>
      <c r="S54" s="291"/>
      <c r="T54" s="291"/>
      <c r="U54" s="291"/>
      <c r="V54" s="291"/>
      <c r="W54" s="267"/>
    </row>
    <row r="55" spans="1:23" ht="25.5" customHeight="1">
      <c r="A55" s="1382" t="s">
        <v>532</v>
      </c>
      <c r="B55" s="1382"/>
      <c r="C55" s="1382"/>
      <c r="D55" s="1382"/>
      <c r="E55" s="1382"/>
      <c r="F55" s="1382"/>
      <c r="G55" s="1382"/>
      <c r="H55" s="1382"/>
      <c r="I55" s="1382"/>
      <c r="J55" s="1382"/>
      <c r="K55" s="1382"/>
      <c r="L55" s="1382"/>
      <c r="M55" s="1382"/>
      <c r="N55" s="1382"/>
      <c r="O55" s="1382"/>
      <c r="P55" s="1382"/>
      <c r="Q55" s="1382"/>
      <c r="R55" s="1382"/>
      <c r="S55" s="1382"/>
      <c r="T55" s="1382"/>
      <c r="U55" s="1382"/>
      <c r="V55" s="1382"/>
      <c r="W55" s="1382"/>
    </row>
  </sheetData>
  <sheetProtection selectLockedCells="1" selectUnlockedCells="1"/>
  <mergeCells count="101">
    <mergeCell ref="A7:A12"/>
    <mergeCell ref="B7:B12"/>
    <mergeCell ref="C7:C9"/>
    <mergeCell ref="E7:I7"/>
    <mergeCell ref="E10:I10"/>
    <mergeCell ref="E11:I11"/>
    <mergeCell ref="W3:W5"/>
    <mergeCell ref="E4:I4"/>
    <mergeCell ref="K4:R4"/>
    <mergeCell ref="M5:V5"/>
    <mergeCell ref="A3:A5"/>
    <mergeCell ref="B3:B5"/>
    <mergeCell ref="C3:C5"/>
    <mergeCell ref="E3:I3"/>
    <mergeCell ref="K3:R3"/>
    <mergeCell ref="W7:W12"/>
    <mergeCell ref="E8:I8"/>
    <mergeCell ref="K8:R8"/>
    <mergeCell ref="M9:V9"/>
    <mergeCell ref="K7:R7"/>
    <mergeCell ref="K10:R10"/>
    <mergeCell ref="K11:R11"/>
    <mergeCell ref="M12:V12"/>
    <mergeCell ref="C10:C12"/>
    <mergeCell ref="A14:A16"/>
    <mergeCell ref="B14:B16"/>
    <mergeCell ref="C14:C16"/>
    <mergeCell ref="E14:I14"/>
    <mergeCell ref="K14:R14"/>
    <mergeCell ref="W18:W20"/>
    <mergeCell ref="C19:K19"/>
    <mergeCell ref="L19:N19"/>
    <mergeCell ref="C20:K20"/>
    <mergeCell ref="L20:N20"/>
    <mergeCell ref="O20:V20"/>
    <mergeCell ref="O19:V19"/>
    <mergeCell ref="W14:W16"/>
    <mergeCell ref="E15:I15"/>
    <mergeCell ref="K15:R15"/>
    <mergeCell ref="M16:V16"/>
    <mergeCell ref="W25:W27"/>
    <mergeCell ref="C26:G26"/>
    <mergeCell ref="H26:L26"/>
    <mergeCell ref="M26:Q26"/>
    <mergeCell ref="R26:V26"/>
    <mergeCell ref="C27:G27"/>
    <mergeCell ref="H27:L27"/>
    <mergeCell ref="M27:V27"/>
    <mergeCell ref="A18:A20"/>
    <mergeCell ref="B18:B20"/>
    <mergeCell ref="C18:V18"/>
    <mergeCell ref="A25:A27"/>
    <mergeCell ref="B25:B27"/>
    <mergeCell ref="C25:G25"/>
    <mergeCell ref="H25:L25"/>
    <mergeCell ref="M25:Q25"/>
    <mergeCell ref="R25:V25"/>
    <mergeCell ref="A22:A23"/>
    <mergeCell ref="B22:B23"/>
    <mergeCell ref="C22:C23"/>
    <mergeCell ref="D22:I22"/>
    <mergeCell ref="K22:V22"/>
    <mergeCell ref="W22:W23"/>
    <mergeCell ref="M23:V23"/>
    <mergeCell ref="C50:C51"/>
    <mergeCell ref="C29:V29"/>
    <mergeCell ref="C31:V31"/>
    <mergeCell ref="A33:A38"/>
    <mergeCell ref="B33:B38"/>
    <mergeCell ref="C33:K34"/>
    <mergeCell ref="L33:O33"/>
    <mergeCell ref="C47:C49"/>
    <mergeCell ref="E47:I47"/>
    <mergeCell ref="K47:R47"/>
    <mergeCell ref="C40:V40"/>
    <mergeCell ref="C42:V42"/>
    <mergeCell ref="D51:I51"/>
    <mergeCell ref="W33:W38"/>
    <mergeCell ref="L34:V34"/>
    <mergeCell ref="C35:K36"/>
    <mergeCell ref="L35:O35"/>
    <mergeCell ref="L36:V36"/>
    <mergeCell ref="C37:K38"/>
    <mergeCell ref="C53:V53"/>
    <mergeCell ref="A55:W55"/>
    <mergeCell ref="W44:W51"/>
    <mergeCell ref="E45:I45"/>
    <mergeCell ref="K45:R45"/>
    <mergeCell ref="I46:V46"/>
    <mergeCell ref="A44:A51"/>
    <mergeCell ref="B44:B51"/>
    <mergeCell ref="C44:C46"/>
    <mergeCell ref="E44:I44"/>
    <mergeCell ref="K44:R44"/>
    <mergeCell ref="E48:I48"/>
    <mergeCell ref="K48:R48"/>
    <mergeCell ref="I49:V49"/>
    <mergeCell ref="J51:V51"/>
    <mergeCell ref="D50:L50"/>
    <mergeCell ref="L37:O37"/>
    <mergeCell ref="L38:V38"/>
  </mergeCells>
  <phoneticPr fontId="1"/>
  <conditionalFormatting sqref="W22:W23">
    <cfRule type="expression" dxfId="1" priority="1">
      <formula>W22&lt;#REF!</formula>
    </cfRule>
    <cfRule type="expression" dxfId="0" priority="2">
      <formula>W22&gt;#REF!</formula>
    </cfRule>
  </conditionalFormatting>
  <printOptions horizontalCentered="1"/>
  <pageMargins left="0.39370078740157483" right="0.39370078740157483" top="0.39370078740157483" bottom="0.39370078740157483" header="0.31496062992125984" footer="0.15748031496062992"/>
  <pageSetup paperSize="9" scale="6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0"/>
  <sheetViews>
    <sheetView view="pageBreakPreview" topLeftCell="A302" zoomScale="85" zoomScaleNormal="55" zoomScaleSheetLayoutView="85" workbookViewId="0">
      <selection activeCell="N307" sqref="N307:N310"/>
    </sheetView>
  </sheetViews>
  <sheetFormatPr defaultRowHeight="13.5"/>
  <cols>
    <col min="1" max="1" width="5.625" style="181" customWidth="1"/>
    <col min="2" max="2" width="7.25" style="181" customWidth="1"/>
    <col min="3" max="3" width="4.5" style="181" bestFit="1" customWidth="1"/>
    <col min="4" max="4" width="9.375" style="181" customWidth="1"/>
    <col min="5" max="16384" width="9" style="419"/>
  </cols>
  <sheetData>
    <row r="1" spans="1:21" ht="18.75">
      <c r="A1" s="418" t="s">
        <v>561</v>
      </c>
    </row>
    <row r="2" spans="1:21">
      <c r="A2" s="1342" t="s">
        <v>562</v>
      </c>
      <c r="B2" s="1342" t="s">
        <v>563</v>
      </c>
      <c r="C2" s="1342" t="s">
        <v>564</v>
      </c>
      <c r="D2" s="1342" t="s">
        <v>565</v>
      </c>
      <c r="E2" s="1470" t="s">
        <v>566</v>
      </c>
      <c r="F2" s="1471"/>
      <c r="G2" s="1471"/>
      <c r="H2" s="1471"/>
      <c r="I2" s="1471"/>
      <c r="J2" s="1471"/>
      <c r="K2" s="1471"/>
      <c r="L2" s="1471"/>
      <c r="M2" s="1471"/>
      <c r="N2" s="1471"/>
      <c r="O2" s="1471"/>
      <c r="P2" s="1471"/>
      <c r="Q2" s="1471"/>
      <c r="R2" s="1471"/>
      <c r="S2" s="1471"/>
      <c r="T2" s="1471"/>
      <c r="U2" s="1472"/>
    </row>
    <row r="3" spans="1:21" ht="25.5" customHeight="1">
      <c r="A3" s="1342"/>
      <c r="B3" s="1342"/>
      <c r="C3" s="1342"/>
      <c r="D3" s="1342"/>
      <c r="E3" s="1352" t="s">
        <v>567</v>
      </c>
      <c r="F3" s="1467" t="s">
        <v>568</v>
      </c>
      <c r="G3" s="1467" t="s">
        <v>569</v>
      </c>
      <c r="H3" s="1467" t="s">
        <v>570</v>
      </c>
      <c r="I3" s="1467" t="s">
        <v>571</v>
      </c>
      <c r="J3" s="1467" t="s">
        <v>572</v>
      </c>
      <c r="K3" s="1467" t="s">
        <v>573</v>
      </c>
      <c r="L3" s="1467" t="s">
        <v>574</v>
      </c>
      <c r="M3" s="1467" t="s">
        <v>575</v>
      </c>
      <c r="N3" s="1467" t="s">
        <v>576</v>
      </c>
      <c r="O3" s="1467" t="s">
        <v>577</v>
      </c>
      <c r="P3" s="1467" t="s">
        <v>578</v>
      </c>
      <c r="Q3" s="1467" t="s">
        <v>579</v>
      </c>
      <c r="R3" s="1467" t="s">
        <v>580</v>
      </c>
      <c r="S3" s="1467" t="s">
        <v>581</v>
      </c>
      <c r="T3" s="1467" t="s">
        <v>582</v>
      </c>
      <c r="U3" s="1353" t="s">
        <v>583</v>
      </c>
    </row>
    <row r="4" spans="1:21" ht="14.25" customHeight="1">
      <c r="A4" s="1342"/>
      <c r="B4" s="1342"/>
      <c r="C4" s="1342"/>
      <c r="D4" s="1342"/>
      <c r="E4" s="1357"/>
      <c r="F4" s="1349"/>
      <c r="G4" s="1349"/>
      <c r="H4" s="1349"/>
      <c r="I4" s="1349"/>
      <c r="J4" s="1349"/>
      <c r="K4" s="1349"/>
      <c r="L4" s="1349"/>
      <c r="M4" s="1349"/>
      <c r="N4" s="1349"/>
      <c r="O4" s="1349"/>
      <c r="P4" s="1349"/>
      <c r="Q4" s="1349"/>
      <c r="R4" s="1349"/>
      <c r="S4" s="1349"/>
      <c r="T4" s="1349"/>
      <c r="U4" s="1359"/>
    </row>
    <row r="5" spans="1:21">
      <c r="A5" s="1317"/>
      <c r="B5" s="1317"/>
      <c r="C5" s="1317"/>
      <c r="D5" s="1317"/>
      <c r="E5" s="1473"/>
      <c r="F5" s="1468"/>
      <c r="G5" s="1468"/>
      <c r="H5" s="1468"/>
      <c r="I5" s="1468"/>
      <c r="J5" s="1468"/>
      <c r="K5" s="1468"/>
      <c r="L5" s="1468"/>
      <c r="M5" s="1468"/>
      <c r="N5" s="1468"/>
      <c r="O5" s="1468"/>
      <c r="P5" s="1468"/>
      <c r="Q5" s="1468"/>
      <c r="R5" s="1468"/>
      <c r="S5" s="1468"/>
      <c r="T5" s="1468"/>
      <c r="U5" s="1469"/>
    </row>
    <row r="6" spans="1:21" ht="3.75" customHeight="1">
      <c r="A6" s="179"/>
      <c r="B6" s="180"/>
      <c r="C6" s="180"/>
      <c r="D6" s="180"/>
      <c r="E6" s="420"/>
      <c r="F6" s="420"/>
      <c r="G6" s="420"/>
      <c r="H6" s="420"/>
      <c r="I6" s="420"/>
      <c r="J6" s="420"/>
      <c r="K6" s="420"/>
      <c r="L6" s="420"/>
      <c r="M6" s="420"/>
      <c r="N6" s="420"/>
      <c r="O6" s="420"/>
      <c r="P6" s="420"/>
      <c r="Q6" s="420"/>
      <c r="R6" s="420"/>
      <c r="S6" s="420"/>
      <c r="T6" s="420"/>
      <c r="U6" s="420"/>
    </row>
    <row r="7" spans="1:21" ht="14.25" customHeight="1">
      <c r="A7" s="1317" t="s">
        <v>490</v>
      </c>
      <c r="B7" s="1308" t="s">
        <v>584</v>
      </c>
      <c r="C7" s="1301" t="s">
        <v>585</v>
      </c>
      <c r="D7" s="199" t="s">
        <v>586</v>
      </c>
      <c r="E7" s="1460"/>
      <c r="F7" s="1461">
        <v>0.79</v>
      </c>
      <c r="G7" s="1461">
        <v>0.68730000000000002</v>
      </c>
      <c r="H7" s="1461">
        <v>0.65980799999999995</v>
      </c>
      <c r="I7" s="1461">
        <v>0.60702336000000001</v>
      </c>
      <c r="J7" s="1461">
        <v>0.57060195839999994</v>
      </c>
      <c r="K7" s="1461">
        <v>0.54207186047999989</v>
      </c>
      <c r="L7" s="1461">
        <v>0.52038898606079986</v>
      </c>
      <c r="M7" s="1461">
        <v>0.48396175703654387</v>
      </c>
      <c r="N7" s="1461">
        <v>0.47428252189581299</v>
      </c>
      <c r="O7" s="1461">
        <v>0.46479687145789672</v>
      </c>
      <c r="P7" s="1461">
        <v>0.45550093402873876</v>
      </c>
      <c r="Q7" s="1461">
        <v>0.45094592468845135</v>
      </c>
      <c r="R7" s="1461">
        <v>0.44192700619468234</v>
      </c>
      <c r="S7" s="1461">
        <v>0.43750773613273553</v>
      </c>
      <c r="T7" s="1461">
        <v>0.43313265877140816</v>
      </c>
      <c r="U7" s="1465">
        <v>0.42880133218369409</v>
      </c>
    </row>
    <row r="8" spans="1:21">
      <c r="A8" s="1318"/>
      <c r="B8" s="1300"/>
      <c r="C8" s="1302"/>
      <c r="D8" s="215" t="s">
        <v>587</v>
      </c>
      <c r="E8" s="1460"/>
      <c r="F8" s="1462"/>
      <c r="G8" s="1462"/>
      <c r="H8" s="1462"/>
      <c r="I8" s="1462"/>
      <c r="J8" s="1462"/>
      <c r="K8" s="1462"/>
      <c r="L8" s="1462"/>
      <c r="M8" s="1462"/>
      <c r="N8" s="1462"/>
      <c r="O8" s="1462"/>
      <c r="P8" s="1462"/>
      <c r="Q8" s="1462"/>
      <c r="R8" s="1462"/>
      <c r="S8" s="1462"/>
      <c r="T8" s="1462"/>
      <c r="U8" s="1466"/>
    </row>
    <row r="9" spans="1:21">
      <c r="A9" s="1318"/>
      <c r="B9" s="1300"/>
      <c r="C9" s="1261" t="s">
        <v>588</v>
      </c>
      <c r="D9" s="215" t="s">
        <v>589</v>
      </c>
      <c r="E9" s="1460"/>
      <c r="F9" s="1462"/>
      <c r="G9" s="1462"/>
      <c r="H9" s="1462"/>
      <c r="I9" s="1462"/>
      <c r="J9" s="1462"/>
      <c r="K9" s="1462"/>
      <c r="L9" s="1462"/>
      <c r="M9" s="1462"/>
      <c r="N9" s="1462"/>
      <c r="O9" s="1462"/>
      <c r="P9" s="1462"/>
      <c r="Q9" s="1462"/>
      <c r="R9" s="1462"/>
      <c r="S9" s="1462"/>
      <c r="T9" s="1462"/>
      <c r="U9" s="1466"/>
    </row>
    <row r="10" spans="1:21">
      <c r="A10" s="1318"/>
      <c r="B10" s="1300"/>
      <c r="C10" s="1262"/>
      <c r="D10" s="232" t="s">
        <v>590</v>
      </c>
      <c r="E10" s="1460"/>
      <c r="F10" s="1462"/>
      <c r="G10" s="1462"/>
      <c r="H10" s="1462"/>
      <c r="I10" s="1462"/>
      <c r="J10" s="1462"/>
      <c r="K10" s="1462"/>
      <c r="L10" s="1462"/>
      <c r="M10" s="1462"/>
      <c r="N10" s="1462"/>
      <c r="O10" s="1462"/>
      <c r="P10" s="1462"/>
      <c r="Q10" s="1462"/>
      <c r="R10" s="1462"/>
      <c r="S10" s="1462"/>
      <c r="T10" s="1462"/>
      <c r="U10" s="1466"/>
    </row>
    <row r="11" spans="1:21" ht="14.25" customHeight="1">
      <c r="A11" s="1318"/>
      <c r="B11" s="1299" t="s">
        <v>568</v>
      </c>
      <c r="C11" s="1301" t="s">
        <v>585</v>
      </c>
      <c r="D11" s="199" t="s">
        <v>586</v>
      </c>
      <c r="E11" s="1460"/>
      <c r="F11" s="1458"/>
      <c r="G11" s="1464">
        <v>0.87</v>
      </c>
      <c r="H11" s="1464">
        <v>0.83519999999999994</v>
      </c>
      <c r="I11" s="1464">
        <v>0.76838399999999996</v>
      </c>
      <c r="J11" s="1464">
        <v>0.72228095999999997</v>
      </c>
      <c r="K11" s="1464">
        <v>0.68616691199999991</v>
      </c>
      <c r="L11" s="1464">
        <v>0.65872023551999992</v>
      </c>
      <c r="M11" s="1464">
        <v>0.61260981903360001</v>
      </c>
      <c r="N11" s="1464">
        <v>0.60035762265292802</v>
      </c>
      <c r="O11" s="1464">
        <v>0.58835047019986941</v>
      </c>
      <c r="P11" s="1464">
        <v>0.57658346079587197</v>
      </c>
      <c r="Q11" s="1464">
        <v>0.57081762618791321</v>
      </c>
      <c r="R11" s="1464">
        <v>0.55940127366415493</v>
      </c>
      <c r="S11" s="1464">
        <v>0.55380726092751342</v>
      </c>
      <c r="T11" s="1464">
        <v>0.54826918831823823</v>
      </c>
      <c r="U11" s="1459">
        <v>0.54278649643505583</v>
      </c>
    </row>
    <row r="12" spans="1:21">
      <c r="A12" s="1318"/>
      <c r="B12" s="1300"/>
      <c r="C12" s="1302"/>
      <c r="D12" s="215" t="s">
        <v>587</v>
      </c>
      <c r="E12" s="1460"/>
      <c r="F12" s="1458"/>
      <c r="G12" s="1464"/>
      <c r="H12" s="1464"/>
      <c r="I12" s="1464"/>
      <c r="J12" s="1464"/>
      <c r="K12" s="1464"/>
      <c r="L12" s="1464"/>
      <c r="M12" s="1464"/>
      <c r="N12" s="1464"/>
      <c r="O12" s="1464"/>
      <c r="P12" s="1464"/>
      <c r="Q12" s="1464"/>
      <c r="R12" s="1464"/>
      <c r="S12" s="1464"/>
      <c r="T12" s="1464"/>
      <c r="U12" s="1459"/>
    </row>
    <row r="13" spans="1:21">
      <c r="A13" s="1318"/>
      <c r="B13" s="1300"/>
      <c r="C13" s="1261" t="s">
        <v>588</v>
      </c>
      <c r="D13" s="215" t="s">
        <v>589</v>
      </c>
      <c r="E13" s="1460"/>
      <c r="F13" s="1458"/>
      <c r="G13" s="1464"/>
      <c r="H13" s="1464"/>
      <c r="I13" s="1464"/>
      <c r="J13" s="1464"/>
      <c r="K13" s="1464"/>
      <c r="L13" s="1464"/>
      <c r="M13" s="1464"/>
      <c r="N13" s="1464"/>
      <c r="O13" s="1464"/>
      <c r="P13" s="1464"/>
      <c r="Q13" s="1464"/>
      <c r="R13" s="1464"/>
      <c r="S13" s="1464"/>
      <c r="T13" s="1464"/>
      <c r="U13" s="1459"/>
    </row>
    <row r="14" spans="1:21">
      <c r="A14" s="1318"/>
      <c r="B14" s="1300"/>
      <c r="C14" s="1262"/>
      <c r="D14" s="232" t="s">
        <v>590</v>
      </c>
      <c r="E14" s="1460"/>
      <c r="F14" s="1458"/>
      <c r="G14" s="1464"/>
      <c r="H14" s="1464"/>
      <c r="I14" s="1464"/>
      <c r="J14" s="1464"/>
      <c r="K14" s="1464"/>
      <c r="L14" s="1464"/>
      <c r="M14" s="1464"/>
      <c r="N14" s="1464"/>
      <c r="O14" s="1464"/>
      <c r="P14" s="1464"/>
      <c r="Q14" s="1464"/>
      <c r="R14" s="1464"/>
      <c r="S14" s="1464"/>
      <c r="T14" s="1464"/>
      <c r="U14" s="1459"/>
    </row>
    <row r="15" spans="1:21" ht="14.25" customHeight="1">
      <c r="A15" s="1318"/>
      <c r="B15" s="1299" t="s">
        <v>569</v>
      </c>
      <c r="C15" s="1301" t="s">
        <v>585</v>
      </c>
      <c r="D15" s="199" t="s">
        <v>586</v>
      </c>
      <c r="E15" s="1460"/>
      <c r="F15" s="1458"/>
      <c r="G15" s="1458"/>
      <c r="H15" s="1464">
        <v>0.96</v>
      </c>
      <c r="I15" s="1464">
        <v>0.88319999999999999</v>
      </c>
      <c r="J15" s="1464">
        <v>0.83020799999999995</v>
      </c>
      <c r="K15" s="1464">
        <v>0.78869759999999989</v>
      </c>
      <c r="L15" s="1464">
        <v>0.75714969599999982</v>
      </c>
      <c r="M15" s="1464">
        <v>0.70414921727999991</v>
      </c>
      <c r="N15" s="1464">
        <v>0.69006623293439995</v>
      </c>
      <c r="O15" s="1464">
        <v>0.67626490827571195</v>
      </c>
      <c r="P15" s="1464">
        <v>0.66273961011019766</v>
      </c>
      <c r="Q15" s="1464">
        <v>0.6561122140090957</v>
      </c>
      <c r="R15" s="1464">
        <v>0.64298996972891376</v>
      </c>
      <c r="S15" s="1464">
        <v>0.63656007003162463</v>
      </c>
      <c r="T15" s="1464">
        <v>0.6301944693313084</v>
      </c>
      <c r="U15" s="1459">
        <v>0.62389252463799527</v>
      </c>
    </row>
    <row r="16" spans="1:21">
      <c r="A16" s="1318"/>
      <c r="B16" s="1300"/>
      <c r="C16" s="1302"/>
      <c r="D16" s="215" t="s">
        <v>587</v>
      </c>
      <c r="E16" s="1460"/>
      <c r="F16" s="1458"/>
      <c r="G16" s="1458"/>
      <c r="H16" s="1464"/>
      <c r="I16" s="1464"/>
      <c r="J16" s="1464"/>
      <c r="K16" s="1464"/>
      <c r="L16" s="1464"/>
      <c r="M16" s="1464"/>
      <c r="N16" s="1464"/>
      <c r="O16" s="1464"/>
      <c r="P16" s="1464"/>
      <c r="Q16" s="1464"/>
      <c r="R16" s="1464"/>
      <c r="S16" s="1464"/>
      <c r="T16" s="1464"/>
      <c r="U16" s="1459"/>
    </row>
    <row r="17" spans="1:21">
      <c r="A17" s="1318"/>
      <c r="B17" s="1300"/>
      <c r="C17" s="1261" t="s">
        <v>588</v>
      </c>
      <c r="D17" s="215" t="s">
        <v>589</v>
      </c>
      <c r="E17" s="1460"/>
      <c r="F17" s="1458"/>
      <c r="G17" s="1458"/>
      <c r="H17" s="1464"/>
      <c r="I17" s="1464"/>
      <c r="J17" s="1464"/>
      <c r="K17" s="1464"/>
      <c r="L17" s="1464"/>
      <c r="M17" s="1464"/>
      <c r="N17" s="1464"/>
      <c r="O17" s="1464"/>
      <c r="P17" s="1464"/>
      <c r="Q17" s="1464"/>
      <c r="R17" s="1464"/>
      <c r="S17" s="1464"/>
      <c r="T17" s="1464"/>
      <c r="U17" s="1459"/>
    </row>
    <row r="18" spans="1:21">
      <c r="A18" s="1318"/>
      <c r="B18" s="1300"/>
      <c r="C18" s="1262"/>
      <c r="D18" s="232" t="s">
        <v>590</v>
      </c>
      <c r="E18" s="1460"/>
      <c r="F18" s="1458"/>
      <c r="G18" s="1458"/>
      <c r="H18" s="1464"/>
      <c r="I18" s="1464"/>
      <c r="J18" s="1464"/>
      <c r="K18" s="1464"/>
      <c r="L18" s="1464"/>
      <c r="M18" s="1464"/>
      <c r="N18" s="1464"/>
      <c r="O18" s="1464"/>
      <c r="P18" s="1464"/>
      <c r="Q18" s="1464"/>
      <c r="R18" s="1464"/>
      <c r="S18" s="1464"/>
      <c r="T18" s="1464"/>
      <c r="U18" s="1459"/>
    </row>
    <row r="19" spans="1:21" ht="14.25" customHeight="1">
      <c r="A19" s="1318"/>
      <c r="B19" s="1308" t="s">
        <v>570</v>
      </c>
      <c r="C19" s="1301" t="s">
        <v>585</v>
      </c>
      <c r="D19" s="199" t="s">
        <v>586</v>
      </c>
      <c r="E19" s="1460"/>
      <c r="F19" s="1458"/>
      <c r="G19" s="1458"/>
      <c r="H19" s="1458"/>
      <c r="I19" s="1464">
        <v>0.92</v>
      </c>
      <c r="J19" s="1464">
        <v>0.86480000000000001</v>
      </c>
      <c r="K19" s="1464">
        <v>0.82155999999999996</v>
      </c>
      <c r="L19" s="1464">
        <v>0.78869759999999989</v>
      </c>
      <c r="M19" s="1464">
        <v>0.73348876799999996</v>
      </c>
      <c r="N19" s="1464">
        <v>0.71881899263999993</v>
      </c>
      <c r="O19" s="1464">
        <v>0.70444261278719988</v>
      </c>
      <c r="P19" s="1464">
        <v>0.69035376053145592</v>
      </c>
      <c r="Q19" s="1464">
        <v>0.68345022292614133</v>
      </c>
      <c r="R19" s="1464">
        <v>0.66978121846761851</v>
      </c>
      <c r="S19" s="1464">
        <v>0.66308340628294227</v>
      </c>
      <c r="T19" s="1464">
        <v>0.65645257222011288</v>
      </c>
      <c r="U19" s="1459">
        <v>0.64988804649791176</v>
      </c>
    </row>
    <row r="20" spans="1:21">
      <c r="A20" s="1318"/>
      <c r="B20" s="1300"/>
      <c r="C20" s="1302"/>
      <c r="D20" s="215" t="s">
        <v>587</v>
      </c>
      <c r="E20" s="1460"/>
      <c r="F20" s="1458"/>
      <c r="G20" s="1458"/>
      <c r="H20" s="1458"/>
      <c r="I20" s="1464"/>
      <c r="J20" s="1464"/>
      <c r="K20" s="1464"/>
      <c r="L20" s="1464"/>
      <c r="M20" s="1464"/>
      <c r="N20" s="1464"/>
      <c r="O20" s="1464"/>
      <c r="P20" s="1464"/>
      <c r="Q20" s="1464"/>
      <c r="R20" s="1464"/>
      <c r="S20" s="1464"/>
      <c r="T20" s="1464"/>
      <c r="U20" s="1459"/>
    </row>
    <row r="21" spans="1:21">
      <c r="A21" s="1318"/>
      <c r="B21" s="1300"/>
      <c r="C21" s="1261" t="s">
        <v>588</v>
      </c>
      <c r="D21" s="215" t="s">
        <v>589</v>
      </c>
      <c r="E21" s="1460"/>
      <c r="F21" s="1458"/>
      <c r="G21" s="1458"/>
      <c r="H21" s="1458"/>
      <c r="I21" s="1464"/>
      <c r="J21" s="1464"/>
      <c r="K21" s="1464"/>
      <c r="L21" s="1464"/>
      <c r="M21" s="1464"/>
      <c r="N21" s="1464"/>
      <c r="O21" s="1464"/>
      <c r="P21" s="1464"/>
      <c r="Q21" s="1464"/>
      <c r="R21" s="1464"/>
      <c r="S21" s="1464"/>
      <c r="T21" s="1464"/>
      <c r="U21" s="1459"/>
    </row>
    <row r="22" spans="1:21">
      <c r="A22" s="1318"/>
      <c r="B22" s="1300"/>
      <c r="C22" s="1262"/>
      <c r="D22" s="232" t="s">
        <v>590</v>
      </c>
      <c r="E22" s="1460"/>
      <c r="F22" s="1458"/>
      <c r="G22" s="1458"/>
      <c r="H22" s="1458"/>
      <c r="I22" s="1464"/>
      <c r="J22" s="1464"/>
      <c r="K22" s="1464"/>
      <c r="L22" s="1464"/>
      <c r="M22" s="1464"/>
      <c r="N22" s="1464"/>
      <c r="O22" s="1464"/>
      <c r="P22" s="1464"/>
      <c r="Q22" s="1464"/>
      <c r="R22" s="1464"/>
      <c r="S22" s="1464"/>
      <c r="T22" s="1464"/>
      <c r="U22" s="1459"/>
    </row>
    <row r="23" spans="1:21" ht="14.25" customHeight="1">
      <c r="A23" s="1318"/>
      <c r="B23" s="1321" t="s">
        <v>571</v>
      </c>
      <c r="C23" s="1301" t="s">
        <v>585</v>
      </c>
      <c r="D23" s="199" t="s">
        <v>586</v>
      </c>
      <c r="E23" s="1460"/>
      <c r="F23" s="1458"/>
      <c r="G23" s="1458"/>
      <c r="H23" s="1458"/>
      <c r="I23" s="1458"/>
      <c r="J23" s="1464">
        <v>0.94</v>
      </c>
      <c r="K23" s="1464">
        <v>0.8929999999999999</v>
      </c>
      <c r="L23" s="1464">
        <v>0.85727999999999993</v>
      </c>
      <c r="M23" s="1464">
        <v>0.79727039999999993</v>
      </c>
      <c r="N23" s="1464">
        <v>0.78132499199999994</v>
      </c>
      <c r="O23" s="1464">
        <v>0.76569849215999997</v>
      </c>
      <c r="P23" s="1464">
        <v>0.75038452231679997</v>
      </c>
      <c r="Q23" s="1464">
        <v>0.74288067709363192</v>
      </c>
      <c r="R23" s="1464">
        <v>0.72802306355175928</v>
      </c>
      <c r="S23" s="1464">
        <v>0.72074283291624164</v>
      </c>
      <c r="T23" s="1464">
        <v>0.7135354045870792</v>
      </c>
      <c r="U23" s="1459">
        <v>0.70640005054120836</v>
      </c>
    </row>
    <row r="24" spans="1:21">
      <c r="A24" s="1318"/>
      <c r="B24" s="1323"/>
      <c r="C24" s="1302"/>
      <c r="D24" s="215" t="s">
        <v>587</v>
      </c>
      <c r="E24" s="1460"/>
      <c r="F24" s="1458"/>
      <c r="G24" s="1458"/>
      <c r="H24" s="1458"/>
      <c r="I24" s="1458"/>
      <c r="J24" s="1464"/>
      <c r="K24" s="1464"/>
      <c r="L24" s="1464"/>
      <c r="M24" s="1464"/>
      <c r="N24" s="1464"/>
      <c r="O24" s="1464"/>
      <c r="P24" s="1464"/>
      <c r="Q24" s="1464"/>
      <c r="R24" s="1464"/>
      <c r="S24" s="1464"/>
      <c r="T24" s="1464"/>
      <c r="U24" s="1459"/>
    </row>
    <row r="25" spans="1:21">
      <c r="A25" s="1318"/>
      <c r="B25" s="1323"/>
      <c r="C25" s="1261" t="s">
        <v>588</v>
      </c>
      <c r="D25" s="215" t="s">
        <v>589</v>
      </c>
      <c r="E25" s="1460"/>
      <c r="F25" s="1458"/>
      <c r="G25" s="1458"/>
      <c r="H25" s="1458"/>
      <c r="I25" s="1458"/>
      <c r="J25" s="1464"/>
      <c r="K25" s="1464"/>
      <c r="L25" s="1464"/>
      <c r="M25" s="1464"/>
      <c r="N25" s="1464"/>
      <c r="O25" s="1464"/>
      <c r="P25" s="1464"/>
      <c r="Q25" s="1464"/>
      <c r="R25" s="1464"/>
      <c r="S25" s="1464"/>
      <c r="T25" s="1464"/>
      <c r="U25" s="1459"/>
    </row>
    <row r="26" spans="1:21">
      <c r="A26" s="1318"/>
      <c r="B26" s="1323"/>
      <c r="C26" s="1262"/>
      <c r="D26" s="232" t="s">
        <v>590</v>
      </c>
      <c r="E26" s="1460"/>
      <c r="F26" s="1458"/>
      <c r="G26" s="1458"/>
      <c r="H26" s="1458"/>
      <c r="I26" s="1458"/>
      <c r="J26" s="1464"/>
      <c r="K26" s="1464"/>
      <c r="L26" s="1464"/>
      <c r="M26" s="1464"/>
      <c r="N26" s="1464"/>
      <c r="O26" s="1464"/>
      <c r="P26" s="1464"/>
      <c r="Q26" s="1464"/>
      <c r="R26" s="1464"/>
      <c r="S26" s="1464"/>
      <c r="T26" s="1464"/>
      <c r="U26" s="1459"/>
    </row>
    <row r="27" spans="1:21" ht="14.25" customHeight="1">
      <c r="A27" s="1318"/>
      <c r="B27" s="1308" t="s">
        <v>572</v>
      </c>
      <c r="C27" s="1301" t="s">
        <v>585</v>
      </c>
      <c r="D27" s="199" t="s">
        <v>586</v>
      </c>
      <c r="E27" s="1460"/>
      <c r="F27" s="1458"/>
      <c r="G27" s="1458"/>
      <c r="H27" s="1458"/>
      <c r="I27" s="1458"/>
      <c r="J27" s="1458"/>
      <c r="K27" s="1464">
        <v>0.95</v>
      </c>
      <c r="L27" s="1464">
        <v>0.91199999999999992</v>
      </c>
      <c r="M27" s="1464">
        <v>0.84816000000000003</v>
      </c>
      <c r="N27" s="1464">
        <v>0.83119679999999996</v>
      </c>
      <c r="O27" s="1464">
        <v>0.81457286399999995</v>
      </c>
      <c r="P27" s="1464">
        <v>0.79828140671999992</v>
      </c>
      <c r="Q27" s="1464">
        <v>0.79029859265279989</v>
      </c>
      <c r="R27" s="1464">
        <v>0.7744926207997439</v>
      </c>
      <c r="S27" s="1464">
        <v>0.76674769459174641</v>
      </c>
      <c r="T27" s="1464">
        <v>0.75908021764582889</v>
      </c>
      <c r="U27" s="1459">
        <v>0.75148941546937065</v>
      </c>
    </row>
    <row r="28" spans="1:21">
      <c r="A28" s="1318"/>
      <c r="B28" s="1300"/>
      <c r="C28" s="1302"/>
      <c r="D28" s="215" t="s">
        <v>587</v>
      </c>
      <c r="E28" s="1460"/>
      <c r="F28" s="1458"/>
      <c r="G28" s="1458"/>
      <c r="H28" s="1458"/>
      <c r="I28" s="1458"/>
      <c r="J28" s="1458"/>
      <c r="K28" s="1464"/>
      <c r="L28" s="1464"/>
      <c r="M28" s="1464"/>
      <c r="N28" s="1464"/>
      <c r="O28" s="1464"/>
      <c r="P28" s="1464"/>
      <c r="Q28" s="1464"/>
      <c r="R28" s="1464"/>
      <c r="S28" s="1464"/>
      <c r="T28" s="1464"/>
      <c r="U28" s="1459"/>
    </row>
    <row r="29" spans="1:21">
      <c r="A29" s="1318"/>
      <c r="B29" s="1300"/>
      <c r="C29" s="1261" t="s">
        <v>588</v>
      </c>
      <c r="D29" s="215" t="s">
        <v>589</v>
      </c>
      <c r="E29" s="1460"/>
      <c r="F29" s="1458"/>
      <c r="G29" s="1458"/>
      <c r="H29" s="1458"/>
      <c r="I29" s="1458"/>
      <c r="J29" s="1458"/>
      <c r="K29" s="1464"/>
      <c r="L29" s="1464"/>
      <c r="M29" s="1464"/>
      <c r="N29" s="1464"/>
      <c r="O29" s="1464"/>
      <c r="P29" s="1464"/>
      <c r="Q29" s="1464"/>
      <c r="R29" s="1464"/>
      <c r="S29" s="1464"/>
      <c r="T29" s="1464"/>
      <c r="U29" s="1459"/>
    </row>
    <row r="30" spans="1:21">
      <c r="A30" s="1318"/>
      <c r="B30" s="1300"/>
      <c r="C30" s="1262"/>
      <c r="D30" s="232" t="s">
        <v>590</v>
      </c>
      <c r="E30" s="1460"/>
      <c r="F30" s="1458"/>
      <c r="G30" s="1458"/>
      <c r="H30" s="1458"/>
      <c r="I30" s="1458"/>
      <c r="J30" s="1458"/>
      <c r="K30" s="1464"/>
      <c r="L30" s="1464"/>
      <c r="M30" s="1464"/>
      <c r="N30" s="1464"/>
      <c r="O30" s="1464"/>
      <c r="P30" s="1464"/>
      <c r="Q30" s="1464"/>
      <c r="R30" s="1464"/>
      <c r="S30" s="1464"/>
      <c r="T30" s="1464"/>
      <c r="U30" s="1459"/>
    </row>
    <row r="31" spans="1:21">
      <c r="A31" s="1318"/>
      <c r="B31" s="1321" t="s">
        <v>573</v>
      </c>
      <c r="C31" s="1301" t="s">
        <v>585</v>
      </c>
      <c r="D31" s="199" t="s">
        <v>586</v>
      </c>
      <c r="E31" s="1460"/>
      <c r="F31" s="1458"/>
      <c r="G31" s="1458"/>
      <c r="H31" s="1458"/>
      <c r="I31" s="1458"/>
      <c r="J31" s="1458"/>
      <c r="K31" s="1458"/>
      <c r="L31" s="1464">
        <v>0.96</v>
      </c>
      <c r="M31" s="1464">
        <v>0.89280000000000004</v>
      </c>
      <c r="N31" s="1464">
        <v>0.87494400000000006</v>
      </c>
      <c r="O31" s="1464">
        <v>0.85744512000000006</v>
      </c>
      <c r="P31" s="1464">
        <v>0.84029621760000006</v>
      </c>
      <c r="Q31" s="1464">
        <v>0.83189325542400006</v>
      </c>
      <c r="R31" s="1464">
        <v>0.81525539031552008</v>
      </c>
      <c r="S31" s="1464">
        <v>0.80710283641236491</v>
      </c>
      <c r="T31" s="1464">
        <v>0.79903180804824125</v>
      </c>
      <c r="U31" s="1459">
        <v>0.7910414899677588</v>
      </c>
    </row>
    <row r="32" spans="1:21">
      <c r="A32" s="1318"/>
      <c r="B32" s="1322"/>
      <c r="C32" s="1302"/>
      <c r="D32" s="215" t="s">
        <v>587</v>
      </c>
      <c r="E32" s="1460"/>
      <c r="F32" s="1458"/>
      <c r="G32" s="1458"/>
      <c r="H32" s="1458"/>
      <c r="I32" s="1458"/>
      <c r="J32" s="1458"/>
      <c r="K32" s="1458"/>
      <c r="L32" s="1464"/>
      <c r="M32" s="1464"/>
      <c r="N32" s="1464"/>
      <c r="O32" s="1464"/>
      <c r="P32" s="1464"/>
      <c r="Q32" s="1464"/>
      <c r="R32" s="1464"/>
      <c r="S32" s="1464"/>
      <c r="T32" s="1464"/>
      <c r="U32" s="1459"/>
    </row>
    <row r="33" spans="1:21">
      <c r="A33" s="1318"/>
      <c r="B33" s="1322"/>
      <c r="C33" s="1261" t="s">
        <v>588</v>
      </c>
      <c r="D33" s="215" t="s">
        <v>589</v>
      </c>
      <c r="E33" s="1460"/>
      <c r="F33" s="1458"/>
      <c r="G33" s="1458"/>
      <c r="H33" s="1458"/>
      <c r="I33" s="1458"/>
      <c r="J33" s="1458"/>
      <c r="K33" s="1458"/>
      <c r="L33" s="1464"/>
      <c r="M33" s="1464"/>
      <c r="N33" s="1464"/>
      <c r="O33" s="1464"/>
      <c r="P33" s="1464"/>
      <c r="Q33" s="1464"/>
      <c r="R33" s="1464"/>
      <c r="S33" s="1464"/>
      <c r="T33" s="1464"/>
      <c r="U33" s="1459"/>
    </row>
    <row r="34" spans="1:21">
      <c r="A34" s="1318"/>
      <c r="B34" s="1322"/>
      <c r="C34" s="1262"/>
      <c r="D34" s="232" t="s">
        <v>590</v>
      </c>
      <c r="E34" s="1460"/>
      <c r="F34" s="1458"/>
      <c r="G34" s="1458"/>
      <c r="H34" s="1458"/>
      <c r="I34" s="1458"/>
      <c r="J34" s="1458"/>
      <c r="K34" s="1458"/>
      <c r="L34" s="1464"/>
      <c r="M34" s="1464"/>
      <c r="N34" s="1464"/>
      <c r="O34" s="1464"/>
      <c r="P34" s="1464"/>
      <c r="Q34" s="1464"/>
      <c r="R34" s="1464"/>
      <c r="S34" s="1464"/>
      <c r="T34" s="1464"/>
      <c r="U34" s="1459"/>
    </row>
    <row r="35" spans="1:21">
      <c r="A35" s="1318"/>
      <c r="B35" s="1321" t="s">
        <v>574</v>
      </c>
      <c r="C35" s="1301" t="s">
        <v>585</v>
      </c>
      <c r="D35" s="199" t="s">
        <v>586</v>
      </c>
      <c r="E35" s="1460"/>
      <c r="F35" s="1458"/>
      <c r="G35" s="1458"/>
      <c r="H35" s="1458"/>
      <c r="I35" s="1458"/>
      <c r="J35" s="1458"/>
      <c r="K35" s="1458"/>
      <c r="L35" s="1458"/>
      <c r="M35" s="1464">
        <v>0.93</v>
      </c>
      <c r="N35" s="1464">
        <v>0.91139999999999999</v>
      </c>
      <c r="O35" s="1464">
        <v>0.89317199999999997</v>
      </c>
      <c r="P35" s="1464">
        <v>0.8753085599999999</v>
      </c>
      <c r="Q35" s="1464">
        <v>0.86655547439999991</v>
      </c>
      <c r="R35" s="1464">
        <v>0.84922436491199993</v>
      </c>
      <c r="S35" s="1464">
        <v>0.84073212126287988</v>
      </c>
      <c r="T35" s="1464">
        <v>0.83232480005025111</v>
      </c>
      <c r="U35" s="1459">
        <v>0.82400155204974856</v>
      </c>
    </row>
    <row r="36" spans="1:21">
      <c r="A36" s="1318"/>
      <c r="B36" s="1322"/>
      <c r="C36" s="1302"/>
      <c r="D36" s="215" t="s">
        <v>587</v>
      </c>
      <c r="E36" s="1460"/>
      <c r="F36" s="1458"/>
      <c r="G36" s="1458"/>
      <c r="H36" s="1458"/>
      <c r="I36" s="1458"/>
      <c r="J36" s="1458"/>
      <c r="K36" s="1458"/>
      <c r="L36" s="1458"/>
      <c r="M36" s="1464"/>
      <c r="N36" s="1464"/>
      <c r="O36" s="1464"/>
      <c r="P36" s="1464"/>
      <c r="Q36" s="1464"/>
      <c r="R36" s="1464"/>
      <c r="S36" s="1464"/>
      <c r="T36" s="1464"/>
      <c r="U36" s="1459"/>
    </row>
    <row r="37" spans="1:21">
      <c r="A37" s="1318"/>
      <c r="B37" s="1322"/>
      <c r="C37" s="1261" t="s">
        <v>588</v>
      </c>
      <c r="D37" s="215" t="s">
        <v>589</v>
      </c>
      <c r="E37" s="1460"/>
      <c r="F37" s="1458"/>
      <c r="G37" s="1458"/>
      <c r="H37" s="1458"/>
      <c r="I37" s="1458"/>
      <c r="J37" s="1458"/>
      <c r="K37" s="1458"/>
      <c r="L37" s="1458"/>
      <c r="M37" s="1464"/>
      <c r="N37" s="1464"/>
      <c r="O37" s="1464"/>
      <c r="P37" s="1464"/>
      <c r="Q37" s="1464"/>
      <c r="R37" s="1464"/>
      <c r="S37" s="1464"/>
      <c r="T37" s="1464"/>
      <c r="U37" s="1459"/>
    </row>
    <row r="38" spans="1:21">
      <c r="A38" s="1318"/>
      <c r="B38" s="1322"/>
      <c r="C38" s="1262"/>
      <c r="D38" s="232" t="s">
        <v>590</v>
      </c>
      <c r="E38" s="1460"/>
      <c r="F38" s="1458"/>
      <c r="G38" s="1458"/>
      <c r="H38" s="1458"/>
      <c r="I38" s="1458"/>
      <c r="J38" s="1458"/>
      <c r="K38" s="1458"/>
      <c r="L38" s="1458"/>
      <c r="M38" s="1464"/>
      <c r="N38" s="1464"/>
      <c r="O38" s="1464"/>
      <c r="P38" s="1464"/>
      <c r="Q38" s="1464"/>
      <c r="R38" s="1464"/>
      <c r="S38" s="1464"/>
      <c r="T38" s="1464"/>
      <c r="U38" s="1459"/>
    </row>
    <row r="39" spans="1:21">
      <c r="A39" s="1318"/>
      <c r="B39" s="1321" t="s">
        <v>575</v>
      </c>
      <c r="C39" s="1301" t="s">
        <v>585</v>
      </c>
      <c r="D39" s="199" t="s">
        <v>586</v>
      </c>
      <c r="E39" s="1460"/>
      <c r="F39" s="1458"/>
      <c r="G39" s="1458"/>
      <c r="H39" s="1458"/>
      <c r="I39" s="1458"/>
      <c r="J39" s="1458"/>
      <c r="K39" s="1458"/>
      <c r="L39" s="1458"/>
      <c r="M39" s="1458"/>
      <c r="N39" s="1464">
        <v>0.98</v>
      </c>
      <c r="O39" s="1464">
        <v>0.96039999999999992</v>
      </c>
      <c r="P39" s="1464">
        <v>0.94119199999999992</v>
      </c>
      <c r="Q39" s="1464">
        <v>0.9317800799999999</v>
      </c>
      <c r="R39" s="1464">
        <v>0.9131444783999999</v>
      </c>
      <c r="S39" s="1464">
        <v>0.90401303361599994</v>
      </c>
      <c r="T39" s="1464">
        <v>0.89497290327983992</v>
      </c>
      <c r="U39" s="1459">
        <v>0.88602317424704147</v>
      </c>
    </row>
    <row r="40" spans="1:21">
      <c r="A40" s="1318"/>
      <c r="B40" s="1322"/>
      <c r="C40" s="1302"/>
      <c r="D40" s="215" t="s">
        <v>587</v>
      </c>
      <c r="E40" s="1460"/>
      <c r="F40" s="1458"/>
      <c r="G40" s="1458"/>
      <c r="H40" s="1458"/>
      <c r="I40" s="1458"/>
      <c r="J40" s="1458"/>
      <c r="K40" s="1458"/>
      <c r="L40" s="1458"/>
      <c r="M40" s="1458"/>
      <c r="N40" s="1464"/>
      <c r="O40" s="1464"/>
      <c r="P40" s="1464"/>
      <c r="Q40" s="1464"/>
      <c r="R40" s="1464"/>
      <c r="S40" s="1464"/>
      <c r="T40" s="1464"/>
      <c r="U40" s="1459"/>
    </row>
    <row r="41" spans="1:21">
      <c r="A41" s="1318"/>
      <c r="B41" s="1322"/>
      <c r="C41" s="1261" t="s">
        <v>588</v>
      </c>
      <c r="D41" s="215" t="s">
        <v>589</v>
      </c>
      <c r="E41" s="1460"/>
      <c r="F41" s="1458"/>
      <c r="G41" s="1458"/>
      <c r="H41" s="1458"/>
      <c r="I41" s="1458"/>
      <c r="J41" s="1458"/>
      <c r="K41" s="1458"/>
      <c r="L41" s="1458"/>
      <c r="M41" s="1458"/>
      <c r="N41" s="1464"/>
      <c r="O41" s="1464"/>
      <c r="P41" s="1464"/>
      <c r="Q41" s="1464"/>
      <c r="R41" s="1464"/>
      <c r="S41" s="1464"/>
      <c r="T41" s="1464"/>
      <c r="U41" s="1459"/>
    </row>
    <row r="42" spans="1:21">
      <c r="A42" s="1318"/>
      <c r="B42" s="1322"/>
      <c r="C42" s="1262"/>
      <c r="D42" s="232" t="s">
        <v>590</v>
      </c>
      <c r="E42" s="1460"/>
      <c r="F42" s="1458"/>
      <c r="G42" s="1458"/>
      <c r="H42" s="1458"/>
      <c r="I42" s="1458"/>
      <c r="J42" s="1458"/>
      <c r="K42" s="1458"/>
      <c r="L42" s="1458"/>
      <c r="M42" s="1458"/>
      <c r="N42" s="1464"/>
      <c r="O42" s="1464"/>
      <c r="P42" s="1464"/>
      <c r="Q42" s="1464"/>
      <c r="R42" s="1464"/>
      <c r="S42" s="1464"/>
      <c r="T42" s="1464"/>
      <c r="U42" s="1459"/>
    </row>
    <row r="43" spans="1:21">
      <c r="A43" s="1318"/>
      <c r="B43" s="1321" t="s">
        <v>576</v>
      </c>
      <c r="C43" s="1301" t="s">
        <v>585</v>
      </c>
      <c r="D43" s="199" t="s">
        <v>586</v>
      </c>
      <c r="E43" s="1460"/>
      <c r="F43" s="1458"/>
      <c r="G43" s="1458"/>
      <c r="H43" s="1458"/>
      <c r="I43" s="1458"/>
      <c r="J43" s="1458"/>
      <c r="K43" s="1458"/>
      <c r="L43" s="1458"/>
      <c r="M43" s="1458"/>
      <c r="N43" s="1458"/>
      <c r="O43" s="1464">
        <v>0.98</v>
      </c>
      <c r="P43" s="1464">
        <v>0.96039999999999992</v>
      </c>
      <c r="Q43" s="1464">
        <v>0.95079599999999986</v>
      </c>
      <c r="R43" s="1464">
        <v>0.9317800799999999</v>
      </c>
      <c r="S43" s="1464">
        <v>0.9224622791999999</v>
      </c>
      <c r="T43" s="1464">
        <v>0.91323765640799992</v>
      </c>
      <c r="U43" s="1459">
        <v>0.90410527984391986</v>
      </c>
    </row>
    <row r="44" spans="1:21">
      <c r="A44" s="1318"/>
      <c r="B44" s="1322"/>
      <c r="C44" s="1302"/>
      <c r="D44" s="215" t="s">
        <v>587</v>
      </c>
      <c r="E44" s="1460"/>
      <c r="F44" s="1458"/>
      <c r="G44" s="1458"/>
      <c r="H44" s="1458"/>
      <c r="I44" s="1458"/>
      <c r="J44" s="1458"/>
      <c r="K44" s="1458"/>
      <c r="L44" s="1458"/>
      <c r="M44" s="1458"/>
      <c r="N44" s="1458"/>
      <c r="O44" s="1464"/>
      <c r="P44" s="1464"/>
      <c r="Q44" s="1464"/>
      <c r="R44" s="1464"/>
      <c r="S44" s="1464"/>
      <c r="T44" s="1464"/>
      <c r="U44" s="1459"/>
    </row>
    <row r="45" spans="1:21">
      <c r="A45" s="1318"/>
      <c r="B45" s="1322"/>
      <c r="C45" s="1261" t="s">
        <v>588</v>
      </c>
      <c r="D45" s="215" t="s">
        <v>589</v>
      </c>
      <c r="E45" s="1460"/>
      <c r="F45" s="1458"/>
      <c r="G45" s="1458"/>
      <c r="H45" s="1458"/>
      <c r="I45" s="1458"/>
      <c r="J45" s="1458"/>
      <c r="K45" s="1458"/>
      <c r="L45" s="1458"/>
      <c r="M45" s="1458"/>
      <c r="N45" s="1458"/>
      <c r="O45" s="1464"/>
      <c r="P45" s="1464"/>
      <c r="Q45" s="1464"/>
      <c r="R45" s="1464"/>
      <c r="S45" s="1464"/>
      <c r="T45" s="1464"/>
      <c r="U45" s="1459"/>
    </row>
    <row r="46" spans="1:21">
      <c r="A46" s="1318"/>
      <c r="B46" s="1322"/>
      <c r="C46" s="1262"/>
      <c r="D46" s="232" t="s">
        <v>590</v>
      </c>
      <c r="E46" s="1460"/>
      <c r="F46" s="1458"/>
      <c r="G46" s="1458"/>
      <c r="H46" s="1458"/>
      <c r="I46" s="1458"/>
      <c r="J46" s="1458"/>
      <c r="K46" s="1458"/>
      <c r="L46" s="1458"/>
      <c r="M46" s="1458"/>
      <c r="N46" s="1458"/>
      <c r="O46" s="1464"/>
      <c r="P46" s="1464"/>
      <c r="Q46" s="1464"/>
      <c r="R46" s="1464"/>
      <c r="S46" s="1464"/>
      <c r="T46" s="1464"/>
      <c r="U46" s="1459"/>
    </row>
    <row r="47" spans="1:21">
      <c r="A47" s="1318"/>
      <c r="B47" s="1325" t="s">
        <v>577</v>
      </c>
      <c r="C47" s="1301" t="s">
        <v>585</v>
      </c>
      <c r="D47" s="199" t="s">
        <v>586</v>
      </c>
      <c r="E47" s="1460"/>
      <c r="F47" s="1458"/>
      <c r="G47" s="1458"/>
      <c r="H47" s="1458"/>
      <c r="I47" s="1458"/>
      <c r="J47" s="1458"/>
      <c r="K47" s="1458"/>
      <c r="L47" s="1458"/>
      <c r="M47" s="1458"/>
      <c r="N47" s="1458"/>
      <c r="O47" s="1458"/>
      <c r="P47" s="1464">
        <v>0.98</v>
      </c>
      <c r="Q47" s="1464">
        <v>0.97019999999999995</v>
      </c>
      <c r="R47" s="1464">
        <v>0.95079599999999997</v>
      </c>
      <c r="S47" s="1464">
        <v>0.94128803999999999</v>
      </c>
      <c r="T47" s="1464">
        <v>0.9318751596</v>
      </c>
      <c r="U47" s="1459">
        <v>0.92255640800399996</v>
      </c>
    </row>
    <row r="48" spans="1:21">
      <c r="A48" s="1318"/>
      <c r="B48" s="1326"/>
      <c r="C48" s="1302"/>
      <c r="D48" s="215" t="s">
        <v>587</v>
      </c>
      <c r="E48" s="1460"/>
      <c r="F48" s="1458"/>
      <c r="G48" s="1458"/>
      <c r="H48" s="1458"/>
      <c r="I48" s="1458"/>
      <c r="J48" s="1458"/>
      <c r="K48" s="1458"/>
      <c r="L48" s="1458"/>
      <c r="M48" s="1458"/>
      <c r="N48" s="1458"/>
      <c r="O48" s="1458"/>
      <c r="P48" s="1464"/>
      <c r="Q48" s="1464"/>
      <c r="R48" s="1464"/>
      <c r="S48" s="1464"/>
      <c r="T48" s="1464"/>
      <c r="U48" s="1459"/>
    </row>
    <row r="49" spans="1:21">
      <c r="A49" s="1318"/>
      <c r="B49" s="1326"/>
      <c r="C49" s="1261" t="s">
        <v>588</v>
      </c>
      <c r="D49" s="215" t="s">
        <v>589</v>
      </c>
      <c r="E49" s="1460"/>
      <c r="F49" s="1458"/>
      <c r="G49" s="1458"/>
      <c r="H49" s="1458"/>
      <c r="I49" s="1458"/>
      <c r="J49" s="1458"/>
      <c r="K49" s="1458"/>
      <c r="L49" s="1458"/>
      <c r="M49" s="1458"/>
      <c r="N49" s="1458"/>
      <c r="O49" s="1458"/>
      <c r="P49" s="1464"/>
      <c r="Q49" s="1464"/>
      <c r="R49" s="1464"/>
      <c r="S49" s="1464"/>
      <c r="T49" s="1464"/>
      <c r="U49" s="1459"/>
    </row>
    <row r="50" spans="1:21">
      <c r="A50" s="1318"/>
      <c r="B50" s="1327"/>
      <c r="C50" s="1262"/>
      <c r="D50" s="232" t="s">
        <v>590</v>
      </c>
      <c r="E50" s="1460"/>
      <c r="F50" s="1458"/>
      <c r="G50" s="1458"/>
      <c r="H50" s="1458"/>
      <c r="I50" s="1458"/>
      <c r="J50" s="1458"/>
      <c r="K50" s="1458"/>
      <c r="L50" s="1458"/>
      <c r="M50" s="1458"/>
      <c r="N50" s="1458"/>
      <c r="O50" s="1458"/>
      <c r="P50" s="1464"/>
      <c r="Q50" s="1464"/>
      <c r="R50" s="1464"/>
      <c r="S50" s="1464"/>
      <c r="T50" s="1464"/>
      <c r="U50" s="1459"/>
    </row>
    <row r="51" spans="1:21">
      <c r="A51" s="1318"/>
      <c r="B51" s="1323" t="s">
        <v>578</v>
      </c>
      <c r="C51" s="1301" t="s">
        <v>585</v>
      </c>
      <c r="D51" s="199" t="s">
        <v>586</v>
      </c>
      <c r="E51" s="1460"/>
      <c r="F51" s="1458"/>
      <c r="G51" s="1458"/>
      <c r="H51" s="1458"/>
      <c r="I51" s="1458"/>
      <c r="J51" s="1458"/>
      <c r="K51" s="1458"/>
      <c r="L51" s="1458"/>
      <c r="M51" s="1458"/>
      <c r="N51" s="1458"/>
      <c r="O51" s="1458"/>
      <c r="P51" s="1458"/>
      <c r="Q51" s="1464">
        <v>0.99</v>
      </c>
      <c r="R51" s="1464">
        <v>0.97019999999999995</v>
      </c>
      <c r="S51" s="1464">
        <v>0.96049799999999996</v>
      </c>
      <c r="T51" s="1464">
        <v>0.95089301999999998</v>
      </c>
      <c r="U51" s="1459">
        <v>0.94138408979999999</v>
      </c>
    </row>
    <row r="52" spans="1:21">
      <c r="A52" s="1318"/>
      <c r="B52" s="1322"/>
      <c r="C52" s="1302"/>
      <c r="D52" s="215" t="s">
        <v>587</v>
      </c>
      <c r="E52" s="1460"/>
      <c r="F52" s="1458"/>
      <c r="G52" s="1458"/>
      <c r="H52" s="1458"/>
      <c r="I52" s="1458"/>
      <c r="J52" s="1458"/>
      <c r="K52" s="1458"/>
      <c r="L52" s="1458"/>
      <c r="M52" s="1458"/>
      <c r="N52" s="1458"/>
      <c r="O52" s="1458"/>
      <c r="P52" s="1458"/>
      <c r="Q52" s="1464"/>
      <c r="R52" s="1464"/>
      <c r="S52" s="1464"/>
      <c r="T52" s="1464"/>
      <c r="U52" s="1459"/>
    </row>
    <row r="53" spans="1:21">
      <c r="A53" s="1318"/>
      <c r="B53" s="1322"/>
      <c r="C53" s="1261" t="s">
        <v>588</v>
      </c>
      <c r="D53" s="215" t="s">
        <v>589</v>
      </c>
      <c r="E53" s="1460"/>
      <c r="F53" s="1458"/>
      <c r="G53" s="1458"/>
      <c r="H53" s="1458"/>
      <c r="I53" s="1458"/>
      <c r="J53" s="1458"/>
      <c r="K53" s="1458"/>
      <c r="L53" s="1458"/>
      <c r="M53" s="1458"/>
      <c r="N53" s="1458"/>
      <c r="O53" s="1458"/>
      <c r="P53" s="1458"/>
      <c r="Q53" s="1464"/>
      <c r="R53" s="1464"/>
      <c r="S53" s="1464"/>
      <c r="T53" s="1464"/>
      <c r="U53" s="1459"/>
    </row>
    <row r="54" spans="1:21">
      <c r="A54" s="1318"/>
      <c r="B54" s="1322"/>
      <c r="C54" s="1262"/>
      <c r="D54" s="232" t="s">
        <v>590</v>
      </c>
      <c r="E54" s="1460"/>
      <c r="F54" s="1458"/>
      <c r="G54" s="1458"/>
      <c r="H54" s="1458"/>
      <c r="I54" s="1458"/>
      <c r="J54" s="1458"/>
      <c r="K54" s="1458"/>
      <c r="L54" s="1458"/>
      <c r="M54" s="1458"/>
      <c r="N54" s="1458"/>
      <c r="O54" s="1458"/>
      <c r="P54" s="1458"/>
      <c r="Q54" s="1464"/>
      <c r="R54" s="1464"/>
      <c r="S54" s="1464"/>
      <c r="T54" s="1464"/>
      <c r="U54" s="1459"/>
    </row>
    <row r="55" spans="1:21">
      <c r="A55" s="1318"/>
      <c r="B55" s="1321" t="s">
        <v>579</v>
      </c>
      <c r="C55" s="1301" t="s">
        <v>585</v>
      </c>
      <c r="D55" s="199" t="s">
        <v>586</v>
      </c>
      <c r="E55" s="1460"/>
      <c r="F55" s="1458"/>
      <c r="G55" s="1458"/>
      <c r="H55" s="1458"/>
      <c r="I55" s="1458"/>
      <c r="J55" s="1458"/>
      <c r="K55" s="1458"/>
      <c r="L55" s="1458"/>
      <c r="M55" s="1458"/>
      <c r="N55" s="1458"/>
      <c r="O55" s="1458"/>
      <c r="P55" s="1458"/>
      <c r="Q55" s="1458"/>
      <c r="R55" s="1464">
        <v>0.98</v>
      </c>
      <c r="S55" s="1464">
        <v>0.97019999999999995</v>
      </c>
      <c r="T55" s="1464">
        <v>0.96049799999999996</v>
      </c>
      <c r="U55" s="1459">
        <v>0.95089301999999998</v>
      </c>
    </row>
    <row r="56" spans="1:21">
      <c r="A56" s="1318"/>
      <c r="B56" s="1322"/>
      <c r="C56" s="1302"/>
      <c r="D56" s="215" t="s">
        <v>587</v>
      </c>
      <c r="E56" s="1460"/>
      <c r="F56" s="1458"/>
      <c r="G56" s="1458"/>
      <c r="H56" s="1458"/>
      <c r="I56" s="1458"/>
      <c r="J56" s="1458"/>
      <c r="K56" s="1458"/>
      <c r="L56" s="1458"/>
      <c r="M56" s="1458"/>
      <c r="N56" s="1458"/>
      <c r="O56" s="1458"/>
      <c r="P56" s="1458"/>
      <c r="Q56" s="1458"/>
      <c r="R56" s="1464"/>
      <c r="S56" s="1464"/>
      <c r="T56" s="1464"/>
      <c r="U56" s="1459"/>
    </row>
    <row r="57" spans="1:21">
      <c r="A57" s="1318"/>
      <c r="B57" s="1322"/>
      <c r="C57" s="1261" t="s">
        <v>588</v>
      </c>
      <c r="D57" s="215" t="s">
        <v>589</v>
      </c>
      <c r="E57" s="1460"/>
      <c r="F57" s="1458"/>
      <c r="G57" s="1458"/>
      <c r="H57" s="1458"/>
      <c r="I57" s="1458"/>
      <c r="J57" s="1458"/>
      <c r="K57" s="1458"/>
      <c r="L57" s="1458"/>
      <c r="M57" s="1458"/>
      <c r="N57" s="1458"/>
      <c r="O57" s="1458"/>
      <c r="P57" s="1458"/>
      <c r="Q57" s="1458"/>
      <c r="R57" s="1464"/>
      <c r="S57" s="1464"/>
      <c r="T57" s="1464"/>
      <c r="U57" s="1459"/>
    </row>
    <row r="58" spans="1:21">
      <c r="A58" s="1318"/>
      <c r="B58" s="1322"/>
      <c r="C58" s="1262"/>
      <c r="D58" s="232" t="s">
        <v>590</v>
      </c>
      <c r="E58" s="1460"/>
      <c r="F58" s="1458"/>
      <c r="G58" s="1458"/>
      <c r="H58" s="1458"/>
      <c r="I58" s="1458"/>
      <c r="J58" s="1458"/>
      <c r="K58" s="1458"/>
      <c r="L58" s="1458"/>
      <c r="M58" s="1458"/>
      <c r="N58" s="1458"/>
      <c r="O58" s="1458"/>
      <c r="P58" s="1458"/>
      <c r="Q58" s="1458"/>
      <c r="R58" s="1464"/>
      <c r="S58" s="1464"/>
      <c r="T58" s="1464"/>
      <c r="U58" s="1459"/>
    </row>
    <row r="59" spans="1:21">
      <c r="A59" s="1318"/>
      <c r="B59" s="1321" t="s">
        <v>580</v>
      </c>
      <c r="C59" s="1301" t="s">
        <v>585</v>
      </c>
      <c r="D59" s="199" t="s">
        <v>586</v>
      </c>
      <c r="E59" s="1460"/>
      <c r="F59" s="1458"/>
      <c r="G59" s="1458"/>
      <c r="H59" s="1458"/>
      <c r="I59" s="1458"/>
      <c r="J59" s="1458"/>
      <c r="K59" s="1458"/>
      <c r="L59" s="1458"/>
      <c r="M59" s="1458"/>
      <c r="N59" s="1458"/>
      <c r="O59" s="1458"/>
      <c r="P59" s="1458"/>
      <c r="Q59" s="1458"/>
      <c r="R59" s="1458"/>
      <c r="S59" s="1464">
        <v>0.99</v>
      </c>
      <c r="T59" s="1464">
        <v>0.98009999999999997</v>
      </c>
      <c r="U59" s="1459">
        <v>0.97029899999999991</v>
      </c>
    </row>
    <row r="60" spans="1:21">
      <c r="A60" s="1318"/>
      <c r="B60" s="1322"/>
      <c r="C60" s="1302"/>
      <c r="D60" s="215" t="s">
        <v>587</v>
      </c>
      <c r="E60" s="1460"/>
      <c r="F60" s="1458"/>
      <c r="G60" s="1458"/>
      <c r="H60" s="1458"/>
      <c r="I60" s="1458"/>
      <c r="J60" s="1458"/>
      <c r="K60" s="1458"/>
      <c r="L60" s="1458"/>
      <c r="M60" s="1458"/>
      <c r="N60" s="1458"/>
      <c r="O60" s="1458"/>
      <c r="P60" s="1458"/>
      <c r="Q60" s="1458"/>
      <c r="R60" s="1458"/>
      <c r="S60" s="1464"/>
      <c r="T60" s="1464"/>
      <c r="U60" s="1459"/>
    </row>
    <row r="61" spans="1:21">
      <c r="A61" s="1318"/>
      <c r="B61" s="1322"/>
      <c r="C61" s="1261" t="s">
        <v>588</v>
      </c>
      <c r="D61" s="215" t="s">
        <v>589</v>
      </c>
      <c r="E61" s="1460"/>
      <c r="F61" s="1458"/>
      <c r="G61" s="1458"/>
      <c r="H61" s="1458"/>
      <c r="I61" s="1458"/>
      <c r="J61" s="1458"/>
      <c r="K61" s="1458"/>
      <c r="L61" s="1458"/>
      <c r="M61" s="1458"/>
      <c r="N61" s="1458"/>
      <c r="O61" s="1458"/>
      <c r="P61" s="1458"/>
      <c r="Q61" s="1458"/>
      <c r="R61" s="1458"/>
      <c r="S61" s="1464"/>
      <c r="T61" s="1464"/>
      <c r="U61" s="1459"/>
    </row>
    <row r="62" spans="1:21">
      <c r="A62" s="1318"/>
      <c r="B62" s="1322"/>
      <c r="C62" s="1262"/>
      <c r="D62" s="232" t="s">
        <v>590</v>
      </c>
      <c r="E62" s="1460"/>
      <c r="F62" s="1458"/>
      <c r="G62" s="1458"/>
      <c r="H62" s="1458"/>
      <c r="I62" s="1458"/>
      <c r="J62" s="1458"/>
      <c r="K62" s="1458"/>
      <c r="L62" s="1458"/>
      <c r="M62" s="1458"/>
      <c r="N62" s="1458"/>
      <c r="O62" s="1458"/>
      <c r="P62" s="1458"/>
      <c r="Q62" s="1458"/>
      <c r="R62" s="1458"/>
      <c r="S62" s="1464"/>
      <c r="T62" s="1464"/>
      <c r="U62" s="1459"/>
    </row>
    <row r="63" spans="1:21">
      <c r="A63" s="1318"/>
      <c r="B63" s="1321" t="s">
        <v>581</v>
      </c>
      <c r="C63" s="1301" t="s">
        <v>585</v>
      </c>
      <c r="D63" s="199" t="s">
        <v>586</v>
      </c>
      <c r="E63" s="1460"/>
      <c r="F63" s="1458"/>
      <c r="G63" s="1458"/>
      <c r="H63" s="1458"/>
      <c r="I63" s="1458"/>
      <c r="J63" s="1458"/>
      <c r="K63" s="1458"/>
      <c r="L63" s="1458"/>
      <c r="M63" s="1458"/>
      <c r="N63" s="1458"/>
      <c r="O63" s="1458"/>
      <c r="P63" s="1458"/>
      <c r="Q63" s="1458"/>
      <c r="R63" s="1458"/>
      <c r="S63" s="1458"/>
      <c r="T63" s="1461">
        <v>0.99</v>
      </c>
      <c r="U63" s="1459">
        <v>0.98009999999999997</v>
      </c>
    </row>
    <row r="64" spans="1:21">
      <c r="A64" s="1318"/>
      <c r="B64" s="1322"/>
      <c r="C64" s="1302"/>
      <c r="D64" s="215" t="s">
        <v>587</v>
      </c>
      <c r="E64" s="1460"/>
      <c r="F64" s="1458"/>
      <c r="G64" s="1458"/>
      <c r="H64" s="1458"/>
      <c r="I64" s="1458"/>
      <c r="J64" s="1458"/>
      <c r="K64" s="1458"/>
      <c r="L64" s="1458"/>
      <c r="M64" s="1458"/>
      <c r="N64" s="1458"/>
      <c r="O64" s="1458"/>
      <c r="P64" s="1458"/>
      <c r="Q64" s="1458"/>
      <c r="R64" s="1458"/>
      <c r="S64" s="1458"/>
      <c r="T64" s="1462"/>
      <c r="U64" s="1459"/>
    </row>
    <row r="65" spans="1:21">
      <c r="A65" s="1318"/>
      <c r="B65" s="1322"/>
      <c r="C65" s="1261" t="s">
        <v>588</v>
      </c>
      <c r="D65" s="215" t="s">
        <v>589</v>
      </c>
      <c r="E65" s="1460"/>
      <c r="F65" s="1458"/>
      <c r="G65" s="1458"/>
      <c r="H65" s="1458"/>
      <c r="I65" s="1458"/>
      <c r="J65" s="1458"/>
      <c r="K65" s="1458"/>
      <c r="L65" s="1458"/>
      <c r="M65" s="1458"/>
      <c r="N65" s="1458"/>
      <c r="O65" s="1458"/>
      <c r="P65" s="1458"/>
      <c r="Q65" s="1458"/>
      <c r="R65" s="1458"/>
      <c r="S65" s="1458"/>
      <c r="T65" s="1462"/>
      <c r="U65" s="1459"/>
    </row>
    <row r="66" spans="1:21">
      <c r="A66" s="1318"/>
      <c r="B66" s="1322"/>
      <c r="C66" s="1262"/>
      <c r="D66" s="232" t="s">
        <v>590</v>
      </c>
      <c r="E66" s="1460"/>
      <c r="F66" s="1458"/>
      <c r="G66" s="1458"/>
      <c r="H66" s="1458"/>
      <c r="I66" s="1458"/>
      <c r="J66" s="1458"/>
      <c r="K66" s="1458"/>
      <c r="L66" s="1458"/>
      <c r="M66" s="1458"/>
      <c r="N66" s="1458"/>
      <c r="O66" s="1458"/>
      <c r="P66" s="1458"/>
      <c r="Q66" s="1458"/>
      <c r="R66" s="1458"/>
      <c r="S66" s="1458"/>
      <c r="T66" s="1463"/>
      <c r="U66" s="1459"/>
    </row>
    <row r="67" spans="1:21">
      <c r="A67" s="1318"/>
      <c r="B67" s="1325" t="s">
        <v>582</v>
      </c>
      <c r="C67" s="1301" t="s">
        <v>585</v>
      </c>
      <c r="D67" s="199" t="s">
        <v>586</v>
      </c>
      <c r="E67" s="1460"/>
      <c r="F67" s="1458"/>
      <c r="G67" s="1458"/>
      <c r="H67" s="1458"/>
      <c r="I67" s="1458"/>
      <c r="J67" s="1458"/>
      <c r="K67" s="1458"/>
      <c r="L67" s="1458"/>
      <c r="M67" s="1458"/>
      <c r="N67" s="1458"/>
      <c r="O67" s="1458"/>
      <c r="P67" s="1458"/>
      <c r="Q67" s="1458"/>
      <c r="R67" s="1458"/>
      <c r="S67" s="1458"/>
      <c r="T67" s="1458"/>
      <c r="U67" s="1459">
        <v>0.99</v>
      </c>
    </row>
    <row r="68" spans="1:21">
      <c r="A68" s="1318"/>
      <c r="B68" s="1326"/>
      <c r="C68" s="1302"/>
      <c r="D68" s="215" t="s">
        <v>587</v>
      </c>
      <c r="E68" s="1460"/>
      <c r="F68" s="1458"/>
      <c r="G68" s="1458"/>
      <c r="H68" s="1458"/>
      <c r="I68" s="1458"/>
      <c r="J68" s="1458"/>
      <c r="K68" s="1458"/>
      <c r="L68" s="1458"/>
      <c r="M68" s="1458"/>
      <c r="N68" s="1458"/>
      <c r="O68" s="1458"/>
      <c r="P68" s="1458"/>
      <c r="Q68" s="1458"/>
      <c r="R68" s="1458"/>
      <c r="S68" s="1458"/>
      <c r="T68" s="1458"/>
      <c r="U68" s="1459"/>
    </row>
    <row r="69" spans="1:21">
      <c r="A69" s="1318"/>
      <c r="B69" s="1326"/>
      <c r="C69" s="1261" t="s">
        <v>588</v>
      </c>
      <c r="D69" s="215" t="s">
        <v>589</v>
      </c>
      <c r="E69" s="1460"/>
      <c r="F69" s="1458"/>
      <c r="G69" s="1458"/>
      <c r="H69" s="1458"/>
      <c r="I69" s="1458"/>
      <c r="J69" s="1458"/>
      <c r="K69" s="1458"/>
      <c r="L69" s="1458"/>
      <c r="M69" s="1458"/>
      <c r="N69" s="1458"/>
      <c r="O69" s="1458"/>
      <c r="P69" s="1458"/>
      <c r="Q69" s="1458"/>
      <c r="R69" s="1458"/>
      <c r="S69" s="1458"/>
      <c r="T69" s="1458"/>
      <c r="U69" s="1459"/>
    </row>
    <row r="70" spans="1:21">
      <c r="A70" s="1318"/>
      <c r="B70" s="1327"/>
      <c r="C70" s="1262"/>
      <c r="D70" s="232" t="s">
        <v>590</v>
      </c>
      <c r="E70" s="1460"/>
      <c r="F70" s="1458"/>
      <c r="G70" s="1458"/>
      <c r="H70" s="1458"/>
      <c r="I70" s="1458"/>
      <c r="J70" s="1458"/>
      <c r="K70" s="1458"/>
      <c r="L70" s="1458"/>
      <c r="M70" s="1458"/>
      <c r="N70" s="1458"/>
      <c r="O70" s="1458"/>
      <c r="P70" s="1458"/>
      <c r="Q70" s="1458"/>
      <c r="R70" s="1458"/>
      <c r="S70" s="1458"/>
      <c r="T70" s="1458"/>
      <c r="U70" s="1459"/>
    </row>
    <row r="71" spans="1:21">
      <c r="A71" s="1318"/>
      <c r="B71" s="1323" t="s">
        <v>583</v>
      </c>
      <c r="C71" s="1301" t="s">
        <v>585</v>
      </c>
      <c r="D71" s="199" t="s">
        <v>586</v>
      </c>
      <c r="E71" s="1455"/>
      <c r="F71" s="1452"/>
      <c r="G71" s="1452"/>
      <c r="H71" s="1452"/>
      <c r="I71" s="1452"/>
      <c r="J71" s="1452"/>
      <c r="K71" s="1452"/>
      <c r="L71" s="1452"/>
      <c r="M71" s="1452"/>
      <c r="N71" s="1452"/>
      <c r="O71" s="1452"/>
      <c r="P71" s="1452"/>
      <c r="Q71" s="1452"/>
      <c r="R71" s="1452"/>
      <c r="S71" s="1452"/>
      <c r="T71" s="1452"/>
      <c r="U71" s="1449"/>
    </row>
    <row r="72" spans="1:21">
      <c r="A72" s="1318"/>
      <c r="B72" s="1322"/>
      <c r="C72" s="1302"/>
      <c r="D72" s="215" t="s">
        <v>587</v>
      </c>
      <c r="E72" s="1456"/>
      <c r="F72" s="1453"/>
      <c r="G72" s="1453"/>
      <c r="H72" s="1453"/>
      <c r="I72" s="1453"/>
      <c r="J72" s="1453"/>
      <c r="K72" s="1453"/>
      <c r="L72" s="1453"/>
      <c r="M72" s="1453"/>
      <c r="N72" s="1453"/>
      <c r="O72" s="1453"/>
      <c r="P72" s="1453"/>
      <c r="Q72" s="1453"/>
      <c r="R72" s="1453"/>
      <c r="S72" s="1453"/>
      <c r="T72" s="1453"/>
      <c r="U72" s="1450"/>
    </row>
    <row r="73" spans="1:21">
      <c r="A73" s="1318"/>
      <c r="B73" s="1322"/>
      <c r="C73" s="1261" t="s">
        <v>588</v>
      </c>
      <c r="D73" s="215" t="s">
        <v>589</v>
      </c>
      <c r="E73" s="1456"/>
      <c r="F73" s="1453"/>
      <c r="G73" s="1453"/>
      <c r="H73" s="1453"/>
      <c r="I73" s="1453"/>
      <c r="J73" s="1453"/>
      <c r="K73" s="1453"/>
      <c r="L73" s="1453"/>
      <c r="M73" s="1453"/>
      <c r="N73" s="1453"/>
      <c r="O73" s="1453"/>
      <c r="P73" s="1453"/>
      <c r="Q73" s="1453"/>
      <c r="R73" s="1453"/>
      <c r="S73" s="1453"/>
      <c r="T73" s="1453"/>
      <c r="U73" s="1450"/>
    </row>
    <row r="74" spans="1:21">
      <c r="A74" s="1319"/>
      <c r="B74" s="1324"/>
      <c r="C74" s="1262"/>
      <c r="D74" s="232" t="s">
        <v>590</v>
      </c>
      <c r="E74" s="1457"/>
      <c r="F74" s="1454"/>
      <c r="G74" s="1454"/>
      <c r="H74" s="1454"/>
      <c r="I74" s="1454"/>
      <c r="J74" s="1454"/>
      <c r="K74" s="1454"/>
      <c r="L74" s="1454"/>
      <c r="M74" s="1454"/>
      <c r="N74" s="1454"/>
      <c r="O74" s="1454"/>
      <c r="P74" s="1454"/>
      <c r="Q74" s="1454"/>
      <c r="R74" s="1454"/>
      <c r="S74" s="1454"/>
      <c r="T74" s="1454"/>
      <c r="U74" s="1451"/>
    </row>
    <row r="75" spans="1:21">
      <c r="A75" s="1317" t="s">
        <v>494</v>
      </c>
      <c r="B75" s="1299" t="s">
        <v>584</v>
      </c>
      <c r="C75" s="1301" t="s">
        <v>585</v>
      </c>
      <c r="D75" s="199" t="s">
        <v>586</v>
      </c>
      <c r="E75" s="1460"/>
      <c r="F75" s="1461">
        <v>0.79</v>
      </c>
      <c r="G75" s="1461">
        <v>0.68730000000000002</v>
      </c>
      <c r="H75" s="1461">
        <v>0.65980799999999995</v>
      </c>
      <c r="I75" s="1461">
        <v>0.60702336000000001</v>
      </c>
      <c r="J75" s="1461">
        <v>0.57060195839999994</v>
      </c>
      <c r="K75" s="1461">
        <v>0.54207186047999989</v>
      </c>
      <c r="L75" s="1461">
        <v>0.52038898606079986</v>
      </c>
      <c r="M75" s="1461">
        <v>0.48396175703654387</v>
      </c>
      <c r="N75" s="1461">
        <v>0.47428252189581299</v>
      </c>
      <c r="O75" s="1461">
        <v>0.46479687145789672</v>
      </c>
      <c r="P75" s="1461">
        <v>0.45550093402873876</v>
      </c>
      <c r="Q75" s="1461">
        <v>0.45094592468845135</v>
      </c>
      <c r="R75" s="1461">
        <v>0.44192700619468234</v>
      </c>
      <c r="S75" s="1461">
        <v>0.43750773613273553</v>
      </c>
      <c r="T75" s="1461">
        <v>0.43313265877140816</v>
      </c>
      <c r="U75" s="1465">
        <v>0.42880133218369409</v>
      </c>
    </row>
    <row r="76" spans="1:21">
      <c r="A76" s="1318"/>
      <c r="B76" s="1300"/>
      <c r="C76" s="1302"/>
      <c r="D76" s="215" t="s">
        <v>587</v>
      </c>
      <c r="E76" s="1460"/>
      <c r="F76" s="1462"/>
      <c r="G76" s="1462"/>
      <c r="H76" s="1462"/>
      <c r="I76" s="1462"/>
      <c r="J76" s="1462"/>
      <c r="K76" s="1462"/>
      <c r="L76" s="1462"/>
      <c r="M76" s="1462"/>
      <c r="N76" s="1462"/>
      <c r="O76" s="1462"/>
      <c r="P76" s="1462"/>
      <c r="Q76" s="1462"/>
      <c r="R76" s="1462"/>
      <c r="S76" s="1462"/>
      <c r="T76" s="1462"/>
      <c r="U76" s="1466"/>
    </row>
    <row r="77" spans="1:21">
      <c r="A77" s="1318"/>
      <c r="B77" s="1300"/>
      <c r="C77" s="1261" t="s">
        <v>588</v>
      </c>
      <c r="D77" s="215" t="s">
        <v>589</v>
      </c>
      <c r="E77" s="1460"/>
      <c r="F77" s="1462"/>
      <c r="G77" s="1462"/>
      <c r="H77" s="1462"/>
      <c r="I77" s="1462"/>
      <c r="J77" s="1462"/>
      <c r="K77" s="1462"/>
      <c r="L77" s="1462"/>
      <c r="M77" s="1462"/>
      <c r="N77" s="1462"/>
      <c r="O77" s="1462"/>
      <c r="P77" s="1462"/>
      <c r="Q77" s="1462"/>
      <c r="R77" s="1462"/>
      <c r="S77" s="1462"/>
      <c r="T77" s="1462"/>
      <c r="U77" s="1466"/>
    </row>
    <row r="78" spans="1:21">
      <c r="A78" s="1318"/>
      <c r="B78" s="1300"/>
      <c r="C78" s="1262"/>
      <c r="D78" s="232" t="s">
        <v>590</v>
      </c>
      <c r="E78" s="1460"/>
      <c r="F78" s="1462"/>
      <c r="G78" s="1462"/>
      <c r="H78" s="1462"/>
      <c r="I78" s="1462"/>
      <c r="J78" s="1462"/>
      <c r="K78" s="1462"/>
      <c r="L78" s="1462"/>
      <c r="M78" s="1462"/>
      <c r="N78" s="1462"/>
      <c r="O78" s="1462"/>
      <c r="P78" s="1462"/>
      <c r="Q78" s="1462"/>
      <c r="R78" s="1462"/>
      <c r="S78" s="1462"/>
      <c r="T78" s="1462"/>
      <c r="U78" s="1466"/>
    </row>
    <row r="79" spans="1:21">
      <c r="A79" s="1318"/>
      <c r="B79" s="1299" t="s">
        <v>568</v>
      </c>
      <c r="C79" s="1301" t="s">
        <v>585</v>
      </c>
      <c r="D79" s="199" t="s">
        <v>586</v>
      </c>
      <c r="E79" s="1460"/>
      <c r="F79" s="1458"/>
      <c r="G79" s="1464">
        <v>0.87</v>
      </c>
      <c r="H79" s="1464">
        <v>0.83519999999999994</v>
      </c>
      <c r="I79" s="1464">
        <v>0.76838399999999996</v>
      </c>
      <c r="J79" s="1464">
        <v>0.72228095999999997</v>
      </c>
      <c r="K79" s="1464">
        <v>0.68616691199999991</v>
      </c>
      <c r="L79" s="1464">
        <v>0.65872023551999992</v>
      </c>
      <c r="M79" s="1464">
        <v>0.61260981903360001</v>
      </c>
      <c r="N79" s="1464">
        <v>0.60035762265292802</v>
      </c>
      <c r="O79" s="1464">
        <v>0.58835047019986941</v>
      </c>
      <c r="P79" s="1464">
        <v>0.57658346079587197</v>
      </c>
      <c r="Q79" s="1464">
        <v>0.57081762618791321</v>
      </c>
      <c r="R79" s="1464">
        <v>0.55940127366415493</v>
      </c>
      <c r="S79" s="1464">
        <v>0.55380726092751342</v>
      </c>
      <c r="T79" s="1464">
        <v>0.54826918831823823</v>
      </c>
      <c r="U79" s="1459">
        <v>0.54278649643505583</v>
      </c>
    </row>
    <row r="80" spans="1:21">
      <c r="A80" s="1318"/>
      <c r="B80" s="1300"/>
      <c r="C80" s="1302"/>
      <c r="D80" s="215" t="s">
        <v>587</v>
      </c>
      <c r="E80" s="1460"/>
      <c r="F80" s="1458"/>
      <c r="G80" s="1464"/>
      <c r="H80" s="1464"/>
      <c r="I80" s="1464"/>
      <c r="J80" s="1464"/>
      <c r="K80" s="1464"/>
      <c r="L80" s="1464"/>
      <c r="M80" s="1464"/>
      <c r="N80" s="1464"/>
      <c r="O80" s="1464"/>
      <c r="P80" s="1464"/>
      <c r="Q80" s="1464"/>
      <c r="R80" s="1464"/>
      <c r="S80" s="1464"/>
      <c r="T80" s="1464"/>
      <c r="U80" s="1459"/>
    </row>
    <row r="81" spans="1:21">
      <c r="A81" s="1318"/>
      <c r="B81" s="1300"/>
      <c r="C81" s="1261" t="s">
        <v>588</v>
      </c>
      <c r="D81" s="215" t="s">
        <v>589</v>
      </c>
      <c r="E81" s="1460"/>
      <c r="F81" s="1458"/>
      <c r="G81" s="1464"/>
      <c r="H81" s="1464"/>
      <c r="I81" s="1464"/>
      <c r="J81" s="1464"/>
      <c r="K81" s="1464"/>
      <c r="L81" s="1464"/>
      <c r="M81" s="1464"/>
      <c r="N81" s="1464"/>
      <c r="O81" s="1464"/>
      <c r="P81" s="1464"/>
      <c r="Q81" s="1464"/>
      <c r="R81" s="1464"/>
      <c r="S81" s="1464"/>
      <c r="T81" s="1464"/>
      <c r="U81" s="1459"/>
    </row>
    <row r="82" spans="1:21">
      <c r="A82" s="1318"/>
      <c r="B82" s="1300"/>
      <c r="C82" s="1262"/>
      <c r="D82" s="232" t="s">
        <v>590</v>
      </c>
      <c r="E82" s="1460"/>
      <c r="F82" s="1458"/>
      <c r="G82" s="1464"/>
      <c r="H82" s="1464"/>
      <c r="I82" s="1464"/>
      <c r="J82" s="1464"/>
      <c r="K82" s="1464"/>
      <c r="L82" s="1464"/>
      <c r="M82" s="1464"/>
      <c r="N82" s="1464"/>
      <c r="O82" s="1464"/>
      <c r="P82" s="1464"/>
      <c r="Q82" s="1464"/>
      <c r="R82" s="1464"/>
      <c r="S82" s="1464"/>
      <c r="T82" s="1464"/>
      <c r="U82" s="1459"/>
    </row>
    <row r="83" spans="1:21">
      <c r="A83" s="1318"/>
      <c r="B83" s="1321" t="s">
        <v>569</v>
      </c>
      <c r="C83" s="1301" t="s">
        <v>585</v>
      </c>
      <c r="D83" s="199" t="s">
        <v>586</v>
      </c>
      <c r="E83" s="1460"/>
      <c r="F83" s="1458"/>
      <c r="G83" s="1458"/>
      <c r="H83" s="1464">
        <v>0.96</v>
      </c>
      <c r="I83" s="1464">
        <v>0.88319999999999999</v>
      </c>
      <c r="J83" s="1464">
        <v>0.83020799999999995</v>
      </c>
      <c r="K83" s="1464">
        <v>0.78869759999999989</v>
      </c>
      <c r="L83" s="1464">
        <v>0.75714969599999982</v>
      </c>
      <c r="M83" s="1464">
        <v>0.70414921727999991</v>
      </c>
      <c r="N83" s="1464">
        <v>0.69006623293439995</v>
      </c>
      <c r="O83" s="1464">
        <v>0.67626490827571195</v>
      </c>
      <c r="P83" s="1464">
        <v>0.66273961011019766</v>
      </c>
      <c r="Q83" s="1464">
        <v>0.6561122140090957</v>
      </c>
      <c r="R83" s="1464">
        <v>0.64298996972891376</v>
      </c>
      <c r="S83" s="1464">
        <v>0.63656007003162463</v>
      </c>
      <c r="T83" s="1464">
        <v>0.6301944693313084</v>
      </c>
      <c r="U83" s="1459">
        <v>0.62389252463799527</v>
      </c>
    </row>
    <row r="84" spans="1:21">
      <c r="A84" s="1318"/>
      <c r="B84" s="1322"/>
      <c r="C84" s="1302"/>
      <c r="D84" s="215" t="s">
        <v>587</v>
      </c>
      <c r="E84" s="1460"/>
      <c r="F84" s="1458"/>
      <c r="G84" s="1458"/>
      <c r="H84" s="1464"/>
      <c r="I84" s="1464"/>
      <c r="J84" s="1464"/>
      <c r="K84" s="1464"/>
      <c r="L84" s="1464"/>
      <c r="M84" s="1464"/>
      <c r="N84" s="1464"/>
      <c r="O84" s="1464"/>
      <c r="P84" s="1464"/>
      <c r="Q84" s="1464"/>
      <c r="R84" s="1464"/>
      <c r="S84" s="1464"/>
      <c r="T84" s="1464"/>
      <c r="U84" s="1459"/>
    </row>
    <row r="85" spans="1:21">
      <c r="A85" s="1318"/>
      <c r="B85" s="1322"/>
      <c r="C85" s="1261" t="s">
        <v>588</v>
      </c>
      <c r="D85" s="215" t="s">
        <v>589</v>
      </c>
      <c r="E85" s="1460"/>
      <c r="F85" s="1458"/>
      <c r="G85" s="1458"/>
      <c r="H85" s="1464"/>
      <c r="I85" s="1464"/>
      <c r="J85" s="1464"/>
      <c r="K85" s="1464"/>
      <c r="L85" s="1464"/>
      <c r="M85" s="1464"/>
      <c r="N85" s="1464"/>
      <c r="O85" s="1464"/>
      <c r="P85" s="1464"/>
      <c r="Q85" s="1464"/>
      <c r="R85" s="1464"/>
      <c r="S85" s="1464"/>
      <c r="T85" s="1464"/>
      <c r="U85" s="1459"/>
    </row>
    <row r="86" spans="1:21">
      <c r="A86" s="1318"/>
      <c r="B86" s="1322"/>
      <c r="C86" s="1262"/>
      <c r="D86" s="232" t="s">
        <v>590</v>
      </c>
      <c r="E86" s="1460"/>
      <c r="F86" s="1458"/>
      <c r="G86" s="1458"/>
      <c r="H86" s="1464"/>
      <c r="I86" s="1464"/>
      <c r="J86" s="1464"/>
      <c r="K86" s="1464"/>
      <c r="L86" s="1464"/>
      <c r="M86" s="1464"/>
      <c r="N86" s="1464"/>
      <c r="O86" s="1464"/>
      <c r="P86" s="1464"/>
      <c r="Q86" s="1464"/>
      <c r="R86" s="1464"/>
      <c r="S86" s="1464"/>
      <c r="T86" s="1464"/>
      <c r="U86" s="1459"/>
    </row>
    <row r="87" spans="1:21">
      <c r="A87" s="1318"/>
      <c r="B87" s="1308" t="s">
        <v>570</v>
      </c>
      <c r="C87" s="1301" t="s">
        <v>585</v>
      </c>
      <c r="D87" s="199" t="s">
        <v>586</v>
      </c>
      <c r="E87" s="1460"/>
      <c r="F87" s="1458"/>
      <c r="G87" s="1458"/>
      <c r="H87" s="1458"/>
      <c r="I87" s="1464">
        <v>0.92</v>
      </c>
      <c r="J87" s="1464">
        <v>0.86480000000000001</v>
      </c>
      <c r="K87" s="1464">
        <v>0.82155999999999996</v>
      </c>
      <c r="L87" s="1464">
        <v>0.78869759999999989</v>
      </c>
      <c r="M87" s="1464">
        <v>0.73348876799999996</v>
      </c>
      <c r="N87" s="1464">
        <v>0.71881899263999993</v>
      </c>
      <c r="O87" s="1464">
        <v>0.70444261278719988</v>
      </c>
      <c r="P87" s="1464">
        <v>0.69035376053145592</v>
      </c>
      <c r="Q87" s="1464">
        <v>0.68345022292614133</v>
      </c>
      <c r="R87" s="1464">
        <v>0.66978121846761851</v>
      </c>
      <c r="S87" s="1464">
        <v>0.66308340628294227</v>
      </c>
      <c r="T87" s="1464">
        <v>0.65645257222011288</v>
      </c>
      <c r="U87" s="1459">
        <v>0.64988804649791176</v>
      </c>
    </row>
    <row r="88" spans="1:21">
      <c r="A88" s="1318"/>
      <c r="B88" s="1300"/>
      <c r="C88" s="1302"/>
      <c r="D88" s="215" t="s">
        <v>587</v>
      </c>
      <c r="E88" s="1460"/>
      <c r="F88" s="1458"/>
      <c r="G88" s="1458"/>
      <c r="H88" s="1458"/>
      <c r="I88" s="1464"/>
      <c r="J88" s="1464"/>
      <c r="K88" s="1464"/>
      <c r="L88" s="1464"/>
      <c r="M88" s="1464"/>
      <c r="N88" s="1464"/>
      <c r="O88" s="1464"/>
      <c r="P88" s="1464"/>
      <c r="Q88" s="1464"/>
      <c r="R88" s="1464"/>
      <c r="S88" s="1464"/>
      <c r="T88" s="1464"/>
      <c r="U88" s="1459"/>
    </row>
    <row r="89" spans="1:21">
      <c r="A89" s="1318"/>
      <c r="B89" s="1300"/>
      <c r="C89" s="1261" t="s">
        <v>588</v>
      </c>
      <c r="D89" s="215" t="s">
        <v>589</v>
      </c>
      <c r="E89" s="1460"/>
      <c r="F89" s="1458"/>
      <c r="G89" s="1458"/>
      <c r="H89" s="1458"/>
      <c r="I89" s="1464"/>
      <c r="J89" s="1464"/>
      <c r="K89" s="1464"/>
      <c r="L89" s="1464"/>
      <c r="M89" s="1464"/>
      <c r="N89" s="1464"/>
      <c r="O89" s="1464"/>
      <c r="P89" s="1464"/>
      <c r="Q89" s="1464"/>
      <c r="R89" s="1464"/>
      <c r="S89" s="1464"/>
      <c r="T89" s="1464"/>
      <c r="U89" s="1459"/>
    </row>
    <row r="90" spans="1:21">
      <c r="A90" s="1318"/>
      <c r="B90" s="1300"/>
      <c r="C90" s="1262"/>
      <c r="D90" s="232" t="s">
        <v>590</v>
      </c>
      <c r="E90" s="1460"/>
      <c r="F90" s="1458"/>
      <c r="G90" s="1458"/>
      <c r="H90" s="1458"/>
      <c r="I90" s="1464"/>
      <c r="J90" s="1464"/>
      <c r="K90" s="1464"/>
      <c r="L90" s="1464"/>
      <c r="M90" s="1464"/>
      <c r="N90" s="1464"/>
      <c r="O90" s="1464"/>
      <c r="P90" s="1464"/>
      <c r="Q90" s="1464"/>
      <c r="R90" s="1464"/>
      <c r="S90" s="1464"/>
      <c r="T90" s="1464"/>
      <c r="U90" s="1459"/>
    </row>
    <row r="91" spans="1:21">
      <c r="A91" s="1318"/>
      <c r="B91" s="1308" t="s">
        <v>571</v>
      </c>
      <c r="C91" s="1301" t="s">
        <v>585</v>
      </c>
      <c r="D91" s="199" t="s">
        <v>586</v>
      </c>
      <c r="E91" s="1460"/>
      <c r="F91" s="1458"/>
      <c r="G91" s="1458"/>
      <c r="H91" s="1458"/>
      <c r="I91" s="1458"/>
      <c r="J91" s="1464">
        <v>0.94</v>
      </c>
      <c r="K91" s="1464">
        <v>0.8929999999999999</v>
      </c>
      <c r="L91" s="1464">
        <v>0.85727999999999993</v>
      </c>
      <c r="M91" s="1464">
        <v>0.79727039999999993</v>
      </c>
      <c r="N91" s="1464">
        <v>0.78132499199999994</v>
      </c>
      <c r="O91" s="1464">
        <v>0.76569849215999997</v>
      </c>
      <c r="P91" s="1464">
        <v>0.75038452231679997</v>
      </c>
      <c r="Q91" s="1464">
        <v>0.74288067709363192</v>
      </c>
      <c r="R91" s="1464">
        <v>0.72802306355175928</v>
      </c>
      <c r="S91" s="1464">
        <v>0.72074283291624164</v>
      </c>
      <c r="T91" s="1464">
        <v>0.7135354045870792</v>
      </c>
      <c r="U91" s="1459">
        <v>0.70640005054120836</v>
      </c>
    </row>
    <row r="92" spans="1:21">
      <c r="A92" s="1318"/>
      <c r="B92" s="1300"/>
      <c r="C92" s="1302"/>
      <c r="D92" s="215" t="s">
        <v>587</v>
      </c>
      <c r="E92" s="1460"/>
      <c r="F92" s="1458"/>
      <c r="G92" s="1458"/>
      <c r="H92" s="1458"/>
      <c r="I92" s="1458"/>
      <c r="J92" s="1464"/>
      <c r="K92" s="1464"/>
      <c r="L92" s="1464"/>
      <c r="M92" s="1464"/>
      <c r="N92" s="1464"/>
      <c r="O92" s="1464"/>
      <c r="P92" s="1464"/>
      <c r="Q92" s="1464"/>
      <c r="R92" s="1464"/>
      <c r="S92" s="1464"/>
      <c r="T92" s="1464"/>
      <c r="U92" s="1459"/>
    </row>
    <row r="93" spans="1:21">
      <c r="A93" s="1318"/>
      <c r="B93" s="1300"/>
      <c r="C93" s="1261" t="s">
        <v>588</v>
      </c>
      <c r="D93" s="215" t="s">
        <v>589</v>
      </c>
      <c r="E93" s="1460"/>
      <c r="F93" s="1458"/>
      <c r="G93" s="1458"/>
      <c r="H93" s="1458"/>
      <c r="I93" s="1458"/>
      <c r="J93" s="1464"/>
      <c r="K93" s="1464"/>
      <c r="L93" s="1464"/>
      <c r="M93" s="1464"/>
      <c r="N93" s="1464"/>
      <c r="O93" s="1464"/>
      <c r="P93" s="1464"/>
      <c r="Q93" s="1464"/>
      <c r="R93" s="1464"/>
      <c r="S93" s="1464"/>
      <c r="T93" s="1464"/>
      <c r="U93" s="1459"/>
    </row>
    <row r="94" spans="1:21">
      <c r="A94" s="1318"/>
      <c r="B94" s="1300"/>
      <c r="C94" s="1262"/>
      <c r="D94" s="232" t="s">
        <v>590</v>
      </c>
      <c r="E94" s="1460"/>
      <c r="F94" s="1458"/>
      <c r="G94" s="1458"/>
      <c r="H94" s="1458"/>
      <c r="I94" s="1458"/>
      <c r="J94" s="1464"/>
      <c r="K94" s="1464"/>
      <c r="L94" s="1464"/>
      <c r="M94" s="1464"/>
      <c r="N94" s="1464"/>
      <c r="O94" s="1464"/>
      <c r="P94" s="1464"/>
      <c r="Q94" s="1464"/>
      <c r="R94" s="1464"/>
      <c r="S94" s="1464"/>
      <c r="T94" s="1464"/>
      <c r="U94" s="1459"/>
    </row>
    <row r="95" spans="1:21">
      <c r="A95" s="1318"/>
      <c r="B95" s="1308" t="s">
        <v>572</v>
      </c>
      <c r="C95" s="1301" t="s">
        <v>585</v>
      </c>
      <c r="D95" s="199" t="s">
        <v>586</v>
      </c>
      <c r="E95" s="1460"/>
      <c r="F95" s="1458"/>
      <c r="G95" s="1458"/>
      <c r="H95" s="1458"/>
      <c r="I95" s="1458"/>
      <c r="J95" s="1458"/>
      <c r="K95" s="1464">
        <v>0.95</v>
      </c>
      <c r="L95" s="1464">
        <v>0.91199999999999992</v>
      </c>
      <c r="M95" s="1464">
        <v>0.84816000000000003</v>
      </c>
      <c r="N95" s="1464">
        <v>0.83119679999999996</v>
      </c>
      <c r="O95" s="1464">
        <v>0.81457286399999995</v>
      </c>
      <c r="P95" s="1464">
        <v>0.79828140671999992</v>
      </c>
      <c r="Q95" s="1464">
        <v>0.79029859265279989</v>
      </c>
      <c r="R95" s="1464">
        <v>0.7744926207997439</v>
      </c>
      <c r="S95" s="1464">
        <v>0.76674769459174641</v>
      </c>
      <c r="T95" s="1464">
        <v>0.75908021764582889</v>
      </c>
      <c r="U95" s="1459">
        <v>0.75148941546937065</v>
      </c>
    </row>
    <row r="96" spans="1:21">
      <c r="A96" s="1318"/>
      <c r="B96" s="1300"/>
      <c r="C96" s="1302"/>
      <c r="D96" s="215" t="s">
        <v>587</v>
      </c>
      <c r="E96" s="1460"/>
      <c r="F96" s="1458"/>
      <c r="G96" s="1458"/>
      <c r="H96" s="1458"/>
      <c r="I96" s="1458"/>
      <c r="J96" s="1458"/>
      <c r="K96" s="1464"/>
      <c r="L96" s="1464"/>
      <c r="M96" s="1464"/>
      <c r="N96" s="1464"/>
      <c r="O96" s="1464"/>
      <c r="P96" s="1464"/>
      <c r="Q96" s="1464"/>
      <c r="R96" s="1464"/>
      <c r="S96" s="1464"/>
      <c r="T96" s="1464"/>
      <c r="U96" s="1459"/>
    </row>
    <row r="97" spans="1:21">
      <c r="A97" s="1318"/>
      <c r="B97" s="1300"/>
      <c r="C97" s="1261" t="s">
        <v>588</v>
      </c>
      <c r="D97" s="215" t="s">
        <v>589</v>
      </c>
      <c r="E97" s="1460"/>
      <c r="F97" s="1458"/>
      <c r="G97" s="1458"/>
      <c r="H97" s="1458"/>
      <c r="I97" s="1458"/>
      <c r="J97" s="1458"/>
      <c r="K97" s="1464"/>
      <c r="L97" s="1464"/>
      <c r="M97" s="1464"/>
      <c r="N97" s="1464"/>
      <c r="O97" s="1464"/>
      <c r="P97" s="1464"/>
      <c r="Q97" s="1464"/>
      <c r="R97" s="1464"/>
      <c r="S97" s="1464"/>
      <c r="T97" s="1464"/>
      <c r="U97" s="1459"/>
    </row>
    <row r="98" spans="1:21">
      <c r="A98" s="1318"/>
      <c r="B98" s="1300"/>
      <c r="C98" s="1262"/>
      <c r="D98" s="232" t="s">
        <v>590</v>
      </c>
      <c r="E98" s="1460"/>
      <c r="F98" s="1458"/>
      <c r="G98" s="1458"/>
      <c r="H98" s="1458"/>
      <c r="I98" s="1458"/>
      <c r="J98" s="1458"/>
      <c r="K98" s="1464"/>
      <c r="L98" s="1464"/>
      <c r="M98" s="1464"/>
      <c r="N98" s="1464"/>
      <c r="O98" s="1464"/>
      <c r="P98" s="1464"/>
      <c r="Q98" s="1464"/>
      <c r="R98" s="1464"/>
      <c r="S98" s="1464"/>
      <c r="T98" s="1464"/>
      <c r="U98" s="1459"/>
    </row>
    <row r="99" spans="1:21">
      <c r="A99" s="1318"/>
      <c r="B99" s="1308" t="s">
        <v>573</v>
      </c>
      <c r="C99" s="1301" t="s">
        <v>585</v>
      </c>
      <c r="D99" s="199" t="s">
        <v>586</v>
      </c>
      <c r="E99" s="1460"/>
      <c r="F99" s="1458"/>
      <c r="G99" s="1458"/>
      <c r="H99" s="1458"/>
      <c r="I99" s="1458"/>
      <c r="J99" s="1458"/>
      <c r="K99" s="1458"/>
      <c r="L99" s="1464">
        <v>0.96</v>
      </c>
      <c r="M99" s="1464">
        <v>0.89280000000000004</v>
      </c>
      <c r="N99" s="1464">
        <v>0.87494400000000006</v>
      </c>
      <c r="O99" s="1464">
        <v>0.85744512000000006</v>
      </c>
      <c r="P99" s="1464">
        <v>0.84029621760000006</v>
      </c>
      <c r="Q99" s="1464">
        <v>0.83189325542400006</v>
      </c>
      <c r="R99" s="1464">
        <v>0.81525539031552008</v>
      </c>
      <c r="S99" s="1464">
        <v>0.80710283641236491</v>
      </c>
      <c r="T99" s="1464">
        <v>0.79903180804824125</v>
      </c>
      <c r="U99" s="1459">
        <v>0.7910414899677588</v>
      </c>
    </row>
    <row r="100" spans="1:21">
      <c r="A100" s="1318"/>
      <c r="B100" s="1300"/>
      <c r="C100" s="1302"/>
      <c r="D100" s="215" t="s">
        <v>587</v>
      </c>
      <c r="E100" s="1460"/>
      <c r="F100" s="1458"/>
      <c r="G100" s="1458"/>
      <c r="H100" s="1458"/>
      <c r="I100" s="1458"/>
      <c r="J100" s="1458"/>
      <c r="K100" s="1458"/>
      <c r="L100" s="1464"/>
      <c r="M100" s="1464"/>
      <c r="N100" s="1464"/>
      <c r="O100" s="1464"/>
      <c r="P100" s="1464"/>
      <c r="Q100" s="1464"/>
      <c r="R100" s="1464"/>
      <c r="S100" s="1464"/>
      <c r="T100" s="1464"/>
      <c r="U100" s="1459"/>
    </row>
    <row r="101" spans="1:21">
      <c r="A101" s="1318"/>
      <c r="B101" s="1300"/>
      <c r="C101" s="1261" t="s">
        <v>588</v>
      </c>
      <c r="D101" s="215" t="s">
        <v>589</v>
      </c>
      <c r="E101" s="1460"/>
      <c r="F101" s="1458"/>
      <c r="G101" s="1458"/>
      <c r="H101" s="1458"/>
      <c r="I101" s="1458"/>
      <c r="J101" s="1458"/>
      <c r="K101" s="1458"/>
      <c r="L101" s="1464"/>
      <c r="M101" s="1464"/>
      <c r="N101" s="1464"/>
      <c r="O101" s="1464"/>
      <c r="P101" s="1464"/>
      <c r="Q101" s="1464"/>
      <c r="R101" s="1464"/>
      <c r="S101" s="1464"/>
      <c r="T101" s="1464"/>
      <c r="U101" s="1459"/>
    </row>
    <row r="102" spans="1:21">
      <c r="A102" s="1318"/>
      <c r="B102" s="1300"/>
      <c r="C102" s="1262"/>
      <c r="D102" s="232" t="s">
        <v>590</v>
      </c>
      <c r="E102" s="1460"/>
      <c r="F102" s="1458"/>
      <c r="G102" s="1458"/>
      <c r="H102" s="1458"/>
      <c r="I102" s="1458"/>
      <c r="J102" s="1458"/>
      <c r="K102" s="1458"/>
      <c r="L102" s="1464"/>
      <c r="M102" s="1464"/>
      <c r="N102" s="1464"/>
      <c r="O102" s="1464"/>
      <c r="P102" s="1464"/>
      <c r="Q102" s="1464"/>
      <c r="R102" s="1464"/>
      <c r="S102" s="1464"/>
      <c r="T102" s="1464"/>
      <c r="U102" s="1459"/>
    </row>
    <row r="103" spans="1:21">
      <c r="A103" s="1318"/>
      <c r="B103" s="1308" t="s">
        <v>574</v>
      </c>
      <c r="C103" s="1301" t="s">
        <v>585</v>
      </c>
      <c r="D103" s="199" t="s">
        <v>586</v>
      </c>
      <c r="E103" s="1460"/>
      <c r="F103" s="1458"/>
      <c r="G103" s="1458"/>
      <c r="H103" s="1458"/>
      <c r="I103" s="1458"/>
      <c r="J103" s="1458"/>
      <c r="K103" s="1458"/>
      <c r="L103" s="1458"/>
      <c r="M103" s="1464">
        <v>0.93</v>
      </c>
      <c r="N103" s="1464">
        <v>0.91139999999999999</v>
      </c>
      <c r="O103" s="1464">
        <v>0.89317199999999997</v>
      </c>
      <c r="P103" s="1464">
        <v>0.8753085599999999</v>
      </c>
      <c r="Q103" s="1464">
        <v>0.86655547439999991</v>
      </c>
      <c r="R103" s="1464">
        <v>0.84922436491199993</v>
      </c>
      <c r="S103" s="1464">
        <v>0.84073212126287988</v>
      </c>
      <c r="T103" s="1464">
        <v>0.83232480005025111</v>
      </c>
      <c r="U103" s="1459">
        <v>0.82400155204974856</v>
      </c>
    </row>
    <row r="104" spans="1:21">
      <c r="A104" s="1318"/>
      <c r="B104" s="1300"/>
      <c r="C104" s="1302"/>
      <c r="D104" s="215" t="s">
        <v>587</v>
      </c>
      <c r="E104" s="1460"/>
      <c r="F104" s="1458"/>
      <c r="G104" s="1458"/>
      <c r="H104" s="1458"/>
      <c r="I104" s="1458"/>
      <c r="J104" s="1458"/>
      <c r="K104" s="1458"/>
      <c r="L104" s="1458"/>
      <c r="M104" s="1464"/>
      <c r="N104" s="1464"/>
      <c r="O104" s="1464"/>
      <c r="P104" s="1464"/>
      <c r="Q104" s="1464"/>
      <c r="R104" s="1464"/>
      <c r="S104" s="1464"/>
      <c r="T104" s="1464"/>
      <c r="U104" s="1459"/>
    </row>
    <row r="105" spans="1:21">
      <c r="A105" s="1318"/>
      <c r="B105" s="1300"/>
      <c r="C105" s="1261" t="s">
        <v>588</v>
      </c>
      <c r="D105" s="215" t="s">
        <v>589</v>
      </c>
      <c r="E105" s="1460"/>
      <c r="F105" s="1458"/>
      <c r="G105" s="1458"/>
      <c r="H105" s="1458"/>
      <c r="I105" s="1458"/>
      <c r="J105" s="1458"/>
      <c r="K105" s="1458"/>
      <c r="L105" s="1458"/>
      <c r="M105" s="1464"/>
      <c r="N105" s="1464"/>
      <c r="O105" s="1464"/>
      <c r="P105" s="1464"/>
      <c r="Q105" s="1464"/>
      <c r="R105" s="1464"/>
      <c r="S105" s="1464"/>
      <c r="T105" s="1464"/>
      <c r="U105" s="1459"/>
    </row>
    <row r="106" spans="1:21">
      <c r="A106" s="1318"/>
      <c r="B106" s="1300"/>
      <c r="C106" s="1262"/>
      <c r="D106" s="232" t="s">
        <v>590</v>
      </c>
      <c r="E106" s="1460"/>
      <c r="F106" s="1458"/>
      <c r="G106" s="1458"/>
      <c r="H106" s="1458"/>
      <c r="I106" s="1458"/>
      <c r="J106" s="1458"/>
      <c r="K106" s="1458"/>
      <c r="L106" s="1458"/>
      <c r="M106" s="1464"/>
      <c r="N106" s="1464"/>
      <c r="O106" s="1464"/>
      <c r="P106" s="1464"/>
      <c r="Q106" s="1464"/>
      <c r="R106" s="1464"/>
      <c r="S106" s="1464"/>
      <c r="T106" s="1464"/>
      <c r="U106" s="1459"/>
    </row>
    <row r="107" spans="1:21">
      <c r="A107" s="1318"/>
      <c r="B107" s="1308" t="s">
        <v>575</v>
      </c>
      <c r="C107" s="1301" t="s">
        <v>585</v>
      </c>
      <c r="D107" s="199" t="s">
        <v>586</v>
      </c>
      <c r="E107" s="1460"/>
      <c r="F107" s="1458"/>
      <c r="G107" s="1458"/>
      <c r="H107" s="1458"/>
      <c r="I107" s="1458"/>
      <c r="J107" s="1458"/>
      <c r="K107" s="1458"/>
      <c r="L107" s="1458"/>
      <c r="M107" s="1458"/>
      <c r="N107" s="1464">
        <v>0.98</v>
      </c>
      <c r="O107" s="1464">
        <v>0.96039999999999992</v>
      </c>
      <c r="P107" s="1464">
        <v>0.94119199999999992</v>
      </c>
      <c r="Q107" s="1464">
        <v>0.9317800799999999</v>
      </c>
      <c r="R107" s="1464">
        <v>0.9131444783999999</v>
      </c>
      <c r="S107" s="1464">
        <v>0.90401303361599994</v>
      </c>
      <c r="T107" s="1464">
        <v>0.89497290327983992</v>
      </c>
      <c r="U107" s="1459">
        <v>0.88602317424704147</v>
      </c>
    </row>
    <row r="108" spans="1:21">
      <c r="A108" s="1318"/>
      <c r="B108" s="1300"/>
      <c r="C108" s="1302"/>
      <c r="D108" s="215" t="s">
        <v>587</v>
      </c>
      <c r="E108" s="1460"/>
      <c r="F108" s="1458"/>
      <c r="G108" s="1458"/>
      <c r="H108" s="1458"/>
      <c r="I108" s="1458"/>
      <c r="J108" s="1458"/>
      <c r="K108" s="1458"/>
      <c r="L108" s="1458"/>
      <c r="M108" s="1458"/>
      <c r="N108" s="1464"/>
      <c r="O108" s="1464"/>
      <c r="P108" s="1464"/>
      <c r="Q108" s="1464"/>
      <c r="R108" s="1464"/>
      <c r="S108" s="1464"/>
      <c r="T108" s="1464"/>
      <c r="U108" s="1459"/>
    </row>
    <row r="109" spans="1:21">
      <c r="A109" s="1318"/>
      <c r="B109" s="1300"/>
      <c r="C109" s="1261" t="s">
        <v>588</v>
      </c>
      <c r="D109" s="215" t="s">
        <v>589</v>
      </c>
      <c r="E109" s="1460"/>
      <c r="F109" s="1458"/>
      <c r="G109" s="1458"/>
      <c r="H109" s="1458"/>
      <c r="I109" s="1458"/>
      <c r="J109" s="1458"/>
      <c r="K109" s="1458"/>
      <c r="L109" s="1458"/>
      <c r="M109" s="1458"/>
      <c r="N109" s="1464"/>
      <c r="O109" s="1464"/>
      <c r="P109" s="1464"/>
      <c r="Q109" s="1464"/>
      <c r="R109" s="1464"/>
      <c r="S109" s="1464"/>
      <c r="T109" s="1464"/>
      <c r="U109" s="1459"/>
    </row>
    <row r="110" spans="1:21">
      <c r="A110" s="1318"/>
      <c r="B110" s="1300"/>
      <c r="C110" s="1262"/>
      <c r="D110" s="232" t="s">
        <v>590</v>
      </c>
      <c r="E110" s="1460"/>
      <c r="F110" s="1458"/>
      <c r="G110" s="1458"/>
      <c r="H110" s="1458"/>
      <c r="I110" s="1458"/>
      <c r="J110" s="1458"/>
      <c r="K110" s="1458"/>
      <c r="L110" s="1458"/>
      <c r="M110" s="1458"/>
      <c r="N110" s="1464"/>
      <c r="O110" s="1464"/>
      <c r="P110" s="1464"/>
      <c r="Q110" s="1464"/>
      <c r="R110" s="1464"/>
      <c r="S110" s="1464"/>
      <c r="T110" s="1464"/>
      <c r="U110" s="1459"/>
    </row>
    <row r="111" spans="1:21">
      <c r="A111" s="1318"/>
      <c r="B111" s="1308" t="s">
        <v>576</v>
      </c>
      <c r="C111" s="1301" t="s">
        <v>585</v>
      </c>
      <c r="D111" s="199" t="s">
        <v>586</v>
      </c>
      <c r="E111" s="1460"/>
      <c r="F111" s="1458"/>
      <c r="G111" s="1458"/>
      <c r="H111" s="1458"/>
      <c r="I111" s="1458"/>
      <c r="J111" s="1458"/>
      <c r="K111" s="1458"/>
      <c r="L111" s="1458"/>
      <c r="M111" s="1458"/>
      <c r="N111" s="1458"/>
      <c r="O111" s="1464">
        <v>0.98</v>
      </c>
      <c r="P111" s="1464">
        <v>0.96039999999999992</v>
      </c>
      <c r="Q111" s="1464">
        <v>0.95079599999999986</v>
      </c>
      <c r="R111" s="1464">
        <v>0.9317800799999999</v>
      </c>
      <c r="S111" s="1464">
        <v>0.9224622791999999</v>
      </c>
      <c r="T111" s="1464">
        <v>0.91323765640799992</v>
      </c>
      <c r="U111" s="1459">
        <v>0.90410527984391986</v>
      </c>
    </row>
    <row r="112" spans="1:21">
      <c r="A112" s="1318"/>
      <c r="B112" s="1300"/>
      <c r="C112" s="1302"/>
      <c r="D112" s="215" t="s">
        <v>587</v>
      </c>
      <c r="E112" s="1460"/>
      <c r="F112" s="1458"/>
      <c r="G112" s="1458"/>
      <c r="H112" s="1458"/>
      <c r="I112" s="1458"/>
      <c r="J112" s="1458"/>
      <c r="K112" s="1458"/>
      <c r="L112" s="1458"/>
      <c r="M112" s="1458"/>
      <c r="N112" s="1458"/>
      <c r="O112" s="1464"/>
      <c r="P112" s="1464"/>
      <c r="Q112" s="1464"/>
      <c r="R112" s="1464"/>
      <c r="S112" s="1464"/>
      <c r="T112" s="1464"/>
      <c r="U112" s="1459"/>
    </row>
    <row r="113" spans="1:21">
      <c r="A113" s="1318"/>
      <c r="B113" s="1300"/>
      <c r="C113" s="1261" t="s">
        <v>588</v>
      </c>
      <c r="D113" s="215" t="s">
        <v>589</v>
      </c>
      <c r="E113" s="1460"/>
      <c r="F113" s="1458"/>
      <c r="G113" s="1458"/>
      <c r="H113" s="1458"/>
      <c r="I113" s="1458"/>
      <c r="J113" s="1458"/>
      <c r="K113" s="1458"/>
      <c r="L113" s="1458"/>
      <c r="M113" s="1458"/>
      <c r="N113" s="1458"/>
      <c r="O113" s="1464"/>
      <c r="P113" s="1464"/>
      <c r="Q113" s="1464"/>
      <c r="R113" s="1464"/>
      <c r="S113" s="1464"/>
      <c r="T113" s="1464"/>
      <c r="U113" s="1459"/>
    </row>
    <row r="114" spans="1:21">
      <c r="A114" s="1318"/>
      <c r="B114" s="1300"/>
      <c r="C114" s="1262"/>
      <c r="D114" s="232" t="s">
        <v>590</v>
      </c>
      <c r="E114" s="1460"/>
      <c r="F114" s="1458"/>
      <c r="G114" s="1458"/>
      <c r="H114" s="1458"/>
      <c r="I114" s="1458"/>
      <c r="J114" s="1458"/>
      <c r="K114" s="1458"/>
      <c r="L114" s="1458"/>
      <c r="M114" s="1458"/>
      <c r="N114" s="1458"/>
      <c r="O114" s="1464"/>
      <c r="P114" s="1464"/>
      <c r="Q114" s="1464"/>
      <c r="R114" s="1464"/>
      <c r="S114" s="1464"/>
      <c r="T114" s="1464"/>
      <c r="U114" s="1459"/>
    </row>
    <row r="115" spans="1:21">
      <c r="A115" s="1318"/>
      <c r="B115" s="1308" t="s">
        <v>577</v>
      </c>
      <c r="C115" s="1301" t="s">
        <v>585</v>
      </c>
      <c r="D115" s="199" t="s">
        <v>586</v>
      </c>
      <c r="E115" s="1460"/>
      <c r="F115" s="1458"/>
      <c r="G115" s="1458"/>
      <c r="H115" s="1458"/>
      <c r="I115" s="1458"/>
      <c r="J115" s="1458"/>
      <c r="K115" s="1458"/>
      <c r="L115" s="1458"/>
      <c r="M115" s="1458"/>
      <c r="N115" s="1458"/>
      <c r="O115" s="1458"/>
      <c r="P115" s="1464">
        <v>0.98</v>
      </c>
      <c r="Q115" s="1464">
        <v>0.97019999999999995</v>
      </c>
      <c r="R115" s="1464">
        <v>0.95079599999999997</v>
      </c>
      <c r="S115" s="1464">
        <v>0.94128803999999999</v>
      </c>
      <c r="T115" s="1464">
        <v>0.9318751596</v>
      </c>
      <c r="U115" s="1459">
        <v>0.92255640800399996</v>
      </c>
    </row>
    <row r="116" spans="1:21">
      <c r="A116" s="1318"/>
      <c r="B116" s="1300"/>
      <c r="C116" s="1302"/>
      <c r="D116" s="215" t="s">
        <v>587</v>
      </c>
      <c r="E116" s="1460"/>
      <c r="F116" s="1458"/>
      <c r="G116" s="1458"/>
      <c r="H116" s="1458"/>
      <c r="I116" s="1458"/>
      <c r="J116" s="1458"/>
      <c r="K116" s="1458"/>
      <c r="L116" s="1458"/>
      <c r="M116" s="1458"/>
      <c r="N116" s="1458"/>
      <c r="O116" s="1458"/>
      <c r="P116" s="1464"/>
      <c r="Q116" s="1464"/>
      <c r="R116" s="1464"/>
      <c r="S116" s="1464"/>
      <c r="T116" s="1464"/>
      <c r="U116" s="1459"/>
    </row>
    <row r="117" spans="1:21">
      <c r="A117" s="1318"/>
      <c r="B117" s="1300"/>
      <c r="C117" s="1261" t="s">
        <v>588</v>
      </c>
      <c r="D117" s="215" t="s">
        <v>589</v>
      </c>
      <c r="E117" s="1460"/>
      <c r="F117" s="1458"/>
      <c r="G117" s="1458"/>
      <c r="H117" s="1458"/>
      <c r="I117" s="1458"/>
      <c r="J117" s="1458"/>
      <c r="K117" s="1458"/>
      <c r="L117" s="1458"/>
      <c r="M117" s="1458"/>
      <c r="N117" s="1458"/>
      <c r="O117" s="1458"/>
      <c r="P117" s="1464"/>
      <c r="Q117" s="1464"/>
      <c r="R117" s="1464"/>
      <c r="S117" s="1464"/>
      <c r="T117" s="1464"/>
      <c r="U117" s="1459"/>
    </row>
    <row r="118" spans="1:21">
      <c r="A118" s="1318"/>
      <c r="B118" s="1300"/>
      <c r="C118" s="1262"/>
      <c r="D118" s="232" t="s">
        <v>590</v>
      </c>
      <c r="E118" s="1460"/>
      <c r="F118" s="1458"/>
      <c r="G118" s="1458"/>
      <c r="H118" s="1458"/>
      <c r="I118" s="1458"/>
      <c r="J118" s="1458"/>
      <c r="K118" s="1458"/>
      <c r="L118" s="1458"/>
      <c r="M118" s="1458"/>
      <c r="N118" s="1458"/>
      <c r="O118" s="1458"/>
      <c r="P118" s="1464"/>
      <c r="Q118" s="1464"/>
      <c r="R118" s="1464"/>
      <c r="S118" s="1464"/>
      <c r="T118" s="1464"/>
      <c r="U118" s="1459"/>
    </row>
    <row r="119" spans="1:21">
      <c r="A119" s="1318"/>
      <c r="B119" s="1308" t="s">
        <v>578</v>
      </c>
      <c r="C119" s="1301" t="s">
        <v>585</v>
      </c>
      <c r="D119" s="199" t="s">
        <v>586</v>
      </c>
      <c r="E119" s="1460"/>
      <c r="F119" s="1458"/>
      <c r="G119" s="1458"/>
      <c r="H119" s="1458"/>
      <c r="I119" s="1458"/>
      <c r="J119" s="1458"/>
      <c r="K119" s="1458"/>
      <c r="L119" s="1458"/>
      <c r="M119" s="1458"/>
      <c r="N119" s="1458"/>
      <c r="O119" s="1458"/>
      <c r="P119" s="1458"/>
      <c r="Q119" s="1464">
        <v>0.99</v>
      </c>
      <c r="R119" s="1464">
        <v>0.97019999999999995</v>
      </c>
      <c r="S119" s="1464">
        <v>0.96049799999999996</v>
      </c>
      <c r="T119" s="1464">
        <v>0.95089301999999998</v>
      </c>
      <c r="U119" s="1459">
        <v>0.94138408979999999</v>
      </c>
    </row>
    <row r="120" spans="1:21">
      <c r="A120" s="1318"/>
      <c r="B120" s="1300"/>
      <c r="C120" s="1302"/>
      <c r="D120" s="215" t="s">
        <v>587</v>
      </c>
      <c r="E120" s="1460"/>
      <c r="F120" s="1458"/>
      <c r="G120" s="1458"/>
      <c r="H120" s="1458"/>
      <c r="I120" s="1458"/>
      <c r="J120" s="1458"/>
      <c r="K120" s="1458"/>
      <c r="L120" s="1458"/>
      <c r="M120" s="1458"/>
      <c r="N120" s="1458"/>
      <c r="O120" s="1458"/>
      <c r="P120" s="1458"/>
      <c r="Q120" s="1464"/>
      <c r="R120" s="1464"/>
      <c r="S120" s="1464"/>
      <c r="T120" s="1464"/>
      <c r="U120" s="1459"/>
    </row>
    <row r="121" spans="1:21">
      <c r="A121" s="1318"/>
      <c r="B121" s="1300"/>
      <c r="C121" s="1261" t="s">
        <v>588</v>
      </c>
      <c r="D121" s="215" t="s">
        <v>589</v>
      </c>
      <c r="E121" s="1460"/>
      <c r="F121" s="1458"/>
      <c r="G121" s="1458"/>
      <c r="H121" s="1458"/>
      <c r="I121" s="1458"/>
      <c r="J121" s="1458"/>
      <c r="K121" s="1458"/>
      <c r="L121" s="1458"/>
      <c r="M121" s="1458"/>
      <c r="N121" s="1458"/>
      <c r="O121" s="1458"/>
      <c r="P121" s="1458"/>
      <c r="Q121" s="1464"/>
      <c r="R121" s="1464"/>
      <c r="S121" s="1464"/>
      <c r="T121" s="1464"/>
      <c r="U121" s="1459"/>
    </row>
    <row r="122" spans="1:21">
      <c r="A122" s="1318"/>
      <c r="B122" s="1300"/>
      <c r="C122" s="1262"/>
      <c r="D122" s="232" t="s">
        <v>590</v>
      </c>
      <c r="E122" s="1460"/>
      <c r="F122" s="1458"/>
      <c r="G122" s="1458"/>
      <c r="H122" s="1458"/>
      <c r="I122" s="1458"/>
      <c r="J122" s="1458"/>
      <c r="K122" s="1458"/>
      <c r="L122" s="1458"/>
      <c r="M122" s="1458"/>
      <c r="N122" s="1458"/>
      <c r="O122" s="1458"/>
      <c r="P122" s="1458"/>
      <c r="Q122" s="1464"/>
      <c r="R122" s="1464"/>
      <c r="S122" s="1464"/>
      <c r="T122" s="1464"/>
      <c r="U122" s="1459"/>
    </row>
    <row r="123" spans="1:21">
      <c r="A123" s="1318"/>
      <c r="B123" s="1308" t="s">
        <v>579</v>
      </c>
      <c r="C123" s="1301" t="s">
        <v>585</v>
      </c>
      <c r="D123" s="199" t="s">
        <v>586</v>
      </c>
      <c r="E123" s="1460"/>
      <c r="F123" s="1458"/>
      <c r="G123" s="1458"/>
      <c r="H123" s="1458"/>
      <c r="I123" s="1458"/>
      <c r="J123" s="1458"/>
      <c r="K123" s="1458"/>
      <c r="L123" s="1458"/>
      <c r="M123" s="1458"/>
      <c r="N123" s="1458"/>
      <c r="O123" s="1458"/>
      <c r="P123" s="1458"/>
      <c r="Q123" s="1458"/>
      <c r="R123" s="1464">
        <v>0.98</v>
      </c>
      <c r="S123" s="1464">
        <v>0.97019999999999995</v>
      </c>
      <c r="T123" s="1464">
        <v>0.96049799999999996</v>
      </c>
      <c r="U123" s="1459">
        <v>0.95089301999999998</v>
      </c>
    </row>
    <row r="124" spans="1:21">
      <c r="A124" s="1318"/>
      <c r="B124" s="1300"/>
      <c r="C124" s="1302"/>
      <c r="D124" s="215" t="s">
        <v>587</v>
      </c>
      <c r="E124" s="1460"/>
      <c r="F124" s="1458"/>
      <c r="G124" s="1458"/>
      <c r="H124" s="1458"/>
      <c r="I124" s="1458"/>
      <c r="J124" s="1458"/>
      <c r="K124" s="1458"/>
      <c r="L124" s="1458"/>
      <c r="M124" s="1458"/>
      <c r="N124" s="1458"/>
      <c r="O124" s="1458"/>
      <c r="P124" s="1458"/>
      <c r="Q124" s="1458"/>
      <c r="R124" s="1464"/>
      <c r="S124" s="1464"/>
      <c r="T124" s="1464"/>
      <c r="U124" s="1459"/>
    </row>
    <row r="125" spans="1:21">
      <c r="A125" s="1318"/>
      <c r="B125" s="1300"/>
      <c r="C125" s="1261" t="s">
        <v>588</v>
      </c>
      <c r="D125" s="215" t="s">
        <v>589</v>
      </c>
      <c r="E125" s="1460"/>
      <c r="F125" s="1458"/>
      <c r="G125" s="1458"/>
      <c r="H125" s="1458"/>
      <c r="I125" s="1458"/>
      <c r="J125" s="1458"/>
      <c r="K125" s="1458"/>
      <c r="L125" s="1458"/>
      <c r="M125" s="1458"/>
      <c r="N125" s="1458"/>
      <c r="O125" s="1458"/>
      <c r="P125" s="1458"/>
      <c r="Q125" s="1458"/>
      <c r="R125" s="1464"/>
      <c r="S125" s="1464"/>
      <c r="T125" s="1464"/>
      <c r="U125" s="1459"/>
    </row>
    <row r="126" spans="1:21">
      <c r="A126" s="1318"/>
      <c r="B126" s="1300"/>
      <c r="C126" s="1262"/>
      <c r="D126" s="232" t="s">
        <v>590</v>
      </c>
      <c r="E126" s="1460"/>
      <c r="F126" s="1458"/>
      <c r="G126" s="1458"/>
      <c r="H126" s="1458"/>
      <c r="I126" s="1458"/>
      <c r="J126" s="1458"/>
      <c r="K126" s="1458"/>
      <c r="L126" s="1458"/>
      <c r="M126" s="1458"/>
      <c r="N126" s="1458"/>
      <c r="O126" s="1458"/>
      <c r="P126" s="1458"/>
      <c r="Q126" s="1458"/>
      <c r="R126" s="1464"/>
      <c r="S126" s="1464"/>
      <c r="T126" s="1464"/>
      <c r="U126" s="1459"/>
    </row>
    <row r="127" spans="1:21">
      <c r="A127" s="1318"/>
      <c r="B127" s="1308" t="s">
        <v>580</v>
      </c>
      <c r="C127" s="1301" t="s">
        <v>585</v>
      </c>
      <c r="D127" s="199" t="s">
        <v>586</v>
      </c>
      <c r="E127" s="1460"/>
      <c r="F127" s="1458"/>
      <c r="G127" s="1458"/>
      <c r="H127" s="1458"/>
      <c r="I127" s="1458"/>
      <c r="J127" s="1458"/>
      <c r="K127" s="1458"/>
      <c r="L127" s="1458"/>
      <c r="M127" s="1458"/>
      <c r="N127" s="1458"/>
      <c r="O127" s="1458"/>
      <c r="P127" s="1458"/>
      <c r="Q127" s="1458"/>
      <c r="R127" s="1458"/>
      <c r="S127" s="1464">
        <v>0.99</v>
      </c>
      <c r="T127" s="1464">
        <v>0.98009999999999997</v>
      </c>
      <c r="U127" s="1459">
        <v>0.97029899999999991</v>
      </c>
    </row>
    <row r="128" spans="1:21">
      <c r="A128" s="1318"/>
      <c r="B128" s="1300"/>
      <c r="C128" s="1302"/>
      <c r="D128" s="215" t="s">
        <v>587</v>
      </c>
      <c r="E128" s="1460"/>
      <c r="F128" s="1458"/>
      <c r="G128" s="1458"/>
      <c r="H128" s="1458"/>
      <c r="I128" s="1458"/>
      <c r="J128" s="1458"/>
      <c r="K128" s="1458"/>
      <c r="L128" s="1458"/>
      <c r="M128" s="1458"/>
      <c r="N128" s="1458"/>
      <c r="O128" s="1458"/>
      <c r="P128" s="1458"/>
      <c r="Q128" s="1458"/>
      <c r="R128" s="1458"/>
      <c r="S128" s="1464"/>
      <c r="T128" s="1464"/>
      <c r="U128" s="1459"/>
    </row>
    <row r="129" spans="1:21">
      <c r="A129" s="1318"/>
      <c r="B129" s="1300"/>
      <c r="C129" s="1261" t="s">
        <v>588</v>
      </c>
      <c r="D129" s="215" t="s">
        <v>589</v>
      </c>
      <c r="E129" s="1460"/>
      <c r="F129" s="1458"/>
      <c r="G129" s="1458"/>
      <c r="H129" s="1458"/>
      <c r="I129" s="1458"/>
      <c r="J129" s="1458"/>
      <c r="K129" s="1458"/>
      <c r="L129" s="1458"/>
      <c r="M129" s="1458"/>
      <c r="N129" s="1458"/>
      <c r="O129" s="1458"/>
      <c r="P129" s="1458"/>
      <c r="Q129" s="1458"/>
      <c r="R129" s="1458"/>
      <c r="S129" s="1464"/>
      <c r="T129" s="1464"/>
      <c r="U129" s="1459"/>
    </row>
    <row r="130" spans="1:21">
      <c r="A130" s="1318"/>
      <c r="B130" s="1300"/>
      <c r="C130" s="1262"/>
      <c r="D130" s="232" t="s">
        <v>590</v>
      </c>
      <c r="E130" s="1460"/>
      <c r="F130" s="1458"/>
      <c r="G130" s="1458"/>
      <c r="H130" s="1458"/>
      <c r="I130" s="1458"/>
      <c r="J130" s="1458"/>
      <c r="K130" s="1458"/>
      <c r="L130" s="1458"/>
      <c r="M130" s="1458"/>
      <c r="N130" s="1458"/>
      <c r="O130" s="1458"/>
      <c r="P130" s="1458"/>
      <c r="Q130" s="1458"/>
      <c r="R130" s="1458"/>
      <c r="S130" s="1464"/>
      <c r="T130" s="1464"/>
      <c r="U130" s="1459"/>
    </row>
    <row r="131" spans="1:21">
      <c r="A131" s="1318"/>
      <c r="B131" s="1308" t="s">
        <v>581</v>
      </c>
      <c r="C131" s="1301" t="s">
        <v>585</v>
      </c>
      <c r="D131" s="199" t="s">
        <v>586</v>
      </c>
      <c r="E131" s="1460"/>
      <c r="F131" s="1458"/>
      <c r="G131" s="1458"/>
      <c r="H131" s="1458"/>
      <c r="I131" s="1458"/>
      <c r="J131" s="1458"/>
      <c r="K131" s="1458"/>
      <c r="L131" s="1458"/>
      <c r="M131" s="1458"/>
      <c r="N131" s="1458"/>
      <c r="O131" s="1458"/>
      <c r="P131" s="1458"/>
      <c r="Q131" s="1458"/>
      <c r="R131" s="1458"/>
      <c r="S131" s="1458"/>
      <c r="T131" s="1461">
        <v>0.99</v>
      </c>
      <c r="U131" s="1459">
        <v>0.98009999999999997</v>
      </c>
    </row>
    <row r="132" spans="1:21">
      <c r="A132" s="1318"/>
      <c r="B132" s="1300"/>
      <c r="C132" s="1302"/>
      <c r="D132" s="215" t="s">
        <v>587</v>
      </c>
      <c r="E132" s="1460"/>
      <c r="F132" s="1458"/>
      <c r="G132" s="1458"/>
      <c r="H132" s="1458"/>
      <c r="I132" s="1458"/>
      <c r="J132" s="1458"/>
      <c r="K132" s="1458"/>
      <c r="L132" s="1458"/>
      <c r="M132" s="1458"/>
      <c r="N132" s="1458"/>
      <c r="O132" s="1458"/>
      <c r="P132" s="1458"/>
      <c r="Q132" s="1458"/>
      <c r="R132" s="1458"/>
      <c r="S132" s="1458"/>
      <c r="T132" s="1462"/>
      <c r="U132" s="1459"/>
    </row>
    <row r="133" spans="1:21">
      <c r="A133" s="1318"/>
      <c r="B133" s="1300"/>
      <c r="C133" s="1261" t="s">
        <v>588</v>
      </c>
      <c r="D133" s="215" t="s">
        <v>589</v>
      </c>
      <c r="E133" s="1460"/>
      <c r="F133" s="1458"/>
      <c r="G133" s="1458"/>
      <c r="H133" s="1458"/>
      <c r="I133" s="1458"/>
      <c r="J133" s="1458"/>
      <c r="K133" s="1458"/>
      <c r="L133" s="1458"/>
      <c r="M133" s="1458"/>
      <c r="N133" s="1458"/>
      <c r="O133" s="1458"/>
      <c r="P133" s="1458"/>
      <c r="Q133" s="1458"/>
      <c r="R133" s="1458"/>
      <c r="S133" s="1458"/>
      <c r="T133" s="1462"/>
      <c r="U133" s="1459"/>
    </row>
    <row r="134" spans="1:21">
      <c r="A134" s="1318"/>
      <c r="B134" s="1300"/>
      <c r="C134" s="1262"/>
      <c r="D134" s="232" t="s">
        <v>590</v>
      </c>
      <c r="E134" s="1460"/>
      <c r="F134" s="1458"/>
      <c r="G134" s="1458"/>
      <c r="H134" s="1458"/>
      <c r="I134" s="1458"/>
      <c r="J134" s="1458"/>
      <c r="K134" s="1458"/>
      <c r="L134" s="1458"/>
      <c r="M134" s="1458"/>
      <c r="N134" s="1458"/>
      <c r="O134" s="1458"/>
      <c r="P134" s="1458"/>
      <c r="Q134" s="1458"/>
      <c r="R134" s="1458"/>
      <c r="S134" s="1458"/>
      <c r="T134" s="1463"/>
      <c r="U134" s="1459"/>
    </row>
    <row r="135" spans="1:21">
      <c r="A135" s="1318"/>
      <c r="B135" s="1308" t="s">
        <v>582</v>
      </c>
      <c r="C135" s="1301" t="s">
        <v>585</v>
      </c>
      <c r="D135" s="199" t="s">
        <v>586</v>
      </c>
      <c r="E135" s="1460"/>
      <c r="F135" s="1458"/>
      <c r="G135" s="1458"/>
      <c r="H135" s="1458"/>
      <c r="I135" s="1458"/>
      <c r="J135" s="1458"/>
      <c r="K135" s="1458"/>
      <c r="L135" s="1458"/>
      <c r="M135" s="1458"/>
      <c r="N135" s="1458"/>
      <c r="O135" s="1458"/>
      <c r="P135" s="1458"/>
      <c r="Q135" s="1458"/>
      <c r="R135" s="1458"/>
      <c r="S135" s="1458"/>
      <c r="T135" s="1458"/>
      <c r="U135" s="1459">
        <v>0.99</v>
      </c>
    </row>
    <row r="136" spans="1:21">
      <c r="A136" s="1318"/>
      <c r="B136" s="1300"/>
      <c r="C136" s="1302"/>
      <c r="D136" s="215" t="s">
        <v>587</v>
      </c>
      <c r="E136" s="1460"/>
      <c r="F136" s="1458"/>
      <c r="G136" s="1458"/>
      <c r="H136" s="1458"/>
      <c r="I136" s="1458"/>
      <c r="J136" s="1458"/>
      <c r="K136" s="1458"/>
      <c r="L136" s="1458"/>
      <c r="M136" s="1458"/>
      <c r="N136" s="1458"/>
      <c r="O136" s="1458"/>
      <c r="P136" s="1458"/>
      <c r="Q136" s="1458"/>
      <c r="R136" s="1458"/>
      <c r="S136" s="1458"/>
      <c r="T136" s="1458"/>
      <c r="U136" s="1459"/>
    </row>
    <row r="137" spans="1:21">
      <c r="A137" s="1318"/>
      <c r="B137" s="1300"/>
      <c r="C137" s="1261" t="s">
        <v>588</v>
      </c>
      <c r="D137" s="215" t="s">
        <v>589</v>
      </c>
      <c r="E137" s="1460"/>
      <c r="F137" s="1458"/>
      <c r="G137" s="1458"/>
      <c r="H137" s="1458"/>
      <c r="I137" s="1458"/>
      <c r="J137" s="1458"/>
      <c r="K137" s="1458"/>
      <c r="L137" s="1458"/>
      <c r="M137" s="1458"/>
      <c r="N137" s="1458"/>
      <c r="O137" s="1458"/>
      <c r="P137" s="1458"/>
      <c r="Q137" s="1458"/>
      <c r="R137" s="1458"/>
      <c r="S137" s="1458"/>
      <c r="T137" s="1458"/>
      <c r="U137" s="1459"/>
    </row>
    <row r="138" spans="1:21">
      <c r="A138" s="1318"/>
      <c r="B138" s="1300"/>
      <c r="C138" s="1262"/>
      <c r="D138" s="232" t="s">
        <v>590</v>
      </c>
      <c r="E138" s="1460"/>
      <c r="F138" s="1458"/>
      <c r="G138" s="1458"/>
      <c r="H138" s="1458"/>
      <c r="I138" s="1458"/>
      <c r="J138" s="1458"/>
      <c r="K138" s="1458"/>
      <c r="L138" s="1458"/>
      <c r="M138" s="1458"/>
      <c r="N138" s="1458"/>
      <c r="O138" s="1458"/>
      <c r="P138" s="1458"/>
      <c r="Q138" s="1458"/>
      <c r="R138" s="1458"/>
      <c r="S138" s="1458"/>
      <c r="T138" s="1458"/>
      <c r="U138" s="1459"/>
    </row>
    <row r="139" spans="1:21">
      <c r="A139" s="1318"/>
      <c r="B139" s="1308" t="s">
        <v>583</v>
      </c>
      <c r="C139" s="1301" t="s">
        <v>585</v>
      </c>
      <c r="D139" s="199" t="s">
        <v>586</v>
      </c>
      <c r="E139" s="1455"/>
      <c r="F139" s="1452"/>
      <c r="G139" s="1452"/>
      <c r="H139" s="1452"/>
      <c r="I139" s="1452"/>
      <c r="J139" s="1452"/>
      <c r="K139" s="1452"/>
      <c r="L139" s="1452"/>
      <c r="M139" s="1452"/>
      <c r="N139" s="1452"/>
      <c r="O139" s="1452"/>
      <c r="P139" s="1452"/>
      <c r="Q139" s="1452"/>
      <c r="R139" s="1452"/>
      <c r="S139" s="1452"/>
      <c r="T139" s="1452"/>
      <c r="U139" s="1449"/>
    </row>
    <row r="140" spans="1:21">
      <c r="A140" s="1318"/>
      <c r="B140" s="1300"/>
      <c r="C140" s="1302"/>
      <c r="D140" s="215" t="s">
        <v>587</v>
      </c>
      <c r="E140" s="1456"/>
      <c r="F140" s="1453"/>
      <c r="G140" s="1453"/>
      <c r="H140" s="1453"/>
      <c r="I140" s="1453"/>
      <c r="J140" s="1453"/>
      <c r="K140" s="1453"/>
      <c r="L140" s="1453"/>
      <c r="M140" s="1453"/>
      <c r="N140" s="1453"/>
      <c r="O140" s="1453"/>
      <c r="P140" s="1453"/>
      <c r="Q140" s="1453"/>
      <c r="R140" s="1453"/>
      <c r="S140" s="1453"/>
      <c r="T140" s="1453"/>
      <c r="U140" s="1450"/>
    </row>
    <row r="141" spans="1:21">
      <c r="A141" s="1318"/>
      <c r="B141" s="1300"/>
      <c r="C141" s="1261" t="s">
        <v>588</v>
      </c>
      <c r="D141" s="215" t="s">
        <v>589</v>
      </c>
      <c r="E141" s="1456"/>
      <c r="F141" s="1453"/>
      <c r="G141" s="1453"/>
      <c r="H141" s="1453"/>
      <c r="I141" s="1453"/>
      <c r="J141" s="1453"/>
      <c r="K141" s="1453"/>
      <c r="L141" s="1453"/>
      <c r="M141" s="1453"/>
      <c r="N141" s="1453"/>
      <c r="O141" s="1453"/>
      <c r="P141" s="1453"/>
      <c r="Q141" s="1453"/>
      <c r="R141" s="1453"/>
      <c r="S141" s="1453"/>
      <c r="T141" s="1453"/>
      <c r="U141" s="1450"/>
    </row>
    <row r="142" spans="1:21">
      <c r="A142" s="1319"/>
      <c r="B142" s="1300"/>
      <c r="C142" s="1262"/>
      <c r="D142" s="232" t="s">
        <v>590</v>
      </c>
      <c r="E142" s="1457"/>
      <c r="F142" s="1454"/>
      <c r="G142" s="1454"/>
      <c r="H142" s="1454"/>
      <c r="I142" s="1454"/>
      <c r="J142" s="1454"/>
      <c r="K142" s="1454"/>
      <c r="L142" s="1454"/>
      <c r="M142" s="1454"/>
      <c r="N142" s="1454"/>
      <c r="O142" s="1454"/>
      <c r="P142" s="1454"/>
      <c r="Q142" s="1454"/>
      <c r="R142" s="1454"/>
      <c r="S142" s="1454"/>
      <c r="T142" s="1454"/>
      <c r="U142" s="1451"/>
    </row>
    <row r="143" spans="1:21">
      <c r="A143" s="1317" t="s">
        <v>495</v>
      </c>
      <c r="B143" s="1308" t="s">
        <v>584</v>
      </c>
      <c r="C143" s="1301" t="s">
        <v>585</v>
      </c>
      <c r="D143" s="199" t="s">
        <v>586</v>
      </c>
      <c r="E143" s="1460"/>
      <c r="F143" s="1461">
        <v>0.79</v>
      </c>
      <c r="G143" s="1461">
        <v>0.69520000000000004</v>
      </c>
      <c r="H143" s="1461">
        <v>0.66739199999999999</v>
      </c>
      <c r="I143" s="1461">
        <v>0.61400063999999999</v>
      </c>
      <c r="J143" s="1461">
        <v>0.57716060159999993</v>
      </c>
      <c r="K143" s="1461">
        <v>0.54830257151999995</v>
      </c>
      <c r="L143" s="1461">
        <v>0.5263704686591999</v>
      </c>
      <c r="M143" s="1461">
        <v>0.48952453585305594</v>
      </c>
      <c r="N143" s="1461">
        <v>0.47973404513599482</v>
      </c>
      <c r="O143" s="1461">
        <v>0.4701393642332749</v>
      </c>
      <c r="P143" s="1461">
        <v>0.46073657694860942</v>
      </c>
      <c r="Q143" s="1461">
        <v>0.45612921117912331</v>
      </c>
      <c r="R143" s="1461">
        <v>0.45156791906733207</v>
      </c>
      <c r="S143" s="1461">
        <v>0.44705223987665876</v>
      </c>
      <c r="T143" s="1461">
        <v>0.44258171747789216</v>
      </c>
      <c r="U143" s="1465">
        <v>0.43815590030311324</v>
      </c>
    </row>
    <row r="144" spans="1:21">
      <c r="A144" s="1318"/>
      <c r="B144" s="1300"/>
      <c r="C144" s="1302"/>
      <c r="D144" s="215" t="s">
        <v>587</v>
      </c>
      <c r="E144" s="1460"/>
      <c r="F144" s="1462"/>
      <c r="G144" s="1462"/>
      <c r="H144" s="1462"/>
      <c r="I144" s="1462"/>
      <c r="J144" s="1462"/>
      <c r="K144" s="1462"/>
      <c r="L144" s="1462"/>
      <c r="M144" s="1462"/>
      <c r="N144" s="1462"/>
      <c r="O144" s="1462"/>
      <c r="P144" s="1462"/>
      <c r="Q144" s="1462"/>
      <c r="R144" s="1462"/>
      <c r="S144" s="1462"/>
      <c r="T144" s="1462"/>
      <c r="U144" s="1466"/>
    </row>
    <row r="145" spans="1:21">
      <c r="A145" s="1318"/>
      <c r="B145" s="1300"/>
      <c r="C145" s="1261" t="s">
        <v>588</v>
      </c>
      <c r="D145" s="215" t="s">
        <v>589</v>
      </c>
      <c r="E145" s="1460"/>
      <c r="F145" s="1462"/>
      <c r="G145" s="1462"/>
      <c r="H145" s="1462"/>
      <c r="I145" s="1462"/>
      <c r="J145" s="1462"/>
      <c r="K145" s="1462"/>
      <c r="L145" s="1462"/>
      <c r="M145" s="1462"/>
      <c r="N145" s="1462"/>
      <c r="O145" s="1462"/>
      <c r="P145" s="1462"/>
      <c r="Q145" s="1462"/>
      <c r="R145" s="1462"/>
      <c r="S145" s="1462"/>
      <c r="T145" s="1462"/>
      <c r="U145" s="1466"/>
    </row>
    <row r="146" spans="1:21">
      <c r="A146" s="1318"/>
      <c r="B146" s="1300"/>
      <c r="C146" s="1262"/>
      <c r="D146" s="232" t="s">
        <v>590</v>
      </c>
      <c r="E146" s="1460"/>
      <c r="F146" s="1462"/>
      <c r="G146" s="1462"/>
      <c r="H146" s="1462"/>
      <c r="I146" s="1462"/>
      <c r="J146" s="1462"/>
      <c r="K146" s="1462"/>
      <c r="L146" s="1462"/>
      <c r="M146" s="1462"/>
      <c r="N146" s="1462"/>
      <c r="O146" s="1462"/>
      <c r="P146" s="1462"/>
      <c r="Q146" s="1462"/>
      <c r="R146" s="1462"/>
      <c r="S146" s="1462"/>
      <c r="T146" s="1462"/>
      <c r="U146" s="1466"/>
    </row>
    <row r="147" spans="1:21">
      <c r="A147" s="1318"/>
      <c r="B147" s="1299" t="s">
        <v>568</v>
      </c>
      <c r="C147" s="1301" t="s">
        <v>585</v>
      </c>
      <c r="D147" s="199" t="s">
        <v>586</v>
      </c>
      <c r="E147" s="1460"/>
      <c r="F147" s="1458"/>
      <c r="G147" s="1464">
        <v>0.88</v>
      </c>
      <c r="H147" s="1464">
        <v>0.8448</v>
      </c>
      <c r="I147" s="1464">
        <v>0.77721600000000002</v>
      </c>
      <c r="J147" s="1464">
        <v>0.73058303999999996</v>
      </c>
      <c r="K147" s="1464">
        <v>0.6940538879999999</v>
      </c>
      <c r="L147" s="1464">
        <v>0.66629173247999984</v>
      </c>
      <c r="M147" s="1464">
        <v>0.61965131120639994</v>
      </c>
      <c r="N147" s="1464">
        <v>0.60725828498227197</v>
      </c>
      <c r="O147" s="1464">
        <v>0.59511311928262656</v>
      </c>
      <c r="P147" s="1464">
        <v>0.58321085689697405</v>
      </c>
      <c r="Q147" s="1464">
        <v>0.57737874832800429</v>
      </c>
      <c r="R147" s="1464">
        <v>0.57160496084472423</v>
      </c>
      <c r="S147" s="1464">
        <v>0.56588891123627694</v>
      </c>
      <c r="T147" s="1464">
        <v>0.56023002212391415</v>
      </c>
      <c r="U147" s="1459">
        <v>0.55462772190267495</v>
      </c>
    </row>
    <row r="148" spans="1:21">
      <c r="A148" s="1318"/>
      <c r="B148" s="1300"/>
      <c r="C148" s="1302"/>
      <c r="D148" s="215" t="s">
        <v>587</v>
      </c>
      <c r="E148" s="1460"/>
      <c r="F148" s="1458"/>
      <c r="G148" s="1464"/>
      <c r="H148" s="1464"/>
      <c r="I148" s="1464"/>
      <c r="J148" s="1464"/>
      <c r="K148" s="1464"/>
      <c r="L148" s="1464"/>
      <c r="M148" s="1464"/>
      <c r="N148" s="1464"/>
      <c r="O148" s="1464"/>
      <c r="P148" s="1464"/>
      <c r="Q148" s="1464"/>
      <c r="R148" s="1464"/>
      <c r="S148" s="1464"/>
      <c r="T148" s="1464"/>
      <c r="U148" s="1459"/>
    </row>
    <row r="149" spans="1:21">
      <c r="A149" s="1318"/>
      <c r="B149" s="1300"/>
      <c r="C149" s="1261" t="s">
        <v>588</v>
      </c>
      <c r="D149" s="215" t="s">
        <v>589</v>
      </c>
      <c r="E149" s="1460"/>
      <c r="F149" s="1458"/>
      <c r="G149" s="1464"/>
      <c r="H149" s="1464"/>
      <c r="I149" s="1464"/>
      <c r="J149" s="1464"/>
      <c r="K149" s="1464"/>
      <c r="L149" s="1464"/>
      <c r="M149" s="1464"/>
      <c r="N149" s="1464"/>
      <c r="O149" s="1464"/>
      <c r="P149" s="1464"/>
      <c r="Q149" s="1464"/>
      <c r="R149" s="1464"/>
      <c r="S149" s="1464"/>
      <c r="T149" s="1464"/>
      <c r="U149" s="1459"/>
    </row>
    <row r="150" spans="1:21">
      <c r="A150" s="1318"/>
      <c r="B150" s="1300"/>
      <c r="C150" s="1262"/>
      <c r="D150" s="232" t="s">
        <v>590</v>
      </c>
      <c r="E150" s="1460"/>
      <c r="F150" s="1458"/>
      <c r="G150" s="1464"/>
      <c r="H150" s="1464"/>
      <c r="I150" s="1464"/>
      <c r="J150" s="1464"/>
      <c r="K150" s="1464"/>
      <c r="L150" s="1464"/>
      <c r="M150" s="1464"/>
      <c r="N150" s="1464"/>
      <c r="O150" s="1464"/>
      <c r="P150" s="1464"/>
      <c r="Q150" s="1464"/>
      <c r="R150" s="1464"/>
      <c r="S150" s="1464"/>
      <c r="T150" s="1464"/>
      <c r="U150" s="1459"/>
    </row>
    <row r="151" spans="1:21">
      <c r="A151" s="1318"/>
      <c r="B151" s="1308" t="s">
        <v>569</v>
      </c>
      <c r="C151" s="1301" t="s">
        <v>585</v>
      </c>
      <c r="D151" s="199" t="s">
        <v>586</v>
      </c>
      <c r="E151" s="1460"/>
      <c r="F151" s="1458"/>
      <c r="G151" s="1458"/>
      <c r="H151" s="1464">
        <v>0.96</v>
      </c>
      <c r="I151" s="1464">
        <v>0.88319999999999999</v>
      </c>
      <c r="J151" s="1464">
        <v>0.83020799999999995</v>
      </c>
      <c r="K151" s="1464">
        <v>0.78869759999999989</v>
      </c>
      <c r="L151" s="1464">
        <v>0.75714969599999982</v>
      </c>
      <c r="M151" s="1464">
        <v>0.70414921727999991</v>
      </c>
      <c r="N151" s="1464">
        <v>0.69006623293439995</v>
      </c>
      <c r="O151" s="1464">
        <v>0.67626490827571195</v>
      </c>
      <c r="P151" s="1464">
        <v>0.66273961011019766</v>
      </c>
      <c r="Q151" s="1464">
        <v>0.6561122140090957</v>
      </c>
      <c r="R151" s="1464">
        <v>0.64955109186900473</v>
      </c>
      <c r="S151" s="1464">
        <v>0.64305558095031468</v>
      </c>
      <c r="T151" s="1464">
        <v>0.63662502514081154</v>
      </c>
      <c r="U151" s="1459">
        <v>0.63025877488940341</v>
      </c>
    </row>
    <row r="152" spans="1:21">
      <c r="A152" s="1318"/>
      <c r="B152" s="1300"/>
      <c r="C152" s="1302"/>
      <c r="D152" s="215" t="s">
        <v>587</v>
      </c>
      <c r="E152" s="1460"/>
      <c r="F152" s="1458"/>
      <c r="G152" s="1458"/>
      <c r="H152" s="1464"/>
      <c r="I152" s="1464"/>
      <c r="J152" s="1464"/>
      <c r="K152" s="1464"/>
      <c r="L152" s="1464"/>
      <c r="M152" s="1464"/>
      <c r="N152" s="1464"/>
      <c r="O152" s="1464"/>
      <c r="P152" s="1464"/>
      <c r="Q152" s="1464"/>
      <c r="R152" s="1464"/>
      <c r="S152" s="1464"/>
      <c r="T152" s="1464"/>
      <c r="U152" s="1459"/>
    </row>
    <row r="153" spans="1:21">
      <c r="A153" s="1318"/>
      <c r="B153" s="1300"/>
      <c r="C153" s="1261" t="s">
        <v>588</v>
      </c>
      <c r="D153" s="215" t="s">
        <v>589</v>
      </c>
      <c r="E153" s="1460"/>
      <c r="F153" s="1458"/>
      <c r="G153" s="1458"/>
      <c r="H153" s="1464"/>
      <c r="I153" s="1464"/>
      <c r="J153" s="1464"/>
      <c r="K153" s="1464"/>
      <c r="L153" s="1464"/>
      <c r="M153" s="1464"/>
      <c r="N153" s="1464"/>
      <c r="O153" s="1464"/>
      <c r="P153" s="1464"/>
      <c r="Q153" s="1464"/>
      <c r="R153" s="1464"/>
      <c r="S153" s="1464"/>
      <c r="T153" s="1464"/>
      <c r="U153" s="1459"/>
    </row>
    <row r="154" spans="1:21">
      <c r="A154" s="1318"/>
      <c r="B154" s="1300"/>
      <c r="C154" s="1262"/>
      <c r="D154" s="232" t="s">
        <v>590</v>
      </c>
      <c r="E154" s="1460"/>
      <c r="F154" s="1458"/>
      <c r="G154" s="1458"/>
      <c r="H154" s="1464"/>
      <c r="I154" s="1464"/>
      <c r="J154" s="1464"/>
      <c r="K154" s="1464"/>
      <c r="L154" s="1464"/>
      <c r="M154" s="1464"/>
      <c r="N154" s="1464"/>
      <c r="O154" s="1464"/>
      <c r="P154" s="1464"/>
      <c r="Q154" s="1464"/>
      <c r="R154" s="1464"/>
      <c r="S154" s="1464"/>
      <c r="T154" s="1464"/>
      <c r="U154" s="1459"/>
    </row>
    <row r="155" spans="1:21">
      <c r="A155" s="1318"/>
      <c r="B155" s="1308" t="s">
        <v>570</v>
      </c>
      <c r="C155" s="1301" t="s">
        <v>585</v>
      </c>
      <c r="D155" s="199" t="s">
        <v>586</v>
      </c>
      <c r="E155" s="1460"/>
      <c r="F155" s="1458"/>
      <c r="G155" s="1458"/>
      <c r="H155" s="1458"/>
      <c r="I155" s="1464">
        <v>0.92</v>
      </c>
      <c r="J155" s="1464">
        <v>0.86480000000000001</v>
      </c>
      <c r="K155" s="1464">
        <v>0.82155999999999996</v>
      </c>
      <c r="L155" s="1464">
        <v>0.78869759999999989</v>
      </c>
      <c r="M155" s="1464">
        <v>0.73348876799999996</v>
      </c>
      <c r="N155" s="1464">
        <v>0.71881899263999993</v>
      </c>
      <c r="O155" s="1464">
        <v>0.70444261278719988</v>
      </c>
      <c r="P155" s="1464">
        <v>0.69035376053145592</v>
      </c>
      <c r="Q155" s="1464">
        <v>0.68345022292614133</v>
      </c>
      <c r="R155" s="1464">
        <v>0.67661572069687992</v>
      </c>
      <c r="S155" s="1464">
        <v>0.66984956348991109</v>
      </c>
      <c r="T155" s="1464">
        <v>0.66315106785501199</v>
      </c>
      <c r="U155" s="1459">
        <v>0.65651955717646182</v>
      </c>
    </row>
    <row r="156" spans="1:21">
      <c r="A156" s="1318"/>
      <c r="B156" s="1300"/>
      <c r="C156" s="1302"/>
      <c r="D156" s="215" t="s">
        <v>587</v>
      </c>
      <c r="E156" s="1460"/>
      <c r="F156" s="1458"/>
      <c r="G156" s="1458"/>
      <c r="H156" s="1458"/>
      <c r="I156" s="1464"/>
      <c r="J156" s="1464"/>
      <c r="K156" s="1464"/>
      <c r="L156" s="1464"/>
      <c r="M156" s="1464"/>
      <c r="N156" s="1464"/>
      <c r="O156" s="1464"/>
      <c r="P156" s="1464"/>
      <c r="Q156" s="1464"/>
      <c r="R156" s="1464"/>
      <c r="S156" s="1464"/>
      <c r="T156" s="1464"/>
      <c r="U156" s="1459"/>
    </row>
    <row r="157" spans="1:21">
      <c r="A157" s="1318"/>
      <c r="B157" s="1300"/>
      <c r="C157" s="1261" t="s">
        <v>588</v>
      </c>
      <c r="D157" s="215" t="s">
        <v>589</v>
      </c>
      <c r="E157" s="1460"/>
      <c r="F157" s="1458"/>
      <c r="G157" s="1458"/>
      <c r="H157" s="1458"/>
      <c r="I157" s="1464"/>
      <c r="J157" s="1464"/>
      <c r="K157" s="1464"/>
      <c r="L157" s="1464"/>
      <c r="M157" s="1464"/>
      <c r="N157" s="1464"/>
      <c r="O157" s="1464"/>
      <c r="P157" s="1464"/>
      <c r="Q157" s="1464"/>
      <c r="R157" s="1464"/>
      <c r="S157" s="1464"/>
      <c r="T157" s="1464"/>
      <c r="U157" s="1459"/>
    </row>
    <row r="158" spans="1:21">
      <c r="A158" s="1318"/>
      <c r="B158" s="1300"/>
      <c r="C158" s="1262"/>
      <c r="D158" s="232" t="s">
        <v>590</v>
      </c>
      <c r="E158" s="1460"/>
      <c r="F158" s="1458"/>
      <c r="G158" s="1458"/>
      <c r="H158" s="1458"/>
      <c r="I158" s="1464"/>
      <c r="J158" s="1464"/>
      <c r="K158" s="1464"/>
      <c r="L158" s="1464"/>
      <c r="M158" s="1464"/>
      <c r="N158" s="1464"/>
      <c r="O158" s="1464"/>
      <c r="P158" s="1464"/>
      <c r="Q158" s="1464"/>
      <c r="R158" s="1464"/>
      <c r="S158" s="1464"/>
      <c r="T158" s="1464"/>
      <c r="U158" s="1459"/>
    </row>
    <row r="159" spans="1:21">
      <c r="A159" s="1318"/>
      <c r="B159" s="1299" t="s">
        <v>571</v>
      </c>
      <c r="C159" s="1301" t="s">
        <v>585</v>
      </c>
      <c r="D159" s="199" t="s">
        <v>586</v>
      </c>
      <c r="E159" s="1460"/>
      <c r="F159" s="1458"/>
      <c r="G159" s="1458"/>
      <c r="H159" s="1458"/>
      <c r="I159" s="1458"/>
      <c r="J159" s="1464">
        <v>0.94</v>
      </c>
      <c r="K159" s="1464">
        <v>0.8929999999999999</v>
      </c>
      <c r="L159" s="1464">
        <v>0.85727999999999993</v>
      </c>
      <c r="M159" s="1464">
        <v>0.79727039999999993</v>
      </c>
      <c r="N159" s="1464">
        <v>0.78132499199999994</v>
      </c>
      <c r="O159" s="1464">
        <v>0.76569849215999997</v>
      </c>
      <c r="P159" s="1464">
        <v>0.75038452231679997</v>
      </c>
      <c r="Q159" s="1464">
        <v>0.74288067709363192</v>
      </c>
      <c r="R159" s="1464">
        <v>0.73545187032269554</v>
      </c>
      <c r="S159" s="1464">
        <v>0.72809735161946854</v>
      </c>
      <c r="T159" s="1464">
        <v>0.72081637810327381</v>
      </c>
      <c r="U159" s="1459">
        <v>0.71360821432224109</v>
      </c>
    </row>
    <row r="160" spans="1:21">
      <c r="A160" s="1318"/>
      <c r="B160" s="1300"/>
      <c r="C160" s="1302"/>
      <c r="D160" s="215" t="s">
        <v>587</v>
      </c>
      <c r="E160" s="1460"/>
      <c r="F160" s="1458"/>
      <c r="G160" s="1458"/>
      <c r="H160" s="1458"/>
      <c r="I160" s="1458"/>
      <c r="J160" s="1464"/>
      <c r="K160" s="1464"/>
      <c r="L160" s="1464"/>
      <c r="M160" s="1464"/>
      <c r="N160" s="1464"/>
      <c r="O160" s="1464"/>
      <c r="P160" s="1464"/>
      <c r="Q160" s="1464"/>
      <c r="R160" s="1464"/>
      <c r="S160" s="1464"/>
      <c r="T160" s="1464"/>
      <c r="U160" s="1459"/>
    </row>
    <row r="161" spans="1:21">
      <c r="A161" s="1318"/>
      <c r="B161" s="1300"/>
      <c r="C161" s="1261" t="s">
        <v>588</v>
      </c>
      <c r="D161" s="215" t="s">
        <v>589</v>
      </c>
      <c r="E161" s="1460"/>
      <c r="F161" s="1458"/>
      <c r="G161" s="1458"/>
      <c r="H161" s="1458"/>
      <c r="I161" s="1458"/>
      <c r="J161" s="1464"/>
      <c r="K161" s="1464"/>
      <c r="L161" s="1464"/>
      <c r="M161" s="1464"/>
      <c r="N161" s="1464"/>
      <c r="O161" s="1464"/>
      <c r="P161" s="1464"/>
      <c r="Q161" s="1464"/>
      <c r="R161" s="1464"/>
      <c r="S161" s="1464"/>
      <c r="T161" s="1464"/>
      <c r="U161" s="1459"/>
    </row>
    <row r="162" spans="1:21">
      <c r="A162" s="1318"/>
      <c r="B162" s="1300"/>
      <c r="C162" s="1262"/>
      <c r="D162" s="232" t="s">
        <v>590</v>
      </c>
      <c r="E162" s="1460"/>
      <c r="F162" s="1458"/>
      <c r="G162" s="1458"/>
      <c r="H162" s="1458"/>
      <c r="I162" s="1458"/>
      <c r="J162" s="1464"/>
      <c r="K162" s="1464"/>
      <c r="L162" s="1464"/>
      <c r="M162" s="1464"/>
      <c r="N162" s="1464"/>
      <c r="O162" s="1464"/>
      <c r="P162" s="1464"/>
      <c r="Q162" s="1464"/>
      <c r="R162" s="1464"/>
      <c r="S162" s="1464"/>
      <c r="T162" s="1464"/>
      <c r="U162" s="1459"/>
    </row>
    <row r="163" spans="1:21">
      <c r="A163" s="1318"/>
      <c r="B163" s="1299" t="s">
        <v>572</v>
      </c>
      <c r="C163" s="1301" t="s">
        <v>585</v>
      </c>
      <c r="D163" s="199" t="s">
        <v>586</v>
      </c>
      <c r="E163" s="1460"/>
      <c r="F163" s="1458"/>
      <c r="G163" s="1458"/>
      <c r="H163" s="1458"/>
      <c r="I163" s="1458"/>
      <c r="J163" s="1458"/>
      <c r="K163" s="1464">
        <v>0.95</v>
      </c>
      <c r="L163" s="1464">
        <v>0.91199999999999992</v>
      </c>
      <c r="M163" s="1464">
        <v>0.84816000000000003</v>
      </c>
      <c r="N163" s="1464">
        <v>0.83119679999999996</v>
      </c>
      <c r="O163" s="1464">
        <v>0.81457286399999995</v>
      </c>
      <c r="P163" s="1464">
        <v>0.79828140671999992</v>
      </c>
      <c r="Q163" s="1464">
        <v>0.79029859265279989</v>
      </c>
      <c r="R163" s="1464">
        <v>0.78239560672627184</v>
      </c>
      <c r="S163" s="1464">
        <v>0.77457165065900913</v>
      </c>
      <c r="T163" s="1464">
        <v>0.76682593415241906</v>
      </c>
      <c r="U163" s="1459">
        <v>0.75915767481089491</v>
      </c>
    </row>
    <row r="164" spans="1:21">
      <c r="A164" s="1318"/>
      <c r="B164" s="1300"/>
      <c r="C164" s="1302"/>
      <c r="D164" s="215" t="s">
        <v>587</v>
      </c>
      <c r="E164" s="1460"/>
      <c r="F164" s="1458"/>
      <c r="G164" s="1458"/>
      <c r="H164" s="1458"/>
      <c r="I164" s="1458"/>
      <c r="J164" s="1458"/>
      <c r="K164" s="1464"/>
      <c r="L164" s="1464"/>
      <c r="M164" s="1464"/>
      <c r="N164" s="1464"/>
      <c r="O164" s="1464"/>
      <c r="P164" s="1464"/>
      <c r="Q164" s="1464"/>
      <c r="R164" s="1464"/>
      <c r="S164" s="1464"/>
      <c r="T164" s="1464"/>
      <c r="U164" s="1459"/>
    </row>
    <row r="165" spans="1:21">
      <c r="A165" s="1318"/>
      <c r="B165" s="1300"/>
      <c r="C165" s="1261" t="s">
        <v>588</v>
      </c>
      <c r="D165" s="215" t="s">
        <v>589</v>
      </c>
      <c r="E165" s="1460"/>
      <c r="F165" s="1458"/>
      <c r="G165" s="1458"/>
      <c r="H165" s="1458"/>
      <c r="I165" s="1458"/>
      <c r="J165" s="1458"/>
      <c r="K165" s="1464"/>
      <c r="L165" s="1464"/>
      <c r="M165" s="1464"/>
      <c r="N165" s="1464"/>
      <c r="O165" s="1464"/>
      <c r="P165" s="1464"/>
      <c r="Q165" s="1464"/>
      <c r="R165" s="1464"/>
      <c r="S165" s="1464"/>
      <c r="T165" s="1464"/>
      <c r="U165" s="1459"/>
    </row>
    <row r="166" spans="1:21">
      <c r="A166" s="1318"/>
      <c r="B166" s="1300"/>
      <c r="C166" s="1262"/>
      <c r="D166" s="232" t="s">
        <v>590</v>
      </c>
      <c r="E166" s="1460"/>
      <c r="F166" s="1458"/>
      <c r="G166" s="1458"/>
      <c r="H166" s="1458"/>
      <c r="I166" s="1458"/>
      <c r="J166" s="1458"/>
      <c r="K166" s="1464"/>
      <c r="L166" s="1464"/>
      <c r="M166" s="1464"/>
      <c r="N166" s="1464"/>
      <c r="O166" s="1464"/>
      <c r="P166" s="1464"/>
      <c r="Q166" s="1464"/>
      <c r="R166" s="1464"/>
      <c r="S166" s="1464"/>
      <c r="T166" s="1464"/>
      <c r="U166" s="1459"/>
    </row>
    <row r="167" spans="1:21">
      <c r="A167" s="1318"/>
      <c r="B167" s="1308" t="s">
        <v>573</v>
      </c>
      <c r="C167" s="1301" t="s">
        <v>585</v>
      </c>
      <c r="D167" s="199" t="s">
        <v>586</v>
      </c>
      <c r="E167" s="1460"/>
      <c r="F167" s="1458"/>
      <c r="G167" s="1458"/>
      <c r="H167" s="1458"/>
      <c r="I167" s="1458"/>
      <c r="J167" s="1458"/>
      <c r="K167" s="1458"/>
      <c r="L167" s="1464">
        <v>0.96</v>
      </c>
      <c r="M167" s="1464">
        <v>0.89280000000000004</v>
      </c>
      <c r="N167" s="1464">
        <v>0.87494400000000006</v>
      </c>
      <c r="O167" s="1464">
        <v>0.85744512000000006</v>
      </c>
      <c r="P167" s="1464">
        <v>0.84029621760000006</v>
      </c>
      <c r="Q167" s="1464">
        <v>0.83189325542400006</v>
      </c>
      <c r="R167" s="1464">
        <v>0.82357432286976007</v>
      </c>
      <c r="S167" s="1464">
        <v>0.81533857964106249</v>
      </c>
      <c r="T167" s="1464">
        <v>0.80718519384465182</v>
      </c>
      <c r="U167" s="1459">
        <v>0.79911334190620531</v>
      </c>
    </row>
    <row r="168" spans="1:21">
      <c r="A168" s="1318"/>
      <c r="B168" s="1300"/>
      <c r="C168" s="1302"/>
      <c r="D168" s="215" t="s">
        <v>587</v>
      </c>
      <c r="E168" s="1460"/>
      <c r="F168" s="1458"/>
      <c r="G168" s="1458"/>
      <c r="H168" s="1458"/>
      <c r="I168" s="1458"/>
      <c r="J168" s="1458"/>
      <c r="K168" s="1458"/>
      <c r="L168" s="1464"/>
      <c r="M168" s="1464"/>
      <c r="N168" s="1464"/>
      <c r="O168" s="1464"/>
      <c r="P168" s="1464"/>
      <c r="Q168" s="1464"/>
      <c r="R168" s="1464"/>
      <c r="S168" s="1464"/>
      <c r="T168" s="1464"/>
      <c r="U168" s="1459"/>
    </row>
    <row r="169" spans="1:21">
      <c r="A169" s="1318"/>
      <c r="B169" s="1300"/>
      <c r="C169" s="1261" t="s">
        <v>588</v>
      </c>
      <c r="D169" s="215" t="s">
        <v>589</v>
      </c>
      <c r="E169" s="1460"/>
      <c r="F169" s="1458"/>
      <c r="G169" s="1458"/>
      <c r="H169" s="1458"/>
      <c r="I169" s="1458"/>
      <c r="J169" s="1458"/>
      <c r="K169" s="1458"/>
      <c r="L169" s="1464"/>
      <c r="M169" s="1464"/>
      <c r="N169" s="1464"/>
      <c r="O169" s="1464"/>
      <c r="P169" s="1464"/>
      <c r="Q169" s="1464"/>
      <c r="R169" s="1464"/>
      <c r="S169" s="1464"/>
      <c r="T169" s="1464"/>
      <c r="U169" s="1459"/>
    </row>
    <row r="170" spans="1:21">
      <c r="A170" s="1318"/>
      <c r="B170" s="1300"/>
      <c r="C170" s="1262"/>
      <c r="D170" s="232" t="s">
        <v>590</v>
      </c>
      <c r="E170" s="1460"/>
      <c r="F170" s="1458"/>
      <c r="G170" s="1458"/>
      <c r="H170" s="1458"/>
      <c r="I170" s="1458"/>
      <c r="J170" s="1458"/>
      <c r="K170" s="1458"/>
      <c r="L170" s="1464"/>
      <c r="M170" s="1464"/>
      <c r="N170" s="1464"/>
      <c r="O170" s="1464"/>
      <c r="P170" s="1464"/>
      <c r="Q170" s="1464"/>
      <c r="R170" s="1464"/>
      <c r="S170" s="1464"/>
      <c r="T170" s="1464"/>
      <c r="U170" s="1459"/>
    </row>
    <row r="171" spans="1:21">
      <c r="A171" s="1318"/>
      <c r="B171" s="1308" t="s">
        <v>574</v>
      </c>
      <c r="C171" s="1301" t="s">
        <v>585</v>
      </c>
      <c r="D171" s="199" t="s">
        <v>586</v>
      </c>
      <c r="E171" s="1460"/>
      <c r="F171" s="1458"/>
      <c r="G171" s="1458"/>
      <c r="H171" s="1458"/>
      <c r="I171" s="1458"/>
      <c r="J171" s="1458"/>
      <c r="K171" s="1458"/>
      <c r="L171" s="1458"/>
      <c r="M171" s="1464">
        <v>0.93</v>
      </c>
      <c r="N171" s="1464">
        <v>0.91139999999999999</v>
      </c>
      <c r="O171" s="1464">
        <v>0.89317199999999997</v>
      </c>
      <c r="P171" s="1464">
        <v>0.8753085599999999</v>
      </c>
      <c r="Q171" s="1464">
        <v>0.86655547439999991</v>
      </c>
      <c r="R171" s="1464">
        <v>0.85788991965599992</v>
      </c>
      <c r="S171" s="1464">
        <v>0.84931102045943996</v>
      </c>
      <c r="T171" s="1464">
        <v>0.84081791025484554</v>
      </c>
      <c r="U171" s="1459">
        <v>0.83240973115229711</v>
      </c>
    </row>
    <row r="172" spans="1:21">
      <c r="A172" s="1318"/>
      <c r="B172" s="1300"/>
      <c r="C172" s="1302"/>
      <c r="D172" s="215" t="s">
        <v>587</v>
      </c>
      <c r="E172" s="1460"/>
      <c r="F172" s="1458"/>
      <c r="G172" s="1458"/>
      <c r="H172" s="1458"/>
      <c r="I172" s="1458"/>
      <c r="J172" s="1458"/>
      <c r="K172" s="1458"/>
      <c r="L172" s="1458"/>
      <c r="M172" s="1464"/>
      <c r="N172" s="1464"/>
      <c r="O172" s="1464"/>
      <c r="P172" s="1464"/>
      <c r="Q172" s="1464"/>
      <c r="R172" s="1464"/>
      <c r="S172" s="1464"/>
      <c r="T172" s="1464"/>
      <c r="U172" s="1459"/>
    </row>
    <row r="173" spans="1:21">
      <c r="A173" s="1318"/>
      <c r="B173" s="1300"/>
      <c r="C173" s="1261" t="s">
        <v>588</v>
      </c>
      <c r="D173" s="215" t="s">
        <v>589</v>
      </c>
      <c r="E173" s="1460"/>
      <c r="F173" s="1458"/>
      <c r="G173" s="1458"/>
      <c r="H173" s="1458"/>
      <c r="I173" s="1458"/>
      <c r="J173" s="1458"/>
      <c r="K173" s="1458"/>
      <c r="L173" s="1458"/>
      <c r="M173" s="1464"/>
      <c r="N173" s="1464"/>
      <c r="O173" s="1464"/>
      <c r="P173" s="1464"/>
      <c r="Q173" s="1464"/>
      <c r="R173" s="1464"/>
      <c r="S173" s="1464"/>
      <c r="T173" s="1464"/>
      <c r="U173" s="1459"/>
    </row>
    <row r="174" spans="1:21">
      <c r="A174" s="1318"/>
      <c r="B174" s="1300"/>
      <c r="C174" s="1262"/>
      <c r="D174" s="232" t="s">
        <v>590</v>
      </c>
      <c r="E174" s="1460"/>
      <c r="F174" s="1458"/>
      <c r="G174" s="1458"/>
      <c r="H174" s="1458"/>
      <c r="I174" s="1458"/>
      <c r="J174" s="1458"/>
      <c r="K174" s="1458"/>
      <c r="L174" s="1458"/>
      <c r="M174" s="1464"/>
      <c r="N174" s="1464"/>
      <c r="O174" s="1464"/>
      <c r="P174" s="1464"/>
      <c r="Q174" s="1464"/>
      <c r="R174" s="1464"/>
      <c r="S174" s="1464"/>
      <c r="T174" s="1464"/>
      <c r="U174" s="1459"/>
    </row>
    <row r="175" spans="1:21">
      <c r="A175" s="1318"/>
      <c r="B175" s="1308" t="s">
        <v>575</v>
      </c>
      <c r="C175" s="1301" t="s">
        <v>585</v>
      </c>
      <c r="D175" s="199" t="s">
        <v>586</v>
      </c>
      <c r="E175" s="1460"/>
      <c r="F175" s="1458"/>
      <c r="G175" s="1458"/>
      <c r="H175" s="1458"/>
      <c r="I175" s="1458"/>
      <c r="J175" s="1458"/>
      <c r="K175" s="1458"/>
      <c r="L175" s="1458"/>
      <c r="M175" s="1458"/>
      <c r="N175" s="1464">
        <v>0.98</v>
      </c>
      <c r="O175" s="1464">
        <v>0.96039999999999992</v>
      </c>
      <c r="P175" s="1464">
        <v>0.94119199999999992</v>
      </c>
      <c r="Q175" s="1464">
        <v>0.9317800799999999</v>
      </c>
      <c r="R175" s="1464">
        <v>0.9224622791999999</v>
      </c>
      <c r="S175" s="1464">
        <v>0.91323765640799992</v>
      </c>
      <c r="T175" s="1464">
        <v>0.90410527984391986</v>
      </c>
      <c r="U175" s="1459">
        <v>0.89506422704548061</v>
      </c>
    </row>
    <row r="176" spans="1:21">
      <c r="A176" s="1318"/>
      <c r="B176" s="1300"/>
      <c r="C176" s="1302"/>
      <c r="D176" s="215" t="s">
        <v>587</v>
      </c>
      <c r="E176" s="1460"/>
      <c r="F176" s="1458"/>
      <c r="G176" s="1458"/>
      <c r="H176" s="1458"/>
      <c r="I176" s="1458"/>
      <c r="J176" s="1458"/>
      <c r="K176" s="1458"/>
      <c r="L176" s="1458"/>
      <c r="M176" s="1458"/>
      <c r="N176" s="1464"/>
      <c r="O176" s="1464"/>
      <c r="P176" s="1464"/>
      <c r="Q176" s="1464"/>
      <c r="R176" s="1464"/>
      <c r="S176" s="1464"/>
      <c r="T176" s="1464"/>
      <c r="U176" s="1459"/>
    </row>
    <row r="177" spans="1:21">
      <c r="A177" s="1318"/>
      <c r="B177" s="1300"/>
      <c r="C177" s="1261" t="s">
        <v>588</v>
      </c>
      <c r="D177" s="215" t="s">
        <v>589</v>
      </c>
      <c r="E177" s="1460"/>
      <c r="F177" s="1458"/>
      <c r="G177" s="1458"/>
      <c r="H177" s="1458"/>
      <c r="I177" s="1458"/>
      <c r="J177" s="1458"/>
      <c r="K177" s="1458"/>
      <c r="L177" s="1458"/>
      <c r="M177" s="1458"/>
      <c r="N177" s="1464"/>
      <c r="O177" s="1464"/>
      <c r="P177" s="1464"/>
      <c r="Q177" s="1464"/>
      <c r="R177" s="1464"/>
      <c r="S177" s="1464"/>
      <c r="T177" s="1464"/>
      <c r="U177" s="1459"/>
    </row>
    <row r="178" spans="1:21">
      <c r="A178" s="1318"/>
      <c r="B178" s="1300"/>
      <c r="C178" s="1262"/>
      <c r="D178" s="232" t="s">
        <v>590</v>
      </c>
      <c r="E178" s="1460"/>
      <c r="F178" s="1458"/>
      <c r="G178" s="1458"/>
      <c r="H178" s="1458"/>
      <c r="I178" s="1458"/>
      <c r="J178" s="1458"/>
      <c r="K178" s="1458"/>
      <c r="L178" s="1458"/>
      <c r="M178" s="1458"/>
      <c r="N178" s="1464"/>
      <c r="O178" s="1464"/>
      <c r="P178" s="1464"/>
      <c r="Q178" s="1464"/>
      <c r="R178" s="1464"/>
      <c r="S178" s="1464"/>
      <c r="T178" s="1464"/>
      <c r="U178" s="1459"/>
    </row>
    <row r="179" spans="1:21">
      <c r="A179" s="1318"/>
      <c r="B179" s="1308" t="s">
        <v>576</v>
      </c>
      <c r="C179" s="1301" t="s">
        <v>585</v>
      </c>
      <c r="D179" s="199" t="s">
        <v>586</v>
      </c>
      <c r="E179" s="1460"/>
      <c r="F179" s="1458"/>
      <c r="G179" s="1458"/>
      <c r="H179" s="1458"/>
      <c r="I179" s="1458"/>
      <c r="J179" s="1458"/>
      <c r="K179" s="1458"/>
      <c r="L179" s="1458"/>
      <c r="M179" s="1458"/>
      <c r="N179" s="1458"/>
      <c r="O179" s="1464">
        <v>0.98</v>
      </c>
      <c r="P179" s="1464">
        <v>0.96039999999999992</v>
      </c>
      <c r="Q179" s="1464">
        <v>0.95079599999999986</v>
      </c>
      <c r="R179" s="1464">
        <v>0.94128803999999988</v>
      </c>
      <c r="S179" s="1464">
        <v>0.93187515959999989</v>
      </c>
      <c r="T179" s="1464">
        <v>0.92255640800399985</v>
      </c>
      <c r="U179" s="1459">
        <v>0.9133308439239598</v>
      </c>
    </row>
    <row r="180" spans="1:21">
      <c r="A180" s="1318"/>
      <c r="B180" s="1300"/>
      <c r="C180" s="1302"/>
      <c r="D180" s="215" t="s">
        <v>587</v>
      </c>
      <c r="E180" s="1460"/>
      <c r="F180" s="1458"/>
      <c r="G180" s="1458"/>
      <c r="H180" s="1458"/>
      <c r="I180" s="1458"/>
      <c r="J180" s="1458"/>
      <c r="K180" s="1458"/>
      <c r="L180" s="1458"/>
      <c r="M180" s="1458"/>
      <c r="N180" s="1458"/>
      <c r="O180" s="1464"/>
      <c r="P180" s="1464"/>
      <c r="Q180" s="1464"/>
      <c r="R180" s="1464"/>
      <c r="S180" s="1464"/>
      <c r="T180" s="1464"/>
      <c r="U180" s="1459"/>
    </row>
    <row r="181" spans="1:21">
      <c r="A181" s="1318"/>
      <c r="B181" s="1300"/>
      <c r="C181" s="1261" t="s">
        <v>588</v>
      </c>
      <c r="D181" s="215" t="s">
        <v>589</v>
      </c>
      <c r="E181" s="1460"/>
      <c r="F181" s="1458"/>
      <c r="G181" s="1458"/>
      <c r="H181" s="1458"/>
      <c r="I181" s="1458"/>
      <c r="J181" s="1458"/>
      <c r="K181" s="1458"/>
      <c r="L181" s="1458"/>
      <c r="M181" s="1458"/>
      <c r="N181" s="1458"/>
      <c r="O181" s="1464"/>
      <c r="P181" s="1464"/>
      <c r="Q181" s="1464"/>
      <c r="R181" s="1464"/>
      <c r="S181" s="1464"/>
      <c r="T181" s="1464"/>
      <c r="U181" s="1459"/>
    </row>
    <row r="182" spans="1:21">
      <c r="A182" s="1318"/>
      <c r="B182" s="1300"/>
      <c r="C182" s="1262"/>
      <c r="D182" s="232" t="s">
        <v>590</v>
      </c>
      <c r="E182" s="1460"/>
      <c r="F182" s="1458"/>
      <c r="G182" s="1458"/>
      <c r="H182" s="1458"/>
      <c r="I182" s="1458"/>
      <c r="J182" s="1458"/>
      <c r="K182" s="1458"/>
      <c r="L182" s="1458"/>
      <c r="M182" s="1458"/>
      <c r="N182" s="1458"/>
      <c r="O182" s="1464"/>
      <c r="P182" s="1464"/>
      <c r="Q182" s="1464"/>
      <c r="R182" s="1464"/>
      <c r="S182" s="1464"/>
      <c r="T182" s="1464"/>
      <c r="U182" s="1459"/>
    </row>
    <row r="183" spans="1:21">
      <c r="A183" s="1318"/>
      <c r="B183" s="1299" t="s">
        <v>577</v>
      </c>
      <c r="C183" s="1301" t="s">
        <v>585</v>
      </c>
      <c r="D183" s="199" t="s">
        <v>586</v>
      </c>
      <c r="E183" s="1460"/>
      <c r="F183" s="1458"/>
      <c r="G183" s="1458"/>
      <c r="H183" s="1458"/>
      <c r="I183" s="1458"/>
      <c r="J183" s="1458"/>
      <c r="K183" s="1458"/>
      <c r="L183" s="1458"/>
      <c r="M183" s="1458"/>
      <c r="N183" s="1458"/>
      <c r="O183" s="1458"/>
      <c r="P183" s="1464">
        <v>0.98</v>
      </c>
      <c r="Q183" s="1464">
        <v>0.97019999999999995</v>
      </c>
      <c r="R183" s="1464">
        <v>0.96049799999999996</v>
      </c>
      <c r="S183" s="1464">
        <v>0.95089301999999998</v>
      </c>
      <c r="T183" s="1464">
        <v>0.94138408979999999</v>
      </c>
      <c r="U183" s="1459">
        <v>0.93197024890199998</v>
      </c>
    </row>
    <row r="184" spans="1:21">
      <c r="A184" s="1318"/>
      <c r="B184" s="1300"/>
      <c r="C184" s="1302"/>
      <c r="D184" s="215" t="s">
        <v>587</v>
      </c>
      <c r="E184" s="1460"/>
      <c r="F184" s="1458"/>
      <c r="G184" s="1458"/>
      <c r="H184" s="1458"/>
      <c r="I184" s="1458"/>
      <c r="J184" s="1458"/>
      <c r="K184" s="1458"/>
      <c r="L184" s="1458"/>
      <c r="M184" s="1458"/>
      <c r="N184" s="1458"/>
      <c r="O184" s="1458"/>
      <c r="P184" s="1464"/>
      <c r="Q184" s="1464"/>
      <c r="R184" s="1464"/>
      <c r="S184" s="1464"/>
      <c r="T184" s="1464"/>
      <c r="U184" s="1459"/>
    </row>
    <row r="185" spans="1:21">
      <c r="A185" s="1318"/>
      <c r="B185" s="1300"/>
      <c r="C185" s="1261" t="s">
        <v>588</v>
      </c>
      <c r="D185" s="215" t="s">
        <v>589</v>
      </c>
      <c r="E185" s="1460"/>
      <c r="F185" s="1458"/>
      <c r="G185" s="1458"/>
      <c r="H185" s="1458"/>
      <c r="I185" s="1458"/>
      <c r="J185" s="1458"/>
      <c r="K185" s="1458"/>
      <c r="L185" s="1458"/>
      <c r="M185" s="1458"/>
      <c r="N185" s="1458"/>
      <c r="O185" s="1458"/>
      <c r="P185" s="1464"/>
      <c r="Q185" s="1464"/>
      <c r="R185" s="1464"/>
      <c r="S185" s="1464"/>
      <c r="T185" s="1464"/>
      <c r="U185" s="1459"/>
    </row>
    <row r="186" spans="1:21">
      <c r="A186" s="1318"/>
      <c r="B186" s="1300"/>
      <c r="C186" s="1262"/>
      <c r="D186" s="232" t="s">
        <v>590</v>
      </c>
      <c r="E186" s="1460"/>
      <c r="F186" s="1458"/>
      <c r="G186" s="1458"/>
      <c r="H186" s="1458"/>
      <c r="I186" s="1458"/>
      <c r="J186" s="1458"/>
      <c r="K186" s="1458"/>
      <c r="L186" s="1458"/>
      <c r="M186" s="1458"/>
      <c r="N186" s="1458"/>
      <c r="O186" s="1458"/>
      <c r="P186" s="1464"/>
      <c r="Q186" s="1464"/>
      <c r="R186" s="1464"/>
      <c r="S186" s="1464"/>
      <c r="T186" s="1464"/>
      <c r="U186" s="1459"/>
    </row>
    <row r="187" spans="1:21">
      <c r="A187" s="1318"/>
      <c r="B187" s="1299" t="s">
        <v>578</v>
      </c>
      <c r="C187" s="1301" t="s">
        <v>585</v>
      </c>
      <c r="D187" s="199" t="s">
        <v>586</v>
      </c>
      <c r="E187" s="1460"/>
      <c r="F187" s="1458"/>
      <c r="G187" s="1458"/>
      <c r="H187" s="1458"/>
      <c r="I187" s="1458"/>
      <c r="J187" s="1458"/>
      <c r="K187" s="1458"/>
      <c r="L187" s="1458"/>
      <c r="M187" s="1458"/>
      <c r="N187" s="1458"/>
      <c r="O187" s="1458"/>
      <c r="P187" s="1458"/>
      <c r="Q187" s="1464">
        <v>0.99</v>
      </c>
      <c r="R187" s="1464">
        <v>0.98009999999999997</v>
      </c>
      <c r="S187" s="1464">
        <v>0.97029899999999991</v>
      </c>
      <c r="T187" s="1464">
        <v>0.96059600999999994</v>
      </c>
      <c r="U187" s="1459">
        <v>0.95099004989999991</v>
      </c>
    </row>
    <row r="188" spans="1:21">
      <c r="A188" s="1318"/>
      <c r="B188" s="1300"/>
      <c r="C188" s="1302"/>
      <c r="D188" s="215" t="s">
        <v>587</v>
      </c>
      <c r="E188" s="1460"/>
      <c r="F188" s="1458"/>
      <c r="G188" s="1458"/>
      <c r="H188" s="1458"/>
      <c r="I188" s="1458"/>
      <c r="J188" s="1458"/>
      <c r="K188" s="1458"/>
      <c r="L188" s="1458"/>
      <c r="M188" s="1458"/>
      <c r="N188" s="1458"/>
      <c r="O188" s="1458"/>
      <c r="P188" s="1458"/>
      <c r="Q188" s="1464"/>
      <c r="R188" s="1464"/>
      <c r="S188" s="1464"/>
      <c r="T188" s="1464"/>
      <c r="U188" s="1459"/>
    </row>
    <row r="189" spans="1:21">
      <c r="A189" s="1318"/>
      <c r="B189" s="1300"/>
      <c r="C189" s="1261" t="s">
        <v>588</v>
      </c>
      <c r="D189" s="215" t="s">
        <v>589</v>
      </c>
      <c r="E189" s="1460"/>
      <c r="F189" s="1458"/>
      <c r="G189" s="1458"/>
      <c r="H189" s="1458"/>
      <c r="I189" s="1458"/>
      <c r="J189" s="1458"/>
      <c r="K189" s="1458"/>
      <c r="L189" s="1458"/>
      <c r="M189" s="1458"/>
      <c r="N189" s="1458"/>
      <c r="O189" s="1458"/>
      <c r="P189" s="1458"/>
      <c r="Q189" s="1464"/>
      <c r="R189" s="1464"/>
      <c r="S189" s="1464"/>
      <c r="T189" s="1464"/>
      <c r="U189" s="1459"/>
    </row>
    <row r="190" spans="1:21">
      <c r="A190" s="1318"/>
      <c r="B190" s="1300"/>
      <c r="C190" s="1262"/>
      <c r="D190" s="232" t="s">
        <v>590</v>
      </c>
      <c r="E190" s="1460"/>
      <c r="F190" s="1458"/>
      <c r="G190" s="1458"/>
      <c r="H190" s="1458"/>
      <c r="I190" s="1458"/>
      <c r="J190" s="1458"/>
      <c r="K190" s="1458"/>
      <c r="L190" s="1458"/>
      <c r="M190" s="1458"/>
      <c r="N190" s="1458"/>
      <c r="O190" s="1458"/>
      <c r="P190" s="1458"/>
      <c r="Q190" s="1464"/>
      <c r="R190" s="1464"/>
      <c r="S190" s="1464"/>
      <c r="T190" s="1464"/>
      <c r="U190" s="1459"/>
    </row>
    <row r="191" spans="1:21">
      <c r="A191" s="1318"/>
      <c r="B191" s="1308" t="s">
        <v>579</v>
      </c>
      <c r="C191" s="1301" t="s">
        <v>585</v>
      </c>
      <c r="D191" s="199" t="s">
        <v>586</v>
      </c>
      <c r="E191" s="1460"/>
      <c r="F191" s="1458"/>
      <c r="G191" s="1458"/>
      <c r="H191" s="1458"/>
      <c r="I191" s="1458"/>
      <c r="J191" s="1458"/>
      <c r="K191" s="1458"/>
      <c r="L191" s="1458"/>
      <c r="M191" s="1458"/>
      <c r="N191" s="1458"/>
      <c r="O191" s="1458"/>
      <c r="P191" s="1458"/>
      <c r="Q191" s="1458"/>
      <c r="R191" s="1464">
        <v>0.99</v>
      </c>
      <c r="S191" s="1464">
        <v>0.98009999999999997</v>
      </c>
      <c r="T191" s="1464">
        <v>0.97029899999999991</v>
      </c>
      <c r="U191" s="1459">
        <v>0.96059600999999994</v>
      </c>
    </row>
    <row r="192" spans="1:21">
      <c r="A192" s="1318"/>
      <c r="B192" s="1300"/>
      <c r="C192" s="1302"/>
      <c r="D192" s="215" t="s">
        <v>587</v>
      </c>
      <c r="E192" s="1460"/>
      <c r="F192" s="1458"/>
      <c r="G192" s="1458"/>
      <c r="H192" s="1458"/>
      <c r="I192" s="1458"/>
      <c r="J192" s="1458"/>
      <c r="K192" s="1458"/>
      <c r="L192" s="1458"/>
      <c r="M192" s="1458"/>
      <c r="N192" s="1458"/>
      <c r="O192" s="1458"/>
      <c r="P192" s="1458"/>
      <c r="Q192" s="1458"/>
      <c r="R192" s="1464"/>
      <c r="S192" s="1464"/>
      <c r="T192" s="1464"/>
      <c r="U192" s="1459"/>
    </row>
    <row r="193" spans="1:21">
      <c r="A193" s="1318"/>
      <c r="B193" s="1300"/>
      <c r="C193" s="1261" t="s">
        <v>588</v>
      </c>
      <c r="D193" s="215" t="s">
        <v>589</v>
      </c>
      <c r="E193" s="1460"/>
      <c r="F193" s="1458"/>
      <c r="G193" s="1458"/>
      <c r="H193" s="1458"/>
      <c r="I193" s="1458"/>
      <c r="J193" s="1458"/>
      <c r="K193" s="1458"/>
      <c r="L193" s="1458"/>
      <c r="M193" s="1458"/>
      <c r="N193" s="1458"/>
      <c r="O193" s="1458"/>
      <c r="P193" s="1458"/>
      <c r="Q193" s="1458"/>
      <c r="R193" s="1464"/>
      <c r="S193" s="1464"/>
      <c r="T193" s="1464"/>
      <c r="U193" s="1459"/>
    </row>
    <row r="194" spans="1:21">
      <c r="A194" s="1318"/>
      <c r="B194" s="1300"/>
      <c r="C194" s="1262"/>
      <c r="D194" s="232" t="s">
        <v>590</v>
      </c>
      <c r="E194" s="1460"/>
      <c r="F194" s="1458"/>
      <c r="G194" s="1458"/>
      <c r="H194" s="1458"/>
      <c r="I194" s="1458"/>
      <c r="J194" s="1458"/>
      <c r="K194" s="1458"/>
      <c r="L194" s="1458"/>
      <c r="M194" s="1458"/>
      <c r="N194" s="1458"/>
      <c r="O194" s="1458"/>
      <c r="P194" s="1458"/>
      <c r="Q194" s="1458"/>
      <c r="R194" s="1464"/>
      <c r="S194" s="1464"/>
      <c r="T194" s="1464"/>
      <c r="U194" s="1459"/>
    </row>
    <row r="195" spans="1:21">
      <c r="A195" s="1318"/>
      <c r="B195" s="1308" t="s">
        <v>580</v>
      </c>
      <c r="C195" s="1301" t="s">
        <v>585</v>
      </c>
      <c r="D195" s="199" t="s">
        <v>586</v>
      </c>
      <c r="E195" s="1460"/>
      <c r="F195" s="1458"/>
      <c r="G195" s="1458"/>
      <c r="H195" s="1458"/>
      <c r="I195" s="1458"/>
      <c r="J195" s="1458"/>
      <c r="K195" s="1458"/>
      <c r="L195" s="1458"/>
      <c r="M195" s="1458"/>
      <c r="N195" s="1458"/>
      <c r="O195" s="1458"/>
      <c r="P195" s="1458"/>
      <c r="Q195" s="1458"/>
      <c r="R195" s="1458"/>
      <c r="S195" s="1464">
        <v>0.99</v>
      </c>
      <c r="T195" s="1464">
        <v>0.98009999999999997</v>
      </c>
      <c r="U195" s="1459">
        <v>0.97029899999999991</v>
      </c>
    </row>
    <row r="196" spans="1:21">
      <c r="A196" s="1318"/>
      <c r="B196" s="1300"/>
      <c r="C196" s="1302"/>
      <c r="D196" s="215" t="s">
        <v>587</v>
      </c>
      <c r="E196" s="1460"/>
      <c r="F196" s="1458"/>
      <c r="G196" s="1458"/>
      <c r="H196" s="1458"/>
      <c r="I196" s="1458"/>
      <c r="J196" s="1458"/>
      <c r="K196" s="1458"/>
      <c r="L196" s="1458"/>
      <c r="M196" s="1458"/>
      <c r="N196" s="1458"/>
      <c r="O196" s="1458"/>
      <c r="P196" s="1458"/>
      <c r="Q196" s="1458"/>
      <c r="R196" s="1458"/>
      <c r="S196" s="1464"/>
      <c r="T196" s="1464"/>
      <c r="U196" s="1459"/>
    </row>
    <row r="197" spans="1:21">
      <c r="A197" s="1318"/>
      <c r="B197" s="1300"/>
      <c r="C197" s="1261" t="s">
        <v>588</v>
      </c>
      <c r="D197" s="215" t="s">
        <v>589</v>
      </c>
      <c r="E197" s="1460"/>
      <c r="F197" s="1458"/>
      <c r="G197" s="1458"/>
      <c r="H197" s="1458"/>
      <c r="I197" s="1458"/>
      <c r="J197" s="1458"/>
      <c r="K197" s="1458"/>
      <c r="L197" s="1458"/>
      <c r="M197" s="1458"/>
      <c r="N197" s="1458"/>
      <c r="O197" s="1458"/>
      <c r="P197" s="1458"/>
      <c r="Q197" s="1458"/>
      <c r="R197" s="1458"/>
      <c r="S197" s="1464"/>
      <c r="T197" s="1464"/>
      <c r="U197" s="1459"/>
    </row>
    <row r="198" spans="1:21">
      <c r="A198" s="1318"/>
      <c r="B198" s="1300"/>
      <c r="C198" s="1262"/>
      <c r="D198" s="232" t="s">
        <v>590</v>
      </c>
      <c r="E198" s="1460"/>
      <c r="F198" s="1458"/>
      <c r="G198" s="1458"/>
      <c r="H198" s="1458"/>
      <c r="I198" s="1458"/>
      <c r="J198" s="1458"/>
      <c r="K198" s="1458"/>
      <c r="L198" s="1458"/>
      <c r="M198" s="1458"/>
      <c r="N198" s="1458"/>
      <c r="O198" s="1458"/>
      <c r="P198" s="1458"/>
      <c r="Q198" s="1458"/>
      <c r="R198" s="1458"/>
      <c r="S198" s="1464"/>
      <c r="T198" s="1464"/>
      <c r="U198" s="1459"/>
    </row>
    <row r="199" spans="1:21">
      <c r="A199" s="1318"/>
      <c r="B199" s="1308" t="s">
        <v>581</v>
      </c>
      <c r="C199" s="1301" t="s">
        <v>585</v>
      </c>
      <c r="D199" s="199" t="s">
        <v>586</v>
      </c>
      <c r="E199" s="1460"/>
      <c r="F199" s="1458"/>
      <c r="G199" s="1458"/>
      <c r="H199" s="1458"/>
      <c r="I199" s="1458"/>
      <c r="J199" s="1458"/>
      <c r="K199" s="1458"/>
      <c r="L199" s="1458"/>
      <c r="M199" s="1458"/>
      <c r="N199" s="1458"/>
      <c r="O199" s="1458"/>
      <c r="P199" s="1458"/>
      <c r="Q199" s="1458"/>
      <c r="R199" s="1458"/>
      <c r="S199" s="1458"/>
      <c r="T199" s="1461">
        <v>0.99</v>
      </c>
      <c r="U199" s="1459">
        <v>0.98009999999999997</v>
      </c>
    </row>
    <row r="200" spans="1:21">
      <c r="A200" s="1318"/>
      <c r="B200" s="1300"/>
      <c r="C200" s="1302"/>
      <c r="D200" s="215" t="s">
        <v>587</v>
      </c>
      <c r="E200" s="1460"/>
      <c r="F200" s="1458"/>
      <c r="G200" s="1458"/>
      <c r="H200" s="1458"/>
      <c r="I200" s="1458"/>
      <c r="J200" s="1458"/>
      <c r="K200" s="1458"/>
      <c r="L200" s="1458"/>
      <c r="M200" s="1458"/>
      <c r="N200" s="1458"/>
      <c r="O200" s="1458"/>
      <c r="P200" s="1458"/>
      <c r="Q200" s="1458"/>
      <c r="R200" s="1458"/>
      <c r="S200" s="1458"/>
      <c r="T200" s="1462"/>
      <c r="U200" s="1459"/>
    </row>
    <row r="201" spans="1:21">
      <c r="A201" s="1318"/>
      <c r="B201" s="1300"/>
      <c r="C201" s="1261" t="s">
        <v>588</v>
      </c>
      <c r="D201" s="215" t="s">
        <v>589</v>
      </c>
      <c r="E201" s="1460"/>
      <c r="F201" s="1458"/>
      <c r="G201" s="1458"/>
      <c r="H201" s="1458"/>
      <c r="I201" s="1458"/>
      <c r="J201" s="1458"/>
      <c r="K201" s="1458"/>
      <c r="L201" s="1458"/>
      <c r="M201" s="1458"/>
      <c r="N201" s="1458"/>
      <c r="O201" s="1458"/>
      <c r="P201" s="1458"/>
      <c r="Q201" s="1458"/>
      <c r="R201" s="1458"/>
      <c r="S201" s="1458"/>
      <c r="T201" s="1462"/>
      <c r="U201" s="1459"/>
    </row>
    <row r="202" spans="1:21">
      <c r="A202" s="1318"/>
      <c r="B202" s="1300"/>
      <c r="C202" s="1262"/>
      <c r="D202" s="232" t="s">
        <v>590</v>
      </c>
      <c r="E202" s="1460"/>
      <c r="F202" s="1458"/>
      <c r="G202" s="1458"/>
      <c r="H202" s="1458"/>
      <c r="I202" s="1458"/>
      <c r="J202" s="1458"/>
      <c r="K202" s="1458"/>
      <c r="L202" s="1458"/>
      <c r="M202" s="1458"/>
      <c r="N202" s="1458"/>
      <c r="O202" s="1458"/>
      <c r="P202" s="1458"/>
      <c r="Q202" s="1458"/>
      <c r="R202" s="1458"/>
      <c r="S202" s="1458"/>
      <c r="T202" s="1463"/>
      <c r="U202" s="1459"/>
    </row>
    <row r="203" spans="1:21">
      <c r="A203" s="1318"/>
      <c r="B203" s="1308" t="s">
        <v>582</v>
      </c>
      <c r="C203" s="1301" t="s">
        <v>585</v>
      </c>
      <c r="D203" s="199" t="s">
        <v>586</v>
      </c>
      <c r="E203" s="1460"/>
      <c r="F203" s="1458"/>
      <c r="G203" s="1458"/>
      <c r="H203" s="1458"/>
      <c r="I203" s="1458"/>
      <c r="J203" s="1458"/>
      <c r="K203" s="1458"/>
      <c r="L203" s="1458"/>
      <c r="M203" s="1458"/>
      <c r="N203" s="1458"/>
      <c r="O203" s="1458"/>
      <c r="P203" s="1458"/>
      <c r="Q203" s="1458"/>
      <c r="R203" s="1458"/>
      <c r="S203" s="1458"/>
      <c r="T203" s="1458"/>
      <c r="U203" s="1459">
        <v>0.99</v>
      </c>
    </row>
    <row r="204" spans="1:21">
      <c r="A204" s="1318"/>
      <c r="B204" s="1300"/>
      <c r="C204" s="1302"/>
      <c r="D204" s="215" t="s">
        <v>587</v>
      </c>
      <c r="E204" s="1460"/>
      <c r="F204" s="1458"/>
      <c r="G204" s="1458"/>
      <c r="H204" s="1458"/>
      <c r="I204" s="1458"/>
      <c r="J204" s="1458"/>
      <c r="K204" s="1458"/>
      <c r="L204" s="1458"/>
      <c r="M204" s="1458"/>
      <c r="N204" s="1458"/>
      <c r="O204" s="1458"/>
      <c r="P204" s="1458"/>
      <c r="Q204" s="1458"/>
      <c r="R204" s="1458"/>
      <c r="S204" s="1458"/>
      <c r="T204" s="1458"/>
      <c r="U204" s="1459"/>
    </row>
    <row r="205" spans="1:21">
      <c r="A205" s="1318"/>
      <c r="B205" s="1300"/>
      <c r="C205" s="1261" t="s">
        <v>588</v>
      </c>
      <c r="D205" s="215" t="s">
        <v>589</v>
      </c>
      <c r="E205" s="1460"/>
      <c r="F205" s="1458"/>
      <c r="G205" s="1458"/>
      <c r="H205" s="1458"/>
      <c r="I205" s="1458"/>
      <c r="J205" s="1458"/>
      <c r="K205" s="1458"/>
      <c r="L205" s="1458"/>
      <c r="M205" s="1458"/>
      <c r="N205" s="1458"/>
      <c r="O205" s="1458"/>
      <c r="P205" s="1458"/>
      <c r="Q205" s="1458"/>
      <c r="R205" s="1458"/>
      <c r="S205" s="1458"/>
      <c r="T205" s="1458"/>
      <c r="U205" s="1459"/>
    </row>
    <row r="206" spans="1:21">
      <c r="A206" s="1318"/>
      <c r="B206" s="1300"/>
      <c r="C206" s="1262"/>
      <c r="D206" s="232" t="s">
        <v>590</v>
      </c>
      <c r="E206" s="1460"/>
      <c r="F206" s="1458"/>
      <c r="G206" s="1458"/>
      <c r="H206" s="1458"/>
      <c r="I206" s="1458"/>
      <c r="J206" s="1458"/>
      <c r="K206" s="1458"/>
      <c r="L206" s="1458"/>
      <c r="M206" s="1458"/>
      <c r="N206" s="1458"/>
      <c r="O206" s="1458"/>
      <c r="P206" s="1458"/>
      <c r="Q206" s="1458"/>
      <c r="R206" s="1458"/>
      <c r="S206" s="1458"/>
      <c r="T206" s="1458"/>
      <c r="U206" s="1459"/>
    </row>
    <row r="207" spans="1:21">
      <c r="A207" s="1318"/>
      <c r="B207" s="1299" t="s">
        <v>583</v>
      </c>
      <c r="C207" s="1301" t="s">
        <v>585</v>
      </c>
      <c r="D207" s="199" t="s">
        <v>586</v>
      </c>
      <c r="E207" s="1455"/>
      <c r="F207" s="1452"/>
      <c r="G207" s="1452"/>
      <c r="H207" s="1452"/>
      <c r="I207" s="1452"/>
      <c r="J207" s="1452"/>
      <c r="K207" s="1452"/>
      <c r="L207" s="1452"/>
      <c r="M207" s="1452"/>
      <c r="N207" s="1452"/>
      <c r="O207" s="1452"/>
      <c r="P207" s="1452"/>
      <c r="Q207" s="1452"/>
      <c r="R207" s="1452"/>
      <c r="S207" s="1452"/>
      <c r="T207" s="1452"/>
      <c r="U207" s="1449"/>
    </row>
    <row r="208" spans="1:21">
      <c r="A208" s="1318"/>
      <c r="B208" s="1300"/>
      <c r="C208" s="1302"/>
      <c r="D208" s="215" t="s">
        <v>587</v>
      </c>
      <c r="E208" s="1456"/>
      <c r="F208" s="1453"/>
      <c r="G208" s="1453"/>
      <c r="H208" s="1453"/>
      <c r="I208" s="1453"/>
      <c r="J208" s="1453"/>
      <c r="K208" s="1453"/>
      <c r="L208" s="1453"/>
      <c r="M208" s="1453"/>
      <c r="N208" s="1453"/>
      <c r="O208" s="1453"/>
      <c r="P208" s="1453"/>
      <c r="Q208" s="1453"/>
      <c r="R208" s="1453"/>
      <c r="S208" s="1453"/>
      <c r="T208" s="1453"/>
      <c r="U208" s="1450"/>
    </row>
    <row r="209" spans="1:21">
      <c r="A209" s="1318"/>
      <c r="B209" s="1300"/>
      <c r="C209" s="1261" t="s">
        <v>588</v>
      </c>
      <c r="D209" s="215" t="s">
        <v>589</v>
      </c>
      <c r="E209" s="1456"/>
      <c r="F209" s="1453"/>
      <c r="G209" s="1453"/>
      <c r="H209" s="1453"/>
      <c r="I209" s="1453"/>
      <c r="J209" s="1453"/>
      <c r="K209" s="1453"/>
      <c r="L209" s="1453"/>
      <c r="M209" s="1453"/>
      <c r="N209" s="1453"/>
      <c r="O209" s="1453"/>
      <c r="P209" s="1453"/>
      <c r="Q209" s="1453"/>
      <c r="R209" s="1453"/>
      <c r="S209" s="1453"/>
      <c r="T209" s="1453"/>
      <c r="U209" s="1450"/>
    </row>
    <row r="210" spans="1:21">
      <c r="A210" s="1319"/>
      <c r="B210" s="1300"/>
      <c r="C210" s="1262"/>
      <c r="D210" s="232" t="s">
        <v>590</v>
      </c>
      <c r="E210" s="1457"/>
      <c r="F210" s="1454"/>
      <c r="G210" s="1454"/>
      <c r="H210" s="1454"/>
      <c r="I210" s="1454"/>
      <c r="J210" s="1454"/>
      <c r="K210" s="1454"/>
      <c r="L210" s="1454"/>
      <c r="M210" s="1454"/>
      <c r="N210" s="1454"/>
      <c r="O210" s="1454"/>
      <c r="P210" s="1454"/>
      <c r="Q210" s="1454"/>
      <c r="R210" s="1454"/>
      <c r="S210" s="1454"/>
      <c r="T210" s="1454"/>
      <c r="U210" s="1451"/>
    </row>
    <row r="211" spans="1:21">
      <c r="A211" s="1317" t="s">
        <v>496</v>
      </c>
      <c r="B211" s="1299" t="s">
        <v>584</v>
      </c>
      <c r="C211" s="1301" t="s">
        <v>585</v>
      </c>
      <c r="D211" s="199" t="s">
        <v>586</v>
      </c>
      <c r="E211" s="1460"/>
      <c r="F211" s="1461">
        <v>0.8</v>
      </c>
      <c r="G211" s="1461">
        <v>0.68800000000000006</v>
      </c>
      <c r="H211" s="1461">
        <v>0.66048000000000007</v>
      </c>
      <c r="I211" s="1461">
        <v>0.60764160000000011</v>
      </c>
      <c r="J211" s="1461">
        <v>0.57118310400000005</v>
      </c>
      <c r="K211" s="1461">
        <v>0.54262394879999998</v>
      </c>
      <c r="L211" s="1461">
        <v>0.52091899084799997</v>
      </c>
      <c r="M211" s="1461">
        <v>0.48445466148864003</v>
      </c>
      <c r="N211" s="1461">
        <v>0.46992102164398081</v>
      </c>
      <c r="O211" s="1461">
        <v>0.46052260121110117</v>
      </c>
      <c r="P211" s="1461">
        <v>0.45131214918687912</v>
      </c>
      <c r="Q211" s="1461">
        <v>0.44679902769501034</v>
      </c>
      <c r="R211" s="1461">
        <v>0.44233103741806024</v>
      </c>
      <c r="S211" s="1461">
        <v>0.43790772704387965</v>
      </c>
      <c r="T211" s="1461">
        <v>0.43352864977344086</v>
      </c>
      <c r="U211" s="1465">
        <v>0.42919336327570645</v>
      </c>
    </row>
    <row r="212" spans="1:21">
      <c r="A212" s="1318"/>
      <c r="B212" s="1300"/>
      <c r="C212" s="1302"/>
      <c r="D212" s="215" t="s">
        <v>587</v>
      </c>
      <c r="E212" s="1460"/>
      <c r="F212" s="1462"/>
      <c r="G212" s="1462"/>
      <c r="H212" s="1462"/>
      <c r="I212" s="1462"/>
      <c r="J212" s="1462"/>
      <c r="K212" s="1462"/>
      <c r="L212" s="1462"/>
      <c r="M212" s="1462"/>
      <c r="N212" s="1462"/>
      <c r="O212" s="1462"/>
      <c r="P212" s="1462"/>
      <c r="Q212" s="1462"/>
      <c r="R212" s="1462"/>
      <c r="S212" s="1462"/>
      <c r="T212" s="1462"/>
      <c r="U212" s="1466"/>
    </row>
    <row r="213" spans="1:21">
      <c r="A213" s="1318"/>
      <c r="B213" s="1300"/>
      <c r="C213" s="1261" t="s">
        <v>588</v>
      </c>
      <c r="D213" s="215" t="s">
        <v>589</v>
      </c>
      <c r="E213" s="1460"/>
      <c r="F213" s="1462"/>
      <c r="G213" s="1462"/>
      <c r="H213" s="1462"/>
      <c r="I213" s="1462"/>
      <c r="J213" s="1462"/>
      <c r="K213" s="1462"/>
      <c r="L213" s="1462"/>
      <c r="M213" s="1462"/>
      <c r="N213" s="1462"/>
      <c r="O213" s="1462"/>
      <c r="P213" s="1462"/>
      <c r="Q213" s="1462"/>
      <c r="R213" s="1462"/>
      <c r="S213" s="1462"/>
      <c r="T213" s="1462"/>
      <c r="U213" s="1466"/>
    </row>
    <row r="214" spans="1:21">
      <c r="A214" s="1318"/>
      <c r="B214" s="1300"/>
      <c r="C214" s="1262"/>
      <c r="D214" s="232" t="s">
        <v>590</v>
      </c>
      <c r="E214" s="1460"/>
      <c r="F214" s="1462"/>
      <c r="G214" s="1462"/>
      <c r="H214" s="1462"/>
      <c r="I214" s="1462"/>
      <c r="J214" s="1462"/>
      <c r="K214" s="1462"/>
      <c r="L214" s="1462"/>
      <c r="M214" s="1462"/>
      <c r="N214" s="1462"/>
      <c r="O214" s="1462"/>
      <c r="P214" s="1462"/>
      <c r="Q214" s="1462"/>
      <c r="R214" s="1462"/>
      <c r="S214" s="1462"/>
      <c r="T214" s="1462"/>
      <c r="U214" s="1466"/>
    </row>
    <row r="215" spans="1:21">
      <c r="A215" s="1318"/>
      <c r="B215" s="1299" t="s">
        <v>568</v>
      </c>
      <c r="C215" s="1301" t="s">
        <v>585</v>
      </c>
      <c r="D215" s="199" t="s">
        <v>586</v>
      </c>
      <c r="E215" s="1460"/>
      <c r="F215" s="1458"/>
      <c r="G215" s="1464">
        <v>0.86</v>
      </c>
      <c r="H215" s="1464">
        <v>0.8256</v>
      </c>
      <c r="I215" s="1464">
        <v>0.759552</v>
      </c>
      <c r="J215" s="1464">
        <v>0.71397887999999998</v>
      </c>
      <c r="K215" s="1464">
        <v>0.67827993599999992</v>
      </c>
      <c r="L215" s="1464">
        <v>0.65114873855999988</v>
      </c>
      <c r="M215" s="1464">
        <v>0.60556832686079998</v>
      </c>
      <c r="N215" s="1464">
        <v>0.58740127705497591</v>
      </c>
      <c r="O215" s="1464">
        <v>0.57565325151387636</v>
      </c>
      <c r="P215" s="1464">
        <v>0.56414018648359887</v>
      </c>
      <c r="Q215" s="1464">
        <v>0.5584987846187629</v>
      </c>
      <c r="R215" s="1464">
        <v>0.55291379677257524</v>
      </c>
      <c r="S215" s="1464">
        <v>0.54738465880484943</v>
      </c>
      <c r="T215" s="1464">
        <v>0.54191081221680093</v>
      </c>
      <c r="U215" s="1459">
        <v>0.53649170409463287</v>
      </c>
    </row>
    <row r="216" spans="1:21">
      <c r="A216" s="1318"/>
      <c r="B216" s="1300"/>
      <c r="C216" s="1302"/>
      <c r="D216" s="215" t="s">
        <v>587</v>
      </c>
      <c r="E216" s="1460"/>
      <c r="F216" s="1458"/>
      <c r="G216" s="1464"/>
      <c r="H216" s="1464"/>
      <c r="I216" s="1464"/>
      <c r="J216" s="1464"/>
      <c r="K216" s="1464"/>
      <c r="L216" s="1464"/>
      <c r="M216" s="1464"/>
      <c r="N216" s="1464"/>
      <c r="O216" s="1464"/>
      <c r="P216" s="1464"/>
      <c r="Q216" s="1464"/>
      <c r="R216" s="1464"/>
      <c r="S216" s="1464"/>
      <c r="T216" s="1464"/>
      <c r="U216" s="1459"/>
    </row>
    <row r="217" spans="1:21">
      <c r="A217" s="1318"/>
      <c r="B217" s="1300"/>
      <c r="C217" s="1261" t="s">
        <v>588</v>
      </c>
      <c r="D217" s="215" t="s">
        <v>589</v>
      </c>
      <c r="E217" s="1460"/>
      <c r="F217" s="1458"/>
      <c r="G217" s="1464"/>
      <c r="H217" s="1464"/>
      <c r="I217" s="1464"/>
      <c r="J217" s="1464"/>
      <c r="K217" s="1464"/>
      <c r="L217" s="1464"/>
      <c r="M217" s="1464"/>
      <c r="N217" s="1464"/>
      <c r="O217" s="1464"/>
      <c r="P217" s="1464"/>
      <c r="Q217" s="1464"/>
      <c r="R217" s="1464"/>
      <c r="S217" s="1464"/>
      <c r="T217" s="1464"/>
      <c r="U217" s="1459"/>
    </row>
    <row r="218" spans="1:21">
      <c r="A218" s="1318"/>
      <c r="B218" s="1300"/>
      <c r="C218" s="1262"/>
      <c r="D218" s="232" t="s">
        <v>590</v>
      </c>
      <c r="E218" s="1460"/>
      <c r="F218" s="1458"/>
      <c r="G218" s="1464"/>
      <c r="H218" s="1464"/>
      <c r="I218" s="1464"/>
      <c r="J218" s="1464"/>
      <c r="K218" s="1464"/>
      <c r="L218" s="1464"/>
      <c r="M218" s="1464"/>
      <c r="N218" s="1464"/>
      <c r="O218" s="1464"/>
      <c r="P218" s="1464"/>
      <c r="Q218" s="1464"/>
      <c r="R218" s="1464"/>
      <c r="S218" s="1464"/>
      <c r="T218" s="1464"/>
      <c r="U218" s="1459"/>
    </row>
    <row r="219" spans="1:21">
      <c r="A219" s="1318"/>
      <c r="B219" s="1308" t="s">
        <v>569</v>
      </c>
      <c r="C219" s="1301" t="s">
        <v>585</v>
      </c>
      <c r="D219" s="199" t="s">
        <v>586</v>
      </c>
      <c r="E219" s="1460"/>
      <c r="F219" s="1458"/>
      <c r="G219" s="1458"/>
      <c r="H219" s="1464">
        <v>0.96</v>
      </c>
      <c r="I219" s="1464">
        <v>0.88319999999999999</v>
      </c>
      <c r="J219" s="1464">
        <v>0.83020799999999995</v>
      </c>
      <c r="K219" s="1464">
        <v>0.78869759999999989</v>
      </c>
      <c r="L219" s="1464">
        <v>0.75714969599999982</v>
      </c>
      <c r="M219" s="1464">
        <v>0.70414921727999991</v>
      </c>
      <c r="N219" s="1464">
        <v>0.68302474076159991</v>
      </c>
      <c r="O219" s="1464">
        <v>0.6693642459463679</v>
      </c>
      <c r="P219" s="1464">
        <v>0.65597696102744052</v>
      </c>
      <c r="Q219" s="1464">
        <v>0.64941719141716614</v>
      </c>
      <c r="R219" s="1464">
        <v>0.64292301950299446</v>
      </c>
      <c r="S219" s="1464">
        <v>0.63649378930796452</v>
      </c>
      <c r="T219" s="1464">
        <v>0.63012885141488484</v>
      </c>
      <c r="U219" s="1459">
        <v>0.62382756290073593</v>
      </c>
    </row>
    <row r="220" spans="1:21">
      <c r="A220" s="1318"/>
      <c r="B220" s="1300"/>
      <c r="C220" s="1302"/>
      <c r="D220" s="215" t="s">
        <v>587</v>
      </c>
      <c r="E220" s="1460"/>
      <c r="F220" s="1458"/>
      <c r="G220" s="1458"/>
      <c r="H220" s="1464"/>
      <c r="I220" s="1464"/>
      <c r="J220" s="1464"/>
      <c r="K220" s="1464"/>
      <c r="L220" s="1464"/>
      <c r="M220" s="1464"/>
      <c r="N220" s="1464"/>
      <c r="O220" s="1464"/>
      <c r="P220" s="1464"/>
      <c r="Q220" s="1464"/>
      <c r="R220" s="1464"/>
      <c r="S220" s="1464"/>
      <c r="T220" s="1464"/>
      <c r="U220" s="1459"/>
    </row>
    <row r="221" spans="1:21">
      <c r="A221" s="1318"/>
      <c r="B221" s="1300"/>
      <c r="C221" s="1261" t="s">
        <v>588</v>
      </c>
      <c r="D221" s="215" t="s">
        <v>589</v>
      </c>
      <c r="E221" s="1460"/>
      <c r="F221" s="1458"/>
      <c r="G221" s="1458"/>
      <c r="H221" s="1464"/>
      <c r="I221" s="1464"/>
      <c r="J221" s="1464"/>
      <c r="K221" s="1464"/>
      <c r="L221" s="1464"/>
      <c r="M221" s="1464"/>
      <c r="N221" s="1464"/>
      <c r="O221" s="1464"/>
      <c r="P221" s="1464"/>
      <c r="Q221" s="1464"/>
      <c r="R221" s="1464"/>
      <c r="S221" s="1464"/>
      <c r="T221" s="1464"/>
      <c r="U221" s="1459"/>
    </row>
    <row r="222" spans="1:21">
      <c r="A222" s="1318"/>
      <c r="B222" s="1300"/>
      <c r="C222" s="1262"/>
      <c r="D222" s="232" t="s">
        <v>590</v>
      </c>
      <c r="E222" s="1460"/>
      <c r="F222" s="1458"/>
      <c r="G222" s="1458"/>
      <c r="H222" s="1464"/>
      <c r="I222" s="1464"/>
      <c r="J222" s="1464"/>
      <c r="K222" s="1464"/>
      <c r="L222" s="1464"/>
      <c r="M222" s="1464"/>
      <c r="N222" s="1464"/>
      <c r="O222" s="1464"/>
      <c r="P222" s="1464"/>
      <c r="Q222" s="1464"/>
      <c r="R222" s="1464"/>
      <c r="S222" s="1464"/>
      <c r="T222" s="1464"/>
      <c r="U222" s="1459"/>
    </row>
    <row r="223" spans="1:21">
      <c r="A223" s="1318"/>
      <c r="B223" s="1308" t="s">
        <v>570</v>
      </c>
      <c r="C223" s="1301" t="s">
        <v>585</v>
      </c>
      <c r="D223" s="199" t="s">
        <v>586</v>
      </c>
      <c r="E223" s="1460"/>
      <c r="F223" s="1458"/>
      <c r="G223" s="1458"/>
      <c r="H223" s="1458"/>
      <c r="I223" s="1464">
        <v>0.92</v>
      </c>
      <c r="J223" s="1464">
        <v>0.86480000000000001</v>
      </c>
      <c r="K223" s="1464">
        <v>0.82155999999999996</v>
      </c>
      <c r="L223" s="1464">
        <v>0.78869759999999989</v>
      </c>
      <c r="M223" s="1464">
        <v>0.73348876799999996</v>
      </c>
      <c r="N223" s="1464">
        <v>0.71148410495999992</v>
      </c>
      <c r="O223" s="1464">
        <v>0.69725442286079986</v>
      </c>
      <c r="P223" s="1464">
        <v>0.68330933440358388</v>
      </c>
      <c r="Q223" s="1464">
        <v>0.67647624105954807</v>
      </c>
      <c r="R223" s="1464">
        <v>0.66971147864895253</v>
      </c>
      <c r="S223" s="1464">
        <v>0.66301436386246304</v>
      </c>
      <c r="T223" s="1464">
        <v>0.65638422022383835</v>
      </c>
      <c r="U223" s="1459">
        <v>0.64982037802159998</v>
      </c>
    </row>
    <row r="224" spans="1:21">
      <c r="A224" s="1318"/>
      <c r="B224" s="1300"/>
      <c r="C224" s="1302"/>
      <c r="D224" s="215" t="s">
        <v>587</v>
      </c>
      <c r="E224" s="1460"/>
      <c r="F224" s="1458"/>
      <c r="G224" s="1458"/>
      <c r="H224" s="1458"/>
      <c r="I224" s="1464"/>
      <c r="J224" s="1464"/>
      <c r="K224" s="1464"/>
      <c r="L224" s="1464"/>
      <c r="M224" s="1464"/>
      <c r="N224" s="1464"/>
      <c r="O224" s="1464"/>
      <c r="P224" s="1464"/>
      <c r="Q224" s="1464"/>
      <c r="R224" s="1464"/>
      <c r="S224" s="1464"/>
      <c r="T224" s="1464"/>
      <c r="U224" s="1459"/>
    </row>
    <row r="225" spans="1:21">
      <c r="A225" s="1318"/>
      <c r="B225" s="1300"/>
      <c r="C225" s="1261" t="s">
        <v>588</v>
      </c>
      <c r="D225" s="215" t="s">
        <v>589</v>
      </c>
      <c r="E225" s="1460"/>
      <c r="F225" s="1458"/>
      <c r="G225" s="1458"/>
      <c r="H225" s="1458"/>
      <c r="I225" s="1464"/>
      <c r="J225" s="1464"/>
      <c r="K225" s="1464"/>
      <c r="L225" s="1464"/>
      <c r="M225" s="1464"/>
      <c r="N225" s="1464"/>
      <c r="O225" s="1464"/>
      <c r="P225" s="1464"/>
      <c r="Q225" s="1464"/>
      <c r="R225" s="1464"/>
      <c r="S225" s="1464"/>
      <c r="T225" s="1464"/>
      <c r="U225" s="1459"/>
    </row>
    <row r="226" spans="1:21">
      <c r="A226" s="1318"/>
      <c r="B226" s="1300"/>
      <c r="C226" s="1262"/>
      <c r="D226" s="232" t="s">
        <v>590</v>
      </c>
      <c r="E226" s="1460"/>
      <c r="F226" s="1458"/>
      <c r="G226" s="1458"/>
      <c r="H226" s="1458"/>
      <c r="I226" s="1464"/>
      <c r="J226" s="1464"/>
      <c r="K226" s="1464"/>
      <c r="L226" s="1464"/>
      <c r="M226" s="1464"/>
      <c r="N226" s="1464"/>
      <c r="O226" s="1464"/>
      <c r="P226" s="1464"/>
      <c r="Q226" s="1464"/>
      <c r="R226" s="1464"/>
      <c r="S226" s="1464"/>
      <c r="T226" s="1464"/>
      <c r="U226" s="1459"/>
    </row>
    <row r="227" spans="1:21">
      <c r="A227" s="1318"/>
      <c r="B227" s="1308" t="s">
        <v>571</v>
      </c>
      <c r="C227" s="1301" t="s">
        <v>585</v>
      </c>
      <c r="D227" s="199" t="s">
        <v>586</v>
      </c>
      <c r="E227" s="1460"/>
      <c r="F227" s="1458"/>
      <c r="G227" s="1458"/>
      <c r="H227" s="1458"/>
      <c r="I227" s="1458"/>
      <c r="J227" s="1464">
        <v>0.94</v>
      </c>
      <c r="K227" s="1464">
        <v>0.8929999999999999</v>
      </c>
      <c r="L227" s="1464">
        <v>0.85727999999999993</v>
      </c>
      <c r="M227" s="1464">
        <v>0.79727039999999993</v>
      </c>
      <c r="N227" s="1464">
        <v>0.77335228799999989</v>
      </c>
      <c r="O227" s="1464">
        <v>0.75788524223999987</v>
      </c>
      <c r="P227" s="1464">
        <v>0.74272753739519981</v>
      </c>
      <c r="Q227" s="1464">
        <v>0.73530026202124776</v>
      </c>
      <c r="R227" s="1464">
        <v>0.72794725940103533</v>
      </c>
      <c r="S227" s="1464">
        <v>0.72066778680702492</v>
      </c>
      <c r="T227" s="1464">
        <v>0.71346110893895465</v>
      </c>
      <c r="U227" s="1459">
        <v>0.70632649784956514</v>
      </c>
    </row>
    <row r="228" spans="1:21">
      <c r="A228" s="1318"/>
      <c r="B228" s="1300"/>
      <c r="C228" s="1302"/>
      <c r="D228" s="215" t="s">
        <v>587</v>
      </c>
      <c r="E228" s="1460"/>
      <c r="F228" s="1458"/>
      <c r="G228" s="1458"/>
      <c r="H228" s="1458"/>
      <c r="I228" s="1458"/>
      <c r="J228" s="1464"/>
      <c r="K228" s="1464"/>
      <c r="L228" s="1464"/>
      <c r="M228" s="1464"/>
      <c r="N228" s="1464"/>
      <c r="O228" s="1464"/>
      <c r="P228" s="1464"/>
      <c r="Q228" s="1464"/>
      <c r="R228" s="1464"/>
      <c r="S228" s="1464"/>
      <c r="T228" s="1464"/>
      <c r="U228" s="1459"/>
    </row>
    <row r="229" spans="1:21">
      <c r="A229" s="1318"/>
      <c r="B229" s="1300"/>
      <c r="C229" s="1261" t="s">
        <v>588</v>
      </c>
      <c r="D229" s="215" t="s">
        <v>589</v>
      </c>
      <c r="E229" s="1460"/>
      <c r="F229" s="1458"/>
      <c r="G229" s="1458"/>
      <c r="H229" s="1458"/>
      <c r="I229" s="1458"/>
      <c r="J229" s="1464"/>
      <c r="K229" s="1464"/>
      <c r="L229" s="1464"/>
      <c r="M229" s="1464"/>
      <c r="N229" s="1464"/>
      <c r="O229" s="1464"/>
      <c r="P229" s="1464"/>
      <c r="Q229" s="1464"/>
      <c r="R229" s="1464"/>
      <c r="S229" s="1464"/>
      <c r="T229" s="1464"/>
      <c r="U229" s="1459"/>
    </row>
    <row r="230" spans="1:21">
      <c r="A230" s="1318"/>
      <c r="B230" s="1300"/>
      <c r="C230" s="1262"/>
      <c r="D230" s="232" t="s">
        <v>590</v>
      </c>
      <c r="E230" s="1460"/>
      <c r="F230" s="1458"/>
      <c r="G230" s="1458"/>
      <c r="H230" s="1458"/>
      <c r="I230" s="1458"/>
      <c r="J230" s="1464"/>
      <c r="K230" s="1464"/>
      <c r="L230" s="1464"/>
      <c r="M230" s="1464"/>
      <c r="N230" s="1464"/>
      <c r="O230" s="1464"/>
      <c r="P230" s="1464"/>
      <c r="Q230" s="1464"/>
      <c r="R230" s="1464"/>
      <c r="S230" s="1464"/>
      <c r="T230" s="1464"/>
      <c r="U230" s="1459"/>
    </row>
    <row r="231" spans="1:21">
      <c r="A231" s="1318"/>
      <c r="B231" s="1308" t="s">
        <v>572</v>
      </c>
      <c r="C231" s="1301" t="s">
        <v>585</v>
      </c>
      <c r="D231" s="199" t="s">
        <v>586</v>
      </c>
      <c r="E231" s="1460"/>
      <c r="F231" s="1458"/>
      <c r="G231" s="1458"/>
      <c r="H231" s="1458"/>
      <c r="I231" s="1458"/>
      <c r="J231" s="1458"/>
      <c r="K231" s="1464">
        <v>0.95</v>
      </c>
      <c r="L231" s="1464">
        <v>0.91199999999999992</v>
      </c>
      <c r="M231" s="1464">
        <v>0.84816000000000003</v>
      </c>
      <c r="N231" s="1464">
        <v>0.82271519999999998</v>
      </c>
      <c r="O231" s="1464">
        <v>0.80626089599999995</v>
      </c>
      <c r="P231" s="1464">
        <v>0.79013567807999996</v>
      </c>
      <c r="Q231" s="1464">
        <v>0.7822343212991999</v>
      </c>
      <c r="R231" s="1464">
        <v>0.77441197808620788</v>
      </c>
      <c r="S231" s="1464">
        <v>0.76666785830534578</v>
      </c>
      <c r="T231" s="1464">
        <v>0.75900117972229231</v>
      </c>
      <c r="U231" s="1459">
        <v>0.75141116792506935</v>
      </c>
    </row>
    <row r="232" spans="1:21">
      <c r="A232" s="1318"/>
      <c r="B232" s="1300"/>
      <c r="C232" s="1302"/>
      <c r="D232" s="215" t="s">
        <v>587</v>
      </c>
      <c r="E232" s="1460"/>
      <c r="F232" s="1458"/>
      <c r="G232" s="1458"/>
      <c r="H232" s="1458"/>
      <c r="I232" s="1458"/>
      <c r="J232" s="1458"/>
      <c r="K232" s="1464"/>
      <c r="L232" s="1464"/>
      <c r="M232" s="1464"/>
      <c r="N232" s="1464"/>
      <c r="O232" s="1464"/>
      <c r="P232" s="1464"/>
      <c r="Q232" s="1464"/>
      <c r="R232" s="1464"/>
      <c r="S232" s="1464"/>
      <c r="T232" s="1464"/>
      <c r="U232" s="1459"/>
    </row>
    <row r="233" spans="1:21">
      <c r="A233" s="1318"/>
      <c r="B233" s="1300"/>
      <c r="C233" s="1261" t="s">
        <v>588</v>
      </c>
      <c r="D233" s="215" t="s">
        <v>589</v>
      </c>
      <c r="E233" s="1460"/>
      <c r="F233" s="1458"/>
      <c r="G233" s="1458"/>
      <c r="H233" s="1458"/>
      <c r="I233" s="1458"/>
      <c r="J233" s="1458"/>
      <c r="K233" s="1464"/>
      <c r="L233" s="1464"/>
      <c r="M233" s="1464"/>
      <c r="N233" s="1464"/>
      <c r="O233" s="1464"/>
      <c r="P233" s="1464"/>
      <c r="Q233" s="1464"/>
      <c r="R233" s="1464"/>
      <c r="S233" s="1464"/>
      <c r="T233" s="1464"/>
      <c r="U233" s="1459"/>
    </row>
    <row r="234" spans="1:21">
      <c r="A234" s="1318"/>
      <c r="B234" s="1300"/>
      <c r="C234" s="1262"/>
      <c r="D234" s="232" t="s">
        <v>590</v>
      </c>
      <c r="E234" s="1460"/>
      <c r="F234" s="1458"/>
      <c r="G234" s="1458"/>
      <c r="H234" s="1458"/>
      <c r="I234" s="1458"/>
      <c r="J234" s="1458"/>
      <c r="K234" s="1464"/>
      <c r="L234" s="1464"/>
      <c r="M234" s="1464"/>
      <c r="N234" s="1464"/>
      <c r="O234" s="1464"/>
      <c r="P234" s="1464"/>
      <c r="Q234" s="1464"/>
      <c r="R234" s="1464"/>
      <c r="S234" s="1464"/>
      <c r="T234" s="1464"/>
      <c r="U234" s="1459"/>
    </row>
    <row r="235" spans="1:21">
      <c r="A235" s="1318"/>
      <c r="B235" s="1308" t="s">
        <v>573</v>
      </c>
      <c r="C235" s="1301" t="s">
        <v>585</v>
      </c>
      <c r="D235" s="199" t="s">
        <v>586</v>
      </c>
      <c r="E235" s="1460"/>
      <c r="F235" s="1458"/>
      <c r="G235" s="1458"/>
      <c r="H235" s="1458"/>
      <c r="I235" s="1458"/>
      <c r="J235" s="1458"/>
      <c r="K235" s="1458"/>
      <c r="L235" s="1464">
        <v>0.96</v>
      </c>
      <c r="M235" s="1464">
        <v>0.89280000000000004</v>
      </c>
      <c r="N235" s="1464">
        <v>0.86601600000000001</v>
      </c>
      <c r="O235" s="1464">
        <v>0.84869567999999995</v>
      </c>
      <c r="P235" s="1464">
        <v>0.83172176639999995</v>
      </c>
      <c r="Q235" s="1464">
        <v>0.823404548736</v>
      </c>
      <c r="R235" s="1464">
        <v>0.81517050324864004</v>
      </c>
      <c r="S235" s="1464">
        <v>0.80701879821615363</v>
      </c>
      <c r="T235" s="1464">
        <v>0.79894861023399211</v>
      </c>
      <c r="U235" s="1459">
        <v>0.79095912413165215</v>
      </c>
    </row>
    <row r="236" spans="1:21">
      <c r="A236" s="1318"/>
      <c r="B236" s="1300"/>
      <c r="C236" s="1302"/>
      <c r="D236" s="215" t="s">
        <v>587</v>
      </c>
      <c r="E236" s="1460"/>
      <c r="F236" s="1458"/>
      <c r="G236" s="1458"/>
      <c r="H236" s="1458"/>
      <c r="I236" s="1458"/>
      <c r="J236" s="1458"/>
      <c r="K236" s="1458"/>
      <c r="L236" s="1464"/>
      <c r="M236" s="1464"/>
      <c r="N236" s="1464"/>
      <c r="O236" s="1464"/>
      <c r="P236" s="1464"/>
      <c r="Q236" s="1464"/>
      <c r="R236" s="1464"/>
      <c r="S236" s="1464"/>
      <c r="T236" s="1464"/>
      <c r="U236" s="1459"/>
    </row>
    <row r="237" spans="1:21">
      <c r="A237" s="1318"/>
      <c r="B237" s="1300"/>
      <c r="C237" s="1261" t="s">
        <v>588</v>
      </c>
      <c r="D237" s="215" t="s">
        <v>589</v>
      </c>
      <c r="E237" s="1460"/>
      <c r="F237" s="1458"/>
      <c r="G237" s="1458"/>
      <c r="H237" s="1458"/>
      <c r="I237" s="1458"/>
      <c r="J237" s="1458"/>
      <c r="K237" s="1458"/>
      <c r="L237" s="1464"/>
      <c r="M237" s="1464"/>
      <c r="N237" s="1464"/>
      <c r="O237" s="1464"/>
      <c r="P237" s="1464"/>
      <c r="Q237" s="1464"/>
      <c r="R237" s="1464"/>
      <c r="S237" s="1464"/>
      <c r="T237" s="1464"/>
      <c r="U237" s="1459"/>
    </row>
    <row r="238" spans="1:21">
      <c r="A238" s="1318"/>
      <c r="B238" s="1300"/>
      <c r="C238" s="1262"/>
      <c r="D238" s="232" t="s">
        <v>590</v>
      </c>
      <c r="E238" s="1460"/>
      <c r="F238" s="1458"/>
      <c r="G238" s="1458"/>
      <c r="H238" s="1458"/>
      <c r="I238" s="1458"/>
      <c r="J238" s="1458"/>
      <c r="K238" s="1458"/>
      <c r="L238" s="1464"/>
      <c r="M238" s="1464"/>
      <c r="N238" s="1464"/>
      <c r="O238" s="1464"/>
      <c r="P238" s="1464"/>
      <c r="Q238" s="1464"/>
      <c r="R238" s="1464"/>
      <c r="S238" s="1464"/>
      <c r="T238" s="1464"/>
      <c r="U238" s="1459"/>
    </row>
    <row r="239" spans="1:21">
      <c r="A239" s="1318"/>
      <c r="B239" s="1299" t="s">
        <v>574</v>
      </c>
      <c r="C239" s="1301" t="s">
        <v>585</v>
      </c>
      <c r="D239" s="199" t="s">
        <v>586</v>
      </c>
      <c r="E239" s="1460"/>
      <c r="F239" s="1458"/>
      <c r="G239" s="1458"/>
      <c r="H239" s="1458"/>
      <c r="I239" s="1458"/>
      <c r="J239" s="1458"/>
      <c r="K239" s="1458"/>
      <c r="L239" s="1458"/>
      <c r="M239" s="1464">
        <v>0.93</v>
      </c>
      <c r="N239" s="1464">
        <v>0.90210000000000001</v>
      </c>
      <c r="O239" s="1464">
        <v>0.88405800000000001</v>
      </c>
      <c r="P239" s="1464">
        <v>0.86637684000000004</v>
      </c>
      <c r="Q239" s="1464">
        <v>0.85771307159999999</v>
      </c>
      <c r="R239" s="1464">
        <v>0.84913594088400002</v>
      </c>
      <c r="S239" s="1464">
        <v>0.84064458147515997</v>
      </c>
      <c r="T239" s="1464">
        <v>0.83223813566040838</v>
      </c>
      <c r="U239" s="1459">
        <v>0.82391575430380426</v>
      </c>
    </row>
    <row r="240" spans="1:21">
      <c r="A240" s="1318"/>
      <c r="B240" s="1300"/>
      <c r="C240" s="1302"/>
      <c r="D240" s="215" t="s">
        <v>587</v>
      </c>
      <c r="E240" s="1460"/>
      <c r="F240" s="1458"/>
      <c r="G240" s="1458"/>
      <c r="H240" s="1458"/>
      <c r="I240" s="1458"/>
      <c r="J240" s="1458"/>
      <c r="K240" s="1458"/>
      <c r="L240" s="1458"/>
      <c r="M240" s="1464"/>
      <c r="N240" s="1464"/>
      <c r="O240" s="1464"/>
      <c r="P240" s="1464"/>
      <c r="Q240" s="1464"/>
      <c r="R240" s="1464"/>
      <c r="S240" s="1464"/>
      <c r="T240" s="1464"/>
      <c r="U240" s="1459"/>
    </row>
    <row r="241" spans="1:21">
      <c r="A241" s="1318"/>
      <c r="B241" s="1300"/>
      <c r="C241" s="1261" t="s">
        <v>588</v>
      </c>
      <c r="D241" s="215" t="s">
        <v>589</v>
      </c>
      <c r="E241" s="1460"/>
      <c r="F241" s="1458"/>
      <c r="G241" s="1458"/>
      <c r="H241" s="1458"/>
      <c r="I241" s="1458"/>
      <c r="J241" s="1458"/>
      <c r="K241" s="1458"/>
      <c r="L241" s="1458"/>
      <c r="M241" s="1464"/>
      <c r="N241" s="1464"/>
      <c r="O241" s="1464"/>
      <c r="P241" s="1464"/>
      <c r="Q241" s="1464"/>
      <c r="R241" s="1464"/>
      <c r="S241" s="1464"/>
      <c r="T241" s="1464"/>
      <c r="U241" s="1459"/>
    </row>
    <row r="242" spans="1:21">
      <c r="A242" s="1318"/>
      <c r="B242" s="1300"/>
      <c r="C242" s="1262"/>
      <c r="D242" s="232" t="s">
        <v>590</v>
      </c>
      <c r="E242" s="1460"/>
      <c r="F242" s="1458"/>
      <c r="G242" s="1458"/>
      <c r="H242" s="1458"/>
      <c r="I242" s="1458"/>
      <c r="J242" s="1458"/>
      <c r="K242" s="1458"/>
      <c r="L242" s="1458"/>
      <c r="M242" s="1464"/>
      <c r="N242" s="1464"/>
      <c r="O242" s="1464"/>
      <c r="P242" s="1464"/>
      <c r="Q242" s="1464"/>
      <c r="R242" s="1464"/>
      <c r="S242" s="1464"/>
      <c r="T242" s="1464"/>
      <c r="U242" s="1459"/>
    </row>
    <row r="243" spans="1:21">
      <c r="A243" s="1318"/>
      <c r="B243" s="1308" t="s">
        <v>575</v>
      </c>
      <c r="C243" s="1301" t="s">
        <v>585</v>
      </c>
      <c r="D243" s="199" t="s">
        <v>586</v>
      </c>
      <c r="E243" s="1460"/>
      <c r="F243" s="1458"/>
      <c r="G243" s="1458"/>
      <c r="H243" s="1458"/>
      <c r="I243" s="1458"/>
      <c r="J243" s="1458"/>
      <c r="K243" s="1458"/>
      <c r="L243" s="1458"/>
      <c r="M243" s="1458"/>
      <c r="N243" s="1464">
        <v>0.97</v>
      </c>
      <c r="O243" s="1464">
        <v>0.9506</v>
      </c>
      <c r="P243" s="1464">
        <v>0.93158799999999997</v>
      </c>
      <c r="Q243" s="1464">
        <v>0.92227211999999992</v>
      </c>
      <c r="R243" s="1464">
        <v>0.91304939879999991</v>
      </c>
      <c r="S243" s="1464">
        <v>0.90391890481199988</v>
      </c>
      <c r="T243" s="1464">
        <v>0.89487971576387992</v>
      </c>
      <c r="U243" s="1459">
        <v>0.88593091860624107</v>
      </c>
    </row>
    <row r="244" spans="1:21">
      <c r="A244" s="1318"/>
      <c r="B244" s="1300"/>
      <c r="C244" s="1302"/>
      <c r="D244" s="215" t="s">
        <v>587</v>
      </c>
      <c r="E244" s="1460"/>
      <c r="F244" s="1458"/>
      <c r="G244" s="1458"/>
      <c r="H244" s="1458"/>
      <c r="I244" s="1458"/>
      <c r="J244" s="1458"/>
      <c r="K244" s="1458"/>
      <c r="L244" s="1458"/>
      <c r="M244" s="1458"/>
      <c r="N244" s="1464"/>
      <c r="O244" s="1464"/>
      <c r="P244" s="1464"/>
      <c r="Q244" s="1464"/>
      <c r="R244" s="1464"/>
      <c r="S244" s="1464"/>
      <c r="T244" s="1464"/>
      <c r="U244" s="1459"/>
    </row>
    <row r="245" spans="1:21">
      <c r="A245" s="1318"/>
      <c r="B245" s="1300"/>
      <c r="C245" s="1261" t="s">
        <v>588</v>
      </c>
      <c r="D245" s="215" t="s">
        <v>589</v>
      </c>
      <c r="E245" s="1460"/>
      <c r="F245" s="1458"/>
      <c r="G245" s="1458"/>
      <c r="H245" s="1458"/>
      <c r="I245" s="1458"/>
      <c r="J245" s="1458"/>
      <c r="K245" s="1458"/>
      <c r="L245" s="1458"/>
      <c r="M245" s="1458"/>
      <c r="N245" s="1464"/>
      <c r="O245" s="1464"/>
      <c r="P245" s="1464"/>
      <c r="Q245" s="1464"/>
      <c r="R245" s="1464"/>
      <c r="S245" s="1464"/>
      <c r="T245" s="1464"/>
      <c r="U245" s="1459"/>
    </row>
    <row r="246" spans="1:21">
      <c r="A246" s="1318"/>
      <c r="B246" s="1300"/>
      <c r="C246" s="1262"/>
      <c r="D246" s="232" t="s">
        <v>590</v>
      </c>
      <c r="E246" s="1460"/>
      <c r="F246" s="1458"/>
      <c r="G246" s="1458"/>
      <c r="H246" s="1458"/>
      <c r="I246" s="1458"/>
      <c r="J246" s="1458"/>
      <c r="K246" s="1458"/>
      <c r="L246" s="1458"/>
      <c r="M246" s="1458"/>
      <c r="N246" s="1464"/>
      <c r="O246" s="1464"/>
      <c r="P246" s="1464"/>
      <c r="Q246" s="1464"/>
      <c r="R246" s="1464"/>
      <c r="S246" s="1464"/>
      <c r="T246" s="1464"/>
      <c r="U246" s="1459"/>
    </row>
    <row r="247" spans="1:21">
      <c r="A247" s="1318"/>
      <c r="B247" s="1308" t="s">
        <v>576</v>
      </c>
      <c r="C247" s="1301" t="s">
        <v>585</v>
      </c>
      <c r="D247" s="199" t="s">
        <v>586</v>
      </c>
      <c r="E247" s="1460"/>
      <c r="F247" s="1458"/>
      <c r="G247" s="1458"/>
      <c r="H247" s="1458"/>
      <c r="I247" s="1458"/>
      <c r="J247" s="1458"/>
      <c r="K247" s="1458"/>
      <c r="L247" s="1458"/>
      <c r="M247" s="1458"/>
      <c r="N247" s="1458"/>
      <c r="O247" s="1464">
        <v>0.98</v>
      </c>
      <c r="P247" s="1464">
        <v>0.96039999999999992</v>
      </c>
      <c r="Q247" s="1464">
        <v>0.95079599999999986</v>
      </c>
      <c r="R247" s="1464">
        <v>0.94128803999999988</v>
      </c>
      <c r="S247" s="1464">
        <v>0.93187515959999989</v>
      </c>
      <c r="T247" s="1464">
        <v>0.92255640800399985</v>
      </c>
      <c r="U247" s="1459">
        <v>0.9133308439239598</v>
      </c>
    </row>
    <row r="248" spans="1:21">
      <c r="A248" s="1318"/>
      <c r="B248" s="1300"/>
      <c r="C248" s="1302"/>
      <c r="D248" s="215" t="s">
        <v>587</v>
      </c>
      <c r="E248" s="1460"/>
      <c r="F248" s="1458"/>
      <c r="G248" s="1458"/>
      <c r="H248" s="1458"/>
      <c r="I248" s="1458"/>
      <c r="J248" s="1458"/>
      <c r="K248" s="1458"/>
      <c r="L248" s="1458"/>
      <c r="M248" s="1458"/>
      <c r="N248" s="1458"/>
      <c r="O248" s="1464"/>
      <c r="P248" s="1464"/>
      <c r="Q248" s="1464"/>
      <c r="R248" s="1464"/>
      <c r="S248" s="1464"/>
      <c r="T248" s="1464"/>
      <c r="U248" s="1459"/>
    </row>
    <row r="249" spans="1:21">
      <c r="A249" s="1318"/>
      <c r="B249" s="1300"/>
      <c r="C249" s="1261" t="s">
        <v>588</v>
      </c>
      <c r="D249" s="215" t="s">
        <v>589</v>
      </c>
      <c r="E249" s="1460"/>
      <c r="F249" s="1458"/>
      <c r="G249" s="1458"/>
      <c r="H249" s="1458"/>
      <c r="I249" s="1458"/>
      <c r="J249" s="1458"/>
      <c r="K249" s="1458"/>
      <c r="L249" s="1458"/>
      <c r="M249" s="1458"/>
      <c r="N249" s="1458"/>
      <c r="O249" s="1464"/>
      <c r="P249" s="1464"/>
      <c r="Q249" s="1464"/>
      <c r="R249" s="1464"/>
      <c r="S249" s="1464"/>
      <c r="T249" s="1464"/>
      <c r="U249" s="1459"/>
    </row>
    <row r="250" spans="1:21">
      <c r="A250" s="1318"/>
      <c r="B250" s="1300"/>
      <c r="C250" s="1262"/>
      <c r="D250" s="232" t="s">
        <v>590</v>
      </c>
      <c r="E250" s="1460"/>
      <c r="F250" s="1458"/>
      <c r="G250" s="1458"/>
      <c r="H250" s="1458"/>
      <c r="I250" s="1458"/>
      <c r="J250" s="1458"/>
      <c r="K250" s="1458"/>
      <c r="L250" s="1458"/>
      <c r="M250" s="1458"/>
      <c r="N250" s="1458"/>
      <c r="O250" s="1464"/>
      <c r="P250" s="1464"/>
      <c r="Q250" s="1464"/>
      <c r="R250" s="1464"/>
      <c r="S250" s="1464"/>
      <c r="T250" s="1464"/>
      <c r="U250" s="1459"/>
    </row>
    <row r="251" spans="1:21">
      <c r="A251" s="1318"/>
      <c r="B251" s="1308" t="s">
        <v>577</v>
      </c>
      <c r="C251" s="1301" t="s">
        <v>585</v>
      </c>
      <c r="D251" s="199" t="s">
        <v>586</v>
      </c>
      <c r="E251" s="1460"/>
      <c r="F251" s="1458"/>
      <c r="G251" s="1458"/>
      <c r="H251" s="1458"/>
      <c r="I251" s="1458"/>
      <c r="J251" s="1458"/>
      <c r="K251" s="1458"/>
      <c r="L251" s="1458"/>
      <c r="M251" s="1458"/>
      <c r="N251" s="1458"/>
      <c r="O251" s="1458"/>
      <c r="P251" s="1464">
        <v>0.98</v>
      </c>
      <c r="Q251" s="1464">
        <v>0.97019999999999995</v>
      </c>
      <c r="R251" s="1464">
        <v>0.96049799999999996</v>
      </c>
      <c r="S251" s="1464">
        <v>0.95089301999999998</v>
      </c>
      <c r="T251" s="1464">
        <v>0.94138408979999999</v>
      </c>
      <c r="U251" s="1459">
        <v>0.93197024890199998</v>
      </c>
    </row>
    <row r="252" spans="1:21">
      <c r="A252" s="1318"/>
      <c r="B252" s="1300"/>
      <c r="C252" s="1302"/>
      <c r="D252" s="215" t="s">
        <v>587</v>
      </c>
      <c r="E252" s="1460"/>
      <c r="F252" s="1458"/>
      <c r="G252" s="1458"/>
      <c r="H252" s="1458"/>
      <c r="I252" s="1458"/>
      <c r="J252" s="1458"/>
      <c r="K252" s="1458"/>
      <c r="L252" s="1458"/>
      <c r="M252" s="1458"/>
      <c r="N252" s="1458"/>
      <c r="O252" s="1458"/>
      <c r="P252" s="1464"/>
      <c r="Q252" s="1464"/>
      <c r="R252" s="1464"/>
      <c r="S252" s="1464"/>
      <c r="T252" s="1464"/>
      <c r="U252" s="1459"/>
    </row>
    <row r="253" spans="1:21">
      <c r="A253" s="1318"/>
      <c r="B253" s="1300"/>
      <c r="C253" s="1261" t="s">
        <v>588</v>
      </c>
      <c r="D253" s="215" t="s">
        <v>589</v>
      </c>
      <c r="E253" s="1460"/>
      <c r="F253" s="1458"/>
      <c r="G253" s="1458"/>
      <c r="H253" s="1458"/>
      <c r="I253" s="1458"/>
      <c r="J253" s="1458"/>
      <c r="K253" s="1458"/>
      <c r="L253" s="1458"/>
      <c r="M253" s="1458"/>
      <c r="N253" s="1458"/>
      <c r="O253" s="1458"/>
      <c r="P253" s="1464"/>
      <c r="Q253" s="1464"/>
      <c r="R253" s="1464"/>
      <c r="S253" s="1464"/>
      <c r="T253" s="1464"/>
      <c r="U253" s="1459"/>
    </row>
    <row r="254" spans="1:21">
      <c r="A254" s="1318"/>
      <c r="B254" s="1300"/>
      <c r="C254" s="1262"/>
      <c r="D254" s="232" t="s">
        <v>590</v>
      </c>
      <c r="E254" s="1460"/>
      <c r="F254" s="1458"/>
      <c r="G254" s="1458"/>
      <c r="H254" s="1458"/>
      <c r="I254" s="1458"/>
      <c r="J254" s="1458"/>
      <c r="K254" s="1458"/>
      <c r="L254" s="1458"/>
      <c r="M254" s="1458"/>
      <c r="N254" s="1458"/>
      <c r="O254" s="1458"/>
      <c r="P254" s="1464"/>
      <c r="Q254" s="1464"/>
      <c r="R254" s="1464"/>
      <c r="S254" s="1464"/>
      <c r="T254" s="1464"/>
      <c r="U254" s="1459"/>
    </row>
    <row r="255" spans="1:21">
      <c r="A255" s="1318"/>
      <c r="B255" s="1308" t="s">
        <v>578</v>
      </c>
      <c r="C255" s="1301" t="s">
        <v>585</v>
      </c>
      <c r="D255" s="199" t="s">
        <v>586</v>
      </c>
      <c r="E255" s="1460"/>
      <c r="F255" s="1458"/>
      <c r="G255" s="1458"/>
      <c r="H255" s="1458"/>
      <c r="I255" s="1458"/>
      <c r="J255" s="1458"/>
      <c r="K255" s="1458"/>
      <c r="L255" s="1458"/>
      <c r="M255" s="1458"/>
      <c r="N255" s="1458"/>
      <c r="O255" s="1458"/>
      <c r="P255" s="1458"/>
      <c r="Q255" s="1464">
        <v>0.99</v>
      </c>
      <c r="R255" s="1464">
        <v>0.98009999999999997</v>
      </c>
      <c r="S255" s="1464">
        <v>0.97029899999999991</v>
      </c>
      <c r="T255" s="1464">
        <v>0.96059600999999994</v>
      </c>
      <c r="U255" s="1459">
        <v>0.95099004989999991</v>
      </c>
    </row>
    <row r="256" spans="1:21">
      <c r="A256" s="1318"/>
      <c r="B256" s="1300"/>
      <c r="C256" s="1302"/>
      <c r="D256" s="215" t="s">
        <v>587</v>
      </c>
      <c r="E256" s="1460"/>
      <c r="F256" s="1458"/>
      <c r="G256" s="1458"/>
      <c r="H256" s="1458"/>
      <c r="I256" s="1458"/>
      <c r="J256" s="1458"/>
      <c r="K256" s="1458"/>
      <c r="L256" s="1458"/>
      <c r="M256" s="1458"/>
      <c r="N256" s="1458"/>
      <c r="O256" s="1458"/>
      <c r="P256" s="1458"/>
      <c r="Q256" s="1464"/>
      <c r="R256" s="1464"/>
      <c r="S256" s="1464"/>
      <c r="T256" s="1464"/>
      <c r="U256" s="1459"/>
    </row>
    <row r="257" spans="1:21">
      <c r="A257" s="1318"/>
      <c r="B257" s="1300"/>
      <c r="C257" s="1261" t="s">
        <v>588</v>
      </c>
      <c r="D257" s="215" t="s">
        <v>589</v>
      </c>
      <c r="E257" s="1460"/>
      <c r="F257" s="1458"/>
      <c r="G257" s="1458"/>
      <c r="H257" s="1458"/>
      <c r="I257" s="1458"/>
      <c r="J257" s="1458"/>
      <c r="K257" s="1458"/>
      <c r="L257" s="1458"/>
      <c r="M257" s="1458"/>
      <c r="N257" s="1458"/>
      <c r="O257" s="1458"/>
      <c r="P257" s="1458"/>
      <c r="Q257" s="1464"/>
      <c r="R257" s="1464"/>
      <c r="S257" s="1464"/>
      <c r="T257" s="1464"/>
      <c r="U257" s="1459"/>
    </row>
    <row r="258" spans="1:21">
      <c r="A258" s="1318"/>
      <c r="B258" s="1300"/>
      <c r="C258" s="1262"/>
      <c r="D258" s="232" t="s">
        <v>590</v>
      </c>
      <c r="E258" s="1460"/>
      <c r="F258" s="1458"/>
      <c r="G258" s="1458"/>
      <c r="H258" s="1458"/>
      <c r="I258" s="1458"/>
      <c r="J258" s="1458"/>
      <c r="K258" s="1458"/>
      <c r="L258" s="1458"/>
      <c r="M258" s="1458"/>
      <c r="N258" s="1458"/>
      <c r="O258" s="1458"/>
      <c r="P258" s="1458"/>
      <c r="Q258" s="1464"/>
      <c r="R258" s="1464"/>
      <c r="S258" s="1464"/>
      <c r="T258" s="1464"/>
      <c r="U258" s="1459"/>
    </row>
    <row r="259" spans="1:21">
      <c r="A259" s="1318"/>
      <c r="B259" s="1308" t="s">
        <v>579</v>
      </c>
      <c r="C259" s="1301" t="s">
        <v>585</v>
      </c>
      <c r="D259" s="199" t="s">
        <v>586</v>
      </c>
      <c r="E259" s="1460"/>
      <c r="F259" s="1458"/>
      <c r="G259" s="1458"/>
      <c r="H259" s="1458"/>
      <c r="I259" s="1458"/>
      <c r="J259" s="1458"/>
      <c r="K259" s="1458"/>
      <c r="L259" s="1458"/>
      <c r="M259" s="1458"/>
      <c r="N259" s="1458"/>
      <c r="O259" s="1458"/>
      <c r="P259" s="1458"/>
      <c r="Q259" s="1458"/>
      <c r="R259" s="1464">
        <v>0.99</v>
      </c>
      <c r="S259" s="1464">
        <v>0.98009999999999997</v>
      </c>
      <c r="T259" s="1464">
        <v>0.97029899999999991</v>
      </c>
      <c r="U259" s="1459">
        <v>0.96059600999999994</v>
      </c>
    </row>
    <row r="260" spans="1:21">
      <c r="A260" s="1318"/>
      <c r="B260" s="1300"/>
      <c r="C260" s="1302"/>
      <c r="D260" s="215" t="s">
        <v>587</v>
      </c>
      <c r="E260" s="1460"/>
      <c r="F260" s="1458"/>
      <c r="G260" s="1458"/>
      <c r="H260" s="1458"/>
      <c r="I260" s="1458"/>
      <c r="J260" s="1458"/>
      <c r="K260" s="1458"/>
      <c r="L260" s="1458"/>
      <c r="M260" s="1458"/>
      <c r="N260" s="1458"/>
      <c r="O260" s="1458"/>
      <c r="P260" s="1458"/>
      <c r="Q260" s="1458"/>
      <c r="R260" s="1464"/>
      <c r="S260" s="1464"/>
      <c r="T260" s="1464"/>
      <c r="U260" s="1459"/>
    </row>
    <row r="261" spans="1:21">
      <c r="A261" s="1318"/>
      <c r="B261" s="1300"/>
      <c r="C261" s="1261" t="s">
        <v>588</v>
      </c>
      <c r="D261" s="215" t="s">
        <v>589</v>
      </c>
      <c r="E261" s="1460"/>
      <c r="F261" s="1458"/>
      <c r="G261" s="1458"/>
      <c r="H261" s="1458"/>
      <c r="I261" s="1458"/>
      <c r="J261" s="1458"/>
      <c r="K261" s="1458"/>
      <c r="L261" s="1458"/>
      <c r="M261" s="1458"/>
      <c r="N261" s="1458"/>
      <c r="O261" s="1458"/>
      <c r="P261" s="1458"/>
      <c r="Q261" s="1458"/>
      <c r="R261" s="1464"/>
      <c r="S261" s="1464"/>
      <c r="T261" s="1464"/>
      <c r="U261" s="1459"/>
    </row>
    <row r="262" spans="1:21">
      <c r="A262" s="1318"/>
      <c r="B262" s="1300"/>
      <c r="C262" s="1262"/>
      <c r="D262" s="232" t="s">
        <v>590</v>
      </c>
      <c r="E262" s="1460"/>
      <c r="F262" s="1458"/>
      <c r="G262" s="1458"/>
      <c r="H262" s="1458"/>
      <c r="I262" s="1458"/>
      <c r="J262" s="1458"/>
      <c r="K262" s="1458"/>
      <c r="L262" s="1458"/>
      <c r="M262" s="1458"/>
      <c r="N262" s="1458"/>
      <c r="O262" s="1458"/>
      <c r="P262" s="1458"/>
      <c r="Q262" s="1458"/>
      <c r="R262" s="1464"/>
      <c r="S262" s="1464"/>
      <c r="T262" s="1464"/>
      <c r="U262" s="1459"/>
    </row>
    <row r="263" spans="1:21">
      <c r="A263" s="1318"/>
      <c r="B263" s="1308" t="s">
        <v>580</v>
      </c>
      <c r="C263" s="1301" t="s">
        <v>585</v>
      </c>
      <c r="D263" s="199" t="s">
        <v>586</v>
      </c>
      <c r="E263" s="1460"/>
      <c r="F263" s="1458"/>
      <c r="G263" s="1458"/>
      <c r="H263" s="1458"/>
      <c r="I263" s="1458"/>
      <c r="J263" s="1458"/>
      <c r="K263" s="1458"/>
      <c r="L263" s="1458"/>
      <c r="M263" s="1458"/>
      <c r="N263" s="1458"/>
      <c r="O263" s="1458"/>
      <c r="P263" s="1458"/>
      <c r="Q263" s="1458"/>
      <c r="R263" s="1458"/>
      <c r="S263" s="1464">
        <v>0.99</v>
      </c>
      <c r="T263" s="1464">
        <v>0.98009999999999997</v>
      </c>
      <c r="U263" s="1459">
        <v>0.97029899999999991</v>
      </c>
    </row>
    <row r="264" spans="1:21">
      <c r="A264" s="1318"/>
      <c r="B264" s="1300"/>
      <c r="C264" s="1302"/>
      <c r="D264" s="215" t="s">
        <v>587</v>
      </c>
      <c r="E264" s="1460"/>
      <c r="F264" s="1458"/>
      <c r="G264" s="1458"/>
      <c r="H264" s="1458"/>
      <c r="I264" s="1458"/>
      <c r="J264" s="1458"/>
      <c r="K264" s="1458"/>
      <c r="L264" s="1458"/>
      <c r="M264" s="1458"/>
      <c r="N264" s="1458"/>
      <c r="O264" s="1458"/>
      <c r="P264" s="1458"/>
      <c r="Q264" s="1458"/>
      <c r="R264" s="1458"/>
      <c r="S264" s="1464"/>
      <c r="T264" s="1464"/>
      <c r="U264" s="1459"/>
    </row>
    <row r="265" spans="1:21">
      <c r="A265" s="1318"/>
      <c r="B265" s="1300"/>
      <c r="C265" s="1261" t="s">
        <v>588</v>
      </c>
      <c r="D265" s="215" t="s">
        <v>589</v>
      </c>
      <c r="E265" s="1460"/>
      <c r="F265" s="1458"/>
      <c r="G265" s="1458"/>
      <c r="H265" s="1458"/>
      <c r="I265" s="1458"/>
      <c r="J265" s="1458"/>
      <c r="K265" s="1458"/>
      <c r="L265" s="1458"/>
      <c r="M265" s="1458"/>
      <c r="N265" s="1458"/>
      <c r="O265" s="1458"/>
      <c r="P265" s="1458"/>
      <c r="Q265" s="1458"/>
      <c r="R265" s="1458"/>
      <c r="S265" s="1464"/>
      <c r="T265" s="1464"/>
      <c r="U265" s="1459"/>
    </row>
    <row r="266" spans="1:21">
      <c r="A266" s="1318"/>
      <c r="B266" s="1300"/>
      <c r="C266" s="1262"/>
      <c r="D266" s="232" t="s">
        <v>590</v>
      </c>
      <c r="E266" s="1460"/>
      <c r="F266" s="1458"/>
      <c r="G266" s="1458"/>
      <c r="H266" s="1458"/>
      <c r="I266" s="1458"/>
      <c r="J266" s="1458"/>
      <c r="K266" s="1458"/>
      <c r="L266" s="1458"/>
      <c r="M266" s="1458"/>
      <c r="N266" s="1458"/>
      <c r="O266" s="1458"/>
      <c r="P266" s="1458"/>
      <c r="Q266" s="1458"/>
      <c r="R266" s="1458"/>
      <c r="S266" s="1464"/>
      <c r="T266" s="1464"/>
      <c r="U266" s="1459"/>
    </row>
    <row r="267" spans="1:21">
      <c r="A267" s="1318"/>
      <c r="B267" s="1308" t="s">
        <v>581</v>
      </c>
      <c r="C267" s="1301" t="s">
        <v>585</v>
      </c>
      <c r="D267" s="199" t="s">
        <v>586</v>
      </c>
      <c r="E267" s="1460"/>
      <c r="F267" s="1458"/>
      <c r="G267" s="1458"/>
      <c r="H267" s="1458"/>
      <c r="I267" s="1458"/>
      <c r="J267" s="1458"/>
      <c r="K267" s="1458"/>
      <c r="L267" s="1458"/>
      <c r="M267" s="1458"/>
      <c r="N267" s="1458"/>
      <c r="O267" s="1458"/>
      <c r="P267" s="1458"/>
      <c r="Q267" s="1458"/>
      <c r="R267" s="1458"/>
      <c r="S267" s="1458"/>
      <c r="T267" s="1461">
        <v>0.99</v>
      </c>
      <c r="U267" s="1459">
        <v>0.98009999999999997</v>
      </c>
    </row>
    <row r="268" spans="1:21">
      <c r="A268" s="1318"/>
      <c r="B268" s="1300"/>
      <c r="C268" s="1302"/>
      <c r="D268" s="215" t="s">
        <v>587</v>
      </c>
      <c r="E268" s="1460"/>
      <c r="F268" s="1458"/>
      <c r="G268" s="1458"/>
      <c r="H268" s="1458"/>
      <c r="I268" s="1458"/>
      <c r="J268" s="1458"/>
      <c r="K268" s="1458"/>
      <c r="L268" s="1458"/>
      <c r="M268" s="1458"/>
      <c r="N268" s="1458"/>
      <c r="O268" s="1458"/>
      <c r="P268" s="1458"/>
      <c r="Q268" s="1458"/>
      <c r="R268" s="1458"/>
      <c r="S268" s="1458"/>
      <c r="T268" s="1462"/>
      <c r="U268" s="1459"/>
    </row>
    <row r="269" spans="1:21">
      <c r="A269" s="1318"/>
      <c r="B269" s="1300"/>
      <c r="C269" s="1261" t="s">
        <v>588</v>
      </c>
      <c r="D269" s="215" t="s">
        <v>589</v>
      </c>
      <c r="E269" s="1460"/>
      <c r="F269" s="1458"/>
      <c r="G269" s="1458"/>
      <c r="H269" s="1458"/>
      <c r="I269" s="1458"/>
      <c r="J269" s="1458"/>
      <c r="K269" s="1458"/>
      <c r="L269" s="1458"/>
      <c r="M269" s="1458"/>
      <c r="N269" s="1458"/>
      <c r="O269" s="1458"/>
      <c r="P269" s="1458"/>
      <c r="Q269" s="1458"/>
      <c r="R269" s="1458"/>
      <c r="S269" s="1458"/>
      <c r="T269" s="1462"/>
      <c r="U269" s="1459"/>
    </row>
    <row r="270" spans="1:21">
      <c r="A270" s="1318"/>
      <c r="B270" s="1300"/>
      <c r="C270" s="1262"/>
      <c r="D270" s="232" t="s">
        <v>590</v>
      </c>
      <c r="E270" s="1460"/>
      <c r="F270" s="1458"/>
      <c r="G270" s="1458"/>
      <c r="H270" s="1458"/>
      <c r="I270" s="1458"/>
      <c r="J270" s="1458"/>
      <c r="K270" s="1458"/>
      <c r="L270" s="1458"/>
      <c r="M270" s="1458"/>
      <c r="N270" s="1458"/>
      <c r="O270" s="1458"/>
      <c r="P270" s="1458"/>
      <c r="Q270" s="1458"/>
      <c r="R270" s="1458"/>
      <c r="S270" s="1458"/>
      <c r="T270" s="1463"/>
      <c r="U270" s="1459"/>
    </row>
    <row r="271" spans="1:21">
      <c r="A271" s="1318"/>
      <c r="B271" s="1308" t="s">
        <v>582</v>
      </c>
      <c r="C271" s="1301" t="s">
        <v>585</v>
      </c>
      <c r="D271" s="199" t="s">
        <v>586</v>
      </c>
      <c r="E271" s="1460"/>
      <c r="F271" s="1458"/>
      <c r="G271" s="1458"/>
      <c r="H271" s="1458"/>
      <c r="I271" s="1458"/>
      <c r="J271" s="1458"/>
      <c r="K271" s="1458"/>
      <c r="L271" s="1458"/>
      <c r="M271" s="1458"/>
      <c r="N271" s="1458"/>
      <c r="O271" s="1458"/>
      <c r="P271" s="1458"/>
      <c r="Q271" s="1458"/>
      <c r="R271" s="1458"/>
      <c r="S271" s="1458"/>
      <c r="T271" s="1458"/>
      <c r="U271" s="1459">
        <v>0.99</v>
      </c>
    </row>
    <row r="272" spans="1:21">
      <c r="A272" s="1318"/>
      <c r="B272" s="1300"/>
      <c r="C272" s="1302"/>
      <c r="D272" s="215" t="s">
        <v>587</v>
      </c>
      <c r="E272" s="1460"/>
      <c r="F272" s="1458"/>
      <c r="G272" s="1458"/>
      <c r="H272" s="1458"/>
      <c r="I272" s="1458"/>
      <c r="J272" s="1458"/>
      <c r="K272" s="1458"/>
      <c r="L272" s="1458"/>
      <c r="M272" s="1458"/>
      <c r="N272" s="1458"/>
      <c r="O272" s="1458"/>
      <c r="P272" s="1458"/>
      <c r="Q272" s="1458"/>
      <c r="R272" s="1458"/>
      <c r="S272" s="1458"/>
      <c r="T272" s="1458"/>
      <c r="U272" s="1459"/>
    </row>
    <row r="273" spans="1:21">
      <c r="A273" s="1318"/>
      <c r="B273" s="1300"/>
      <c r="C273" s="1261" t="s">
        <v>588</v>
      </c>
      <c r="D273" s="215" t="s">
        <v>589</v>
      </c>
      <c r="E273" s="1460"/>
      <c r="F273" s="1458"/>
      <c r="G273" s="1458"/>
      <c r="H273" s="1458"/>
      <c r="I273" s="1458"/>
      <c r="J273" s="1458"/>
      <c r="K273" s="1458"/>
      <c r="L273" s="1458"/>
      <c r="M273" s="1458"/>
      <c r="N273" s="1458"/>
      <c r="O273" s="1458"/>
      <c r="P273" s="1458"/>
      <c r="Q273" s="1458"/>
      <c r="R273" s="1458"/>
      <c r="S273" s="1458"/>
      <c r="T273" s="1458"/>
      <c r="U273" s="1459"/>
    </row>
    <row r="274" spans="1:21">
      <c r="A274" s="1318"/>
      <c r="B274" s="1300"/>
      <c r="C274" s="1262"/>
      <c r="D274" s="232" t="s">
        <v>590</v>
      </c>
      <c r="E274" s="1460"/>
      <c r="F274" s="1458"/>
      <c r="G274" s="1458"/>
      <c r="H274" s="1458"/>
      <c r="I274" s="1458"/>
      <c r="J274" s="1458"/>
      <c r="K274" s="1458"/>
      <c r="L274" s="1458"/>
      <c r="M274" s="1458"/>
      <c r="N274" s="1458"/>
      <c r="O274" s="1458"/>
      <c r="P274" s="1458"/>
      <c r="Q274" s="1458"/>
      <c r="R274" s="1458"/>
      <c r="S274" s="1458"/>
      <c r="T274" s="1458"/>
      <c r="U274" s="1459"/>
    </row>
    <row r="275" spans="1:21">
      <c r="A275" s="1318"/>
      <c r="B275" s="1308" t="s">
        <v>583</v>
      </c>
      <c r="C275" s="1301" t="s">
        <v>585</v>
      </c>
      <c r="D275" s="199" t="s">
        <v>586</v>
      </c>
      <c r="E275" s="1455"/>
      <c r="F275" s="1452"/>
      <c r="G275" s="1452"/>
      <c r="H275" s="1452"/>
      <c r="I275" s="1452"/>
      <c r="J275" s="1452"/>
      <c r="K275" s="1452"/>
      <c r="L275" s="1452"/>
      <c r="M275" s="1452"/>
      <c r="N275" s="1452"/>
      <c r="O275" s="1452"/>
      <c r="P275" s="1452"/>
      <c r="Q275" s="1452"/>
      <c r="R275" s="1452"/>
      <c r="S275" s="1452"/>
      <c r="T275" s="1452"/>
      <c r="U275" s="1449"/>
    </row>
    <row r="276" spans="1:21">
      <c r="A276" s="1318"/>
      <c r="B276" s="1300"/>
      <c r="C276" s="1302"/>
      <c r="D276" s="215" t="s">
        <v>587</v>
      </c>
      <c r="E276" s="1456"/>
      <c r="F276" s="1453"/>
      <c r="G276" s="1453"/>
      <c r="H276" s="1453"/>
      <c r="I276" s="1453"/>
      <c r="J276" s="1453"/>
      <c r="K276" s="1453"/>
      <c r="L276" s="1453"/>
      <c r="M276" s="1453"/>
      <c r="N276" s="1453"/>
      <c r="O276" s="1453"/>
      <c r="P276" s="1453"/>
      <c r="Q276" s="1453"/>
      <c r="R276" s="1453"/>
      <c r="S276" s="1453"/>
      <c r="T276" s="1453"/>
      <c r="U276" s="1450"/>
    </row>
    <row r="277" spans="1:21">
      <c r="A277" s="1318"/>
      <c r="B277" s="1300"/>
      <c r="C277" s="1261" t="s">
        <v>588</v>
      </c>
      <c r="D277" s="215" t="s">
        <v>589</v>
      </c>
      <c r="E277" s="1456"/>
      <c r="F277" s="1453"/>
      <c r="G277" s="1453"/>
      <c r="H277" s="1453"/>
      <c r="I277" s="1453"/>
      <c r="J277" s="1453"/>
      <c r="K277" s="1453"/>
      <c r="L277" s="1453"/>
      <c r="M277" s="1453"/>
      <c r="N277" s="1453"/>
      <c r="O277" s="1453"/>
      <c r="P277" s="1453"/>
      <c r="Q277" s="1453"/>
      <c r="R277" s="1453"/>
      <c r="S277" s="1453"/>
      <c r="T277" s="1453"/>
      <c r="U277" s="1450"/>
    </row>
    <row r="278" spans="1:21">
      <c r="A278" s="1319"/>
      <c r="B278" s="1300"/>
      <c r="C278" s="1262"/>
      <c r="D278" s="232" t="s">
        <v>590</v>
      </c>
      <c r="E278" s="1457"/>
      <c r="F278" s="1454"/>
      <c r="G278" s="1454"/>
      <c r="H278" s="1454"/>
      <c r="I278" s="1454"/>
      <c r="J278" s="1454"/>
      <c r="K278" s="1454"/>
      <c r="L278" s="1454"/>
      <c r="M278" s="1454"/>
      <c r="N278" s="1454"/>
      <c r="O278" s="1454"/>
      <c r="P278" s="1454"/>
      <c r="Q278" s="1454"/>
      <c r="R278" s="1454"/>
      <c r="S278" s="1454"/>
      <c r="T278" s="1454"/>
      <c r="U278" s="1451"/>
    </row>
    <row r="279" spans="1:21">
      <c r="A279" s="1317" t="s">
        <v>497</v>
      </c>
      <c r="B279" s="1308" t="s">
        <v>584</v>
      </c>
      <c r="C279" s="1301" t="s">
        <v>585</v>
      </c>
      <c r="D279" s="199" t="s">
        <v>586</v>
      </c>
      <c r="E279" s="1460"/>
      <c r="F279" s="1461">
        <v>0.79</v>
      </c>
      <c r="G279" s="1461">
        <v>0.68730000000000002</v>
      </c>
      <c r="H279" s="1461">
        <v>0.65980799999999995</v>
      </c>
      <c r="I279" s="1461">
        <v>0.60702336000000001</v>
      </c>
      <c r="J279" s="1461">
        <v>0.57060195839999994</v>
      </c>
      <c r="K279" s="1461">
        <v>0.54207186047999989</v>
      </c>
      <c r="L279" s="1461">
        <v>0.52038898606079986</v>
      </c>
      <c r="M279" s="1461">
        <v>0.48396175703654387</v>
      </c>
      <c r="N279" s="1461">
        <v>0.47428252189581299</v>
      </c>
      <c r="O279" s="1461">
        <v>0.46479687145789672</v>
      </c>
      <c r="P279" s="1461">
        <v>0.45550093402873876</v>
      </c>
      <c r="Q279" s="1461">
        <v>0.446390915348164</v>
      </c>
      <c r="R279" s="1461">
        <v>0.44192700619468234</v>
      </c>
      <c r="S279" s="1461">
        <v>0.43750773613273553</v>
      </c>
      <c r="T279" s="1461">
        <v>0.43313265877140816</v>
      </c>
      <c r="U279" s="1465">
        <v>0.42880133218369409</v>
      </c>
    </row>
    <row r="280" spans="1:21">
      <c r="A280" s="1318"/>
      <c r="B280" s="1300"/>
      <c r="C280" s="1302"/>
      <c r="D280" s="215" t="s">
        <v>587</v>
      </c>
      <c r="E280" s="1460"/>
      <c r="F280" s="1462"/>
      <c r="G280" s="1462"/>
      <c r="H280" s="1462"/>
      <c r="I280" s="1462"/>
      <c r="J280" s="1462"/>
      <c r="K280" s="1462"/>
      <c r="L280" s="1462"/>
      <c r="M280" s="1462"/>
      <c r="N280" s="1462"/>
      <c r="O280" s="1462"/>
      <c r="P280" s="1462"/>
      <c r="Q280" s="1462"/>
      <c r="R280" s="1462"/>
      <c r="S280" s="1462"/>
      <c r="T280" s="1462"/>
      <c r="U280" s="1466"/>
    </row>
    <row r="281" spans="1:21">
      <c r="A281" s="1318"/>
      <c r="B281" s="1300"/>
      <c r="C281" s="1261" t="s">
        <v>588</v>
      </c>
      <c r="D281" s="215" t="s">
        <v>589</v>
      </c>
      <c r="E281" s="1460"/>
      <c r="F281" s="1462"/>
      <c r="G281" s="1462"/>
      <c r="H281" s="1462"/>
      <c r="I281" s="1462"/>
      <c r="J281" s="1462"/>
      <c r="K281" s="1462"/>
      <c r="L281" s="1462"/>
      <c r="M281" s="1462"/>
      <c r="N281" s="1462"/>
      <c r="O281" s="1462"/>
      <c r="P281" s="1462"/>
      <c r="Q281" s="1462"/>
      <c r="R281" s="1462"/>
      <c r="S281" s="1462"/>
      <c r="T281" s="1462"/>
      <c r="U281" s="1466"/>
    </row>
    <row r="282" spans="1:21">
      <c r="A282" s="1318"/>
      <c r="B282" s="1300"/>
      <c r="C282" s="1262"/>
      <c r="D282" s="232" t="s">
        <v>590</v>
      </c>
      <c r="E282" s="1460"/>
      <c r="F282" s="1462"/>
      <c r="G282" s="1462"/>
      <c r="H282" s="1462"/>
      <c r="I282" s="1462"/>
      <c r="J282" s="1462"/>
      <c r="K282" s="1462"/>
      <c r="L282" s="1462"/>
      <c r="M282" s="1462"/>
      <c r="N282" s="1462"/>
      <c r="O282" s="1462"/>
      <c r="P282" s="1462"/>
      <c r="Q282" s="1462"/>
      <c r="R282" s="1462"/>
      <c r="S282" s="1462"/>
      <c r="T282" s="1462"/>
      <c r="U282" s="1466"/>
    </row>
    <row r="283" spans="1:21">
      <c r="A283" s="1318"/>
      <c r="B283" s="1299" t="s">
        <v>568</v>
      </c>
      <c r="C283" s="1301" t="s">
        <v>585</v>
      </c>
      <c r="D283" s="199" t="s">
        <v>586</v>
      </c>
      <c r="E283" s="1460"/>
      <c r="F283" s="1458"/>
      <c r="G283" s="1464">
        <v>0.87</v>
      </c>
      <c r="H283" s="1464">
        <v>0.83519999999999994</v>
      </c>
      <c r="I283" s="1464">
        <v>0.76838399999999996</v>
      </c>
      <c r="J283" s="1464">
        <v>0.72228095999999997</v>
      </c>
      <c r="K283" s="1464">
        <v>0.68616691199999991</v>
      </c>
      <c r="L283" s="1464">
        <v>0.65872023551999992</v>
      </c>
      <c r="M283" s="1464">
        <v>0.61260981903360001</v>
      </c>
      <c r="N283" s="1464">
        <v>0.60035762265292802</v>
      </c>
      <c r="O283" s="1464">
        <v>0.58835047019986941</v>
      </c>
      <c r="P283" s="1464">
        <v>0.57658346079587197</v>
      </c>
      <c r="Q283" s="1464">
        <v>0.56505179157995455</v>
      </c>
      <c r="R283" s="1464">
        <v>0.55940127366415504</v>
      </c>
      <c r="S283" s="1464">
        <v>0.55380726092751353</v>
      </c>
      <c r="T283" s="1464">
        <v>0.54826918831823834</v>
      </c>
      <c r="U283" s="1459">
        <v>0.54278649643505594</v>
      </c>
    </row>
    <row r="284" spans="1:21">
      <c r="A284" s="1318"/>
      <c r="B284" s="1300"/>
      <c r="C284" s="1302"/>
      <c r="D284" s="215" t="s">
        <v>587</v>
      </c>
      <c r="E284" s="1460"/>
      <c r="F284" s="1458"/>
      <c r="G284" s="1464"/>
      <c r="H284" s="1464"/>
      <c r="I284" s="1464"/>
      <c r="J284" s="1464"/>
      <c r="K284" s="1464"/>
      <c r="L284" s="1464"/>
      <c r="M284" s="1464"/>
      <c r="N284" s="1464"/>
      <c r="O284" s="1464"/>
      <c r="P284" s="1464"/>
      <c r="Q284" s="1464"/>
      <c r="R284" s="1464"/>
      <c r="S284" s="1464"/>
      <c r="T284" s="1464"/>
      <c r="U284" s="1459"/>
    </row>
    <row r="285" spans="1:21">
      <c r="A285" s="1318"/>
      <c r="B285" s="1300"/>
      <c r="C285" s="1261" t="s">
        <v>588</v>
      </c>
      <c r="D285" s="215" t="s">
        <v>589</v>
      </c>
      <c r="E285" s="1460"/>
      <c r="F285" s="1458"/>
      <c r="G285" s="1464"/>
      <c r="H285" s="1464"/>
      <c r="I285" s="1464"/>
      <c r="J285" s="1464"/>
      <c r="K285" s="1464"/>
      <c r="L285" s="1464"/>
      <c r="M285" s="1464"/>
      <c r="N285" s="1464"/>
      <c r="O285" s="1464"/>
      <c r="P285" s="1464"/>
      <c r="Q285" s="1464"/>
      <c r="R285" s="1464"/>
      <c r="S285" s="1464"/>
      <c r="T285" s="1464"/>
      <c r="U285" s="1459"/>
    </row>
    <row r="286" spans="1:21">
      <c r="A286" s="1318"/>
      <c r="B286" s="1300"/>
      <c r="C286" s="1262"/>
      <c r="D286" s="232" t="s">
        <v>590</v>
      </c>
      <c r="E286" s="1460"/>
      <c r="F286" s="1458"/>
      <c r="G286" s="1464"/>
      <c r="H286" s="1464"/>
      <c r="I286" s="1464"/>
      <c r="J286" s="1464"/>
      <c r="K286" s="1464"/>
      <c r="L286" s="1464"/>
      <c r="M286" s="1464"/>
      <c r="N286" s="1464"/>
      <c r="O286" s="1464"/>
      <c r="P286" s="1464"/>
      <c r="Q286" s="1464"/>
      <c r="R286" s="1464"/>
      <c r="S286" s="1464"/>
      <c r="T286" s="1464"/>
      <c r="U286" s="1459"/>
    </row>
    <row r="287" spans="1:21">
      <c r="A287" s="1318"/>
      <c r="B287" s="1299" t="s">
        <v>569</v>
      </c>
      <c r="C287" s="1301" t="s">
        <v>585</v>
      </c>
      <c r="D287" s="199" t="s">
        <v>586</v>
      </c>
      <c r="E287" s="1460"/>
      <c r="F287" s="1458"/>
      <c r="G287" s="1458"/>
      <c r="H287" s="1464">
        <v>0.96</v>
      </c>
      <c r="I287" s="1464">
        <v>0.88319999999999999</v>
      </c>
      <c r="J287" s="1464">
        <v>0.83020799999999995</v>
      </c>
      <c r="K287" s="1464">
        <v>0.78869759999999989</v>
      </c>
      <c r="L287" s="1464">
        <v>0.75714969599999982</v>
      </c>
      <c r="M287" s="1464">
        <v>0.70414921727999991</v>
      </c>
      <c r="N287" s="1464">
        <v>0.69006623293439995</v>
      </c>
      <c r="O287" s="1464">
        <v>0.67626490827571195</v>
      </c>
      <c r="P287" s="1464">
        <v>0.66273961011019766</v>
      </c>
      <c r="Q287" s="1464">
        <v>0.64948481790799373</v>
      </c>
      <c r="R287" s="1464">
        <v>0.64298996972891376</v>
      </c>
      <c r="S287" s="1464">
        <v>0.63656007003162463</v>
      </c>
      <c r="T287" s="1464">
        <v>0.6301944693313084</v>
      </c>
      <c r="U287" s="1459">
        <v>0.62389252463799527</v>
      </c>
    </row>
    <row r="288" spans="1:21">
      <c r="A288" s="1318"/>
      <c r="B288" s="1300"/>
      <c r="C288" s="1302"/>
      <c r="D288" s="215" t="s">
        <v>587</v>
      </c>
      <c r="E288" s="1460"/>
      <c r="F288" s="1458"/>
      <c r="G288" s="1458"/>
      <c r="H288" s="1464"/>
      <c r="I288" s="1464"/>
      <c r="J288" s="1464"/>
      <c r="K288" s="1464"/>
      <c r="L288" s="1464"/>
      <c r="M288" s="1464"/>
      <c r="N288" s="1464"/>
      <c r="O288" s="1464"/>
      <c r="P288" s="1464"/>
      <c r="Q288" s="1464"/>
      <c r="R288" s="1464"/>
      <c r="S288" s="1464"/>
      <c r="T288" s="1464"/>
      <c r="U288" s="1459"/>
    </row>
    <row r="289" spans="1:21">
      <c r="A289" s="1318"/>
      <c r="B289" s="1300"/>
      <c r="C289" s="1261" t="s">
        <v>588</v>
      </c>
      <c r="D289" s="215" t="s">
        <v>589</v>
      </c>
      <c r="E289" s="1460"/>
      <c r="F289" s="1458"/>
      <c r="G289" s="1458"/>
      <c r="H289" s="1464"/>
      <c r="I289" s="1464"/>
      <c r="J289" s="1464"/>
      <c r="K289" s="1464"/>
      <c r="L289" s="1464"/>
      <c r="M289" s="1464"/>
      <c r="N289" s="1464"/>
      <c r="O289" s="1464"/>
      <c r="P289" s="1464"/>
      <c r="Q289" s="1464"/>
      <c r="R289" s="1464"/>
      <c r="S289" s="1464"/>
      <c r="T289" s="1464"/>
      <c r="U289" s="1459"/>
    </row>
    <row r="290" spans="1:21">
      <c r="A290" s="1318"/>
      <c r="B290" s="1300"/>
      <c r="C290" s="1262"/>
      <c r="D290" s="232" t="s">
        <v>590</v>
      </c>
      <c r="E290" s="1460"/>
      <c r="F290" s="1458"/>
      <c r="G290" s="1458"/>
      <c r="H290" s="1464"/>
      <c r="I290" s="1464"/>
      <c r="J290" s="1464"/>
      <c r="K290" s="1464"/>
      <c r="L290" s="1464"/>
      <c r="M290" s="1464"/>
      <c r="N290" s="1464"/>
      <c r="O290" s="1464"/>
      <c r="P290" s="1464"/>
      <c r="Q290" s="1464"/>
      <c r="R290" s="1464"/>
      <c r="S290" s="1464"/>
      <c r="T290" s="1464"/>
      <c r="U290" s="1459"/>
    </row>
    <row r="291" spans="1:21">
      <c r="A291" s="1318"/>
      <c r="B291" s="1308" t="s">
        <v>570</v>
      </c>
      <c r="C291" s="1301" t="s">
        <v>585</v>
      </c>
      <c r="D291" s="199" t="s">
        <v>586</v>
      </c>
      <c r="E291" s="1460"/>
      <c r="F291" s="1458"/>
      <c r="G291" s="1458"/>
      <c r="H291" s="1458"/>
      <c r="I291" s="1464">
        <v>0.92</v>
      </c>
      <c r="J291" s="1464">
        <v>0.86480000000000001</v>
      </c>
      <c r="K291" s="1464">
        <v>0.82155999999999996</v>
      </c>
      <c r="L291" s="1464">
        <v>0.78869759999999989</v>
      </c>
      <c r="M291" s="1464">
        <v>0.73348876799999996</v>
      </c>
      <c r="N291" s="1464">
        <v>0.71881899263999993</v>
      </c>
      <c r="O291" s="1464">
        <v>0.70444261278719988</v>
      </c>
      <c r="P291" s="1464">
        <v>0.69035376053145592</v>
      </c>
      <c r="Q291" s="1464">
        <v>0.67654668532082674</v>
      </c>
      <c r="R291" s="1464">
        <v>0.66978121846761851</v>
      </c>
      <c r="S291" s="1464">
        <v>0.66308340628294227</v>
      </c>
      <c r="T291" s="1464">
        <v>0.65645257222011288</v>
      </c>
      <c r="U291" s="1459">
        <v>0.64988804649791176</v>
      </c>
    </row>
    <row r="292" spans="1:21">
      <c r="A292" s="1318"/>
      <c r="B292" s="1300"/>
      <c r="C292" s="1302"/>
      <c r="D292" s="215" t="s">
        <v>587</v>
      </c>
      <c r="E292" s="1460"/>
      <c r="F292" s="1458"/>
      <c r="G292" s="1458"/>
      <c r="H292" s="1458"/>
      <c r="I292" s="1464"/>
      <c r="J292" s="1464"/>
      <c r="K292" s="1464"/>
      <c r="L292" s="1464"/>
      <c r="M292" s="1464"/>
      <c r="N292" s="1464"/>
      <c r="O292" s="1464"/>
      <c r="P292" s="1464"/>
      <c r="Q292" s="1464"/>
      <c r="R292" s="1464"/>
      <c r="S292" s="1464"/>
      <c r="T292" s="1464"/>
      <c r="U292" s="1459"/>
    </row>
    <row r="293" spans="1:21">
      <c r="A293" s="1318"/>
      <c r="B293" s="1300"/>
      <c r="C293" s="1261" t="s">
        <v>588</v>
      </c>
      <c r="D293" s="215" t="s">
        <v>589</v>
      </c>
      <c r="E293" s="1460"/>
      <c r="F293" s="1458"/>
      <c r="G293" s="1458"/>
      <c r="H293" s="1458"/>
      <c r="I293" s="1464"/>
      <c r="J293" s="1464"/>
      <c r="K293" s="1464"/>
      <c r="L293" s="1464"/>
      <c r="M293" s="1464"/>
      <c r="N293" s="1464"/>
      <c r="O293" s="1464"/>
      <c r="P293" s="1464"/>
      <c r="Q293" s="1464"/>
      <c r="R293" s="1464"/>
      <c r="S293" s="1464"/>
      <c r="T293" s="1464"/>
      <c r="U293" s="1459"/>
    </row>
    <row r="294" spans="1:21">
      <c r="A294" s="1318"/>
      <c r="B294" s="1300"/>
      <c r="C294" s="1262"/>
      <c r="D294" s="232" t="s">
        <v>590</v>
      </c>
      <c r="E294" s="1460"/>
      <c r="F294" s="1458"/>
      <c r="G294" s="1458"/>
      <c r="H294" s="1458"/>
      <c r="I294" s="1464"/>
      <c r="J294" s="1464"/>
      <c r="K294" s="1464"/>
      <c r="L294" s="1464"/>
      <c r="M294" s="1464"/>
      <c r="N294" s="1464"/>
      <c r="O294" s="1464"/>
      <c r="P294" s="1464"/>
      <c r="Q294" s="1464"/>
      <c r="R294" s="1464"/>
      <c r="S294" s="1464"/>
      <c r="T294" s="1464"/>
      <c r="U294" s="1459"/>
    </row>
    <row r="295" spans="1:21">
      <c r="A295" s="1318"/>
      <c r="B295" s="1308" t="s">
        <v>571</v>
      </c>
      <c r="C295" s="1301" t="s">
        <v>585</v>
      </c>
      <c r="D295" s="199" t="s">
        <v>586</v>
      </c>
      <c r="E295" s="1460"/>
      <c r="F295" s="1458"/>
      <c r="G295" s="1458"/>
      <c r="H295" s="1458"/>
      <c r="I295" s="1458"/>
      <c r="J295" s="1464">
        <v>0.94</v>
      </c>
      <c r="K295" s="1464">
        <v>0.8929999999999999</v>
      </c>
      <c r="L295" s="1464">
        <v>0.85727999999999993</v>
      </c>
      <c r="M295" s="1464">
        <v>0.79727039999999993</v>
      </c>
      <c r="N295" s="1464">
        <v>0.78132499199999994</v>
      </c>
      <c r="O295" s="1464">
        <v>0.76569849215999997</v>
      </c>
      <c r="P295" s="1464">
        <v>0.75038452231679997</v>
      </c>
      <c r="Q295" s="1464">
        <v>0.73537683187046399</v>
      </c>
      <c r="R295" s="1464">
        <v>0.72802306355175939</v>
      </c>
      <c r="S295" s="1464">
        <v>0.72074283291624175</v>
      </c>
      <c r="T295" s="1464">
        <v>0.71353540458707931</v>
      </c>
      <c r="U295" s="1459">
        <v>0.70640005054120847</v>
      </c>
    </row>
    <row r="296" spans="1:21">
      <c r="A296" s="1318"/>
      <c r="B296" s="1300"/>
      <c r="C296" s="1302"/>
      <c r="D296" s="215" t="s">
        <v>587</v>
      </c>
      <c r="E296" s="1460"/>
      <c r="F296" s="1458"/>
      <c r="G296" s="1458"/>
      <c r="H296" s="1458"/>
      <c r="I296" s="1458"/>
      <c r="J296" s="1464"/>
      <c r="K296" s="1464"/>
      <c r="L296" s="1464"/>
      <c r="M296" s="1464"/>
      <c r="N296" s="1464"/>
      <c r="O296" s="1464"/>
      <c r="P296" s="1464"/>
      <c r="Q296" s="1464"/>
      <c r="R296" s="1464"/>
      <c r="S296" s="1464"/>
      <c r="T296" s="1464"/>
      <c r="U296" s="1459"/>
    </row>
    <row r="297" spans="1:21">
      <c r="A297" s="1318"/>
      <c r="B297" s="1300"/>
      <c r="C297" s="1261" t="s">
        <v>588</v>
      </c>
      <c r="D297" s="215" t="s">
        <v>589</v>
      </c>
      <c r="E297" s="1460"/>
      <c r="F297" s="1458"/>
      <c r="G297" s="1458"/>
      <c r="H297" s="1458"/>
      <c r="I297" s="1458"/>
      <c r="J297" s="1464"/>
      <c r="K297" s="1464"/>
      <c r="L297" s="1464"/>
      <c r="M297" s="1464"/>
      <c r="N297" s="1464"/>
      <c r="O297" s="1464"/>
      <c r="P297" s="1464"/>
      <c r="Q297" s="1464"/>
      <c r="R297" s="1464"/>
      <c r="S297" s="1464"/>
      <c r="T297" s="1464"/>
      <c r="U297" s="1459"/>
    </row>
    <row r="298" spans="1:21">
      <c r="A298" s="1318"/>
      <c r="B298" s="1300"/>
      <c r="C298" s="1262"/>
      <c r="D298" s="232" t="s">
        <v>590</v>
      </c>
      <c r="E298" s="1460"/>
      <c r="F298" s="1458"/>
      <c r="G298" s="1458"/>
      <c r="H298" s="1458"/>
      <c r="I298" s="1458"/>
      <c r="J298" s="1464"/>
      <c r="K298" s="1464"/>
      <c r="L298" s="1464"/>
      <c r="M298" s="1464"/>
      <c r="N298" s="1464"/>
      <c r="O298" s="1464"/>
      <c r="P298" s="1464"/>
      <c r="Q298" s="1464"/>
      <c r="R298" s="1464"/>
      <c r="S298" s="1464"/>
      <c r="T298" s="1464"/>
      <c r="U298" s="1459"/>
    </row>
    <row r="299" spans="1:21">
      <c r="A299" s="1318"/>
      <c r="B299" s="1308" t="s">
        <v>572</v>
      </c>
      <c r="C299" s="1301" t="s">
        <v>585</v>
      </c>
      <c r="D299" s="199" t="s">
        <v>586</v>
      </c>
      <c r="E299" s="1460"/>
      <c r="F299" s="1458"/>
      <c r="G299" s="1458"/>
      <c r="H299" s="1458"/>
      <c r="I299" s="1458"/>
      <c r="J299" s="1458"/>
      <c r="K299" s="1464">
        <v>0.95</v>
      </c>
      <c r="L299" s="1464">
        <v>0.91199999999999992</v>
      </c>
      <c r="M299" s="1464">
        <v>0.84816000000000003</v>
      </c>
      <c r="N299" s="1464">
        <v>0.83119679999999996</v>
      </c>
      <c r="O299" s="1464">
        <v>0.81457286399999995</v>
      </c>
      <c r="P299" s="1464">
        <v>0.79828140671999992</v>
      </c>
      <c r="Q299" s="1464">
        <v>0.78231577858559986</v>
      </c>
      <c r="R299" s="1464">
        <v>0.7744926207997439</v>
      </c>
      <c r="S299" s="1464">
        <v>0.76674769459174641</v>
      </c>
      <c r="T299" s="1464">
        <v>0.75908021764582889</v>
      </c>
      <c r="U299" s="1459">
        <v>0.75148941546937065</v>
      </c>
    </row>
    <row r="300" spans="1:21">
      <c r="A300" s="1318"/>
      <c r="B300" s="1300"/>
      <c r="C300" s="1302"/>
      <c r="D300" s="215" t="s">
        <v>587</v>
      </c>
      <c r="E300" s="1460"/>
      <c r="F300" s="1458"/>
      <c r="G300" s="1458"/>
      <c r="H300" s="1458"/>
      <c r="I300" s="1458"/>
      <c r="J300" s="1458"/>
      <c r="K300" s="1464"/>
      <c r="L300" s="1464"/>
      <c r="M300" s="1464"/>
      <c r="N300" s="1464"/>
      <c r="O300" s="1464"/>
      <c r="P300" s="1464"/>
      <c r="Q300" s="1464"/>
      <c r="R300" s="1464"/>
      <c r="S300" s="1464"/>
      <c r="T300" s="1464"/>
      <c r="U300" s="1459"/>
    </row>
    <row r="301" spans="1:21">
      <c r="A301" s="1318"/>
      <c r="B301" s="1300"/>
      <c r="C301" s="1261" t="s">
        <v>588</v>
      </c>
      <c r="D301" s="215" t="s">
        <v>589</v>
      </c>
      <c r="E301" s="1460"/>
      <c r="F301" s="1458"/>
      <c r="G301" s="1458"/>
      <c r="H301" s="1458"/>
      <c r="I301" s="1458"/>
      <c r="J301" s="1458"/>
      <c r="K301" s="1464"/>
      <c r="L301" s="1464"/>
      <c r="M301" s="1464"/>
      <c r="N301" s="1464"/>
      <c r="O301" s="1464"/>
      <c r="P301" s="1464"/>
      <c r="Q301" s="1464"/>
      <c r="R301" s="1464"/>
      <c r="S301" s="1464"/>
      <c r="T301" s="1464"/>
      <c r="U301" s="1459"/>
    </row>
    <row r="302" spans="1:21">
      <c r="A302" s="1318"/>
      <c r="B302" s="1300"/>
      <c r="C302" s="1262"/>
      <c r="D302" s="232" t="s">
        <v>590</v>
      </c>
      <c r="E302" s="1460"/>
      <c r="F302" s="1458"/>
      <c r="G302" s="1458"/>
      <c r="H302" s="1458"/>
      <c r="I302" s="1458"/>
      <c r="J302" s="1458"/>
      <c r="K302" s="1464"/>
      <c r="L302" s="1464"/>
      <c r="M302" s="1464"/>
      <c r="N302" s="1464"/>
      <c r="O302" s="1464"/>
      <c r="P302" s="1464"/>
      <c r="Q302" s="1464"/>
      <c r="R302" s="1464"/>
      <c r="S302" s="1464"/>
      <c r="T302" s="1464"/>
      <c r="U302" s="1459"/>
    </row>
    <row r="303" spans="1:21">
      <c r="A303" s="1318"/>
      <c r="B303" s="1308" t="s">
        <v>573</v>
      </c>
      <c r="C303" s="1301" t="s">
        <v>585</v>
      </c>
      <c r="D303" s="199" t="s">
        <v>586</v>
      </c>
      <c r="E303" s="1460"/>
      <c r="F303" s="1458"/>
      <c r="G303" s="1458"/>
      <c r="H303" s="1458"/>
      <c r="I303" s="1458"/>
      <c r="J303" s="1458"/>
      <c r="K303" s="1458"/>
      <c r="L303" s="1464">
        <v>0.96</v>
      </c>
      <c r="M303" s="1464">
        <v>0.89280000000000004</v>
      </c>
      <c r="N303" s="1464">
        <v>0.87494400000000006</v>
      </c>
      <c r="O303" s="1464">
        <v>0.85744512000000006</v>
      </c>
      <c r="P303" s="1464">
        <v>0.84029621760000006</v>
      </c>
      <c r="Q303" s="1464">
        <v>0.82349029324800005</v>
      </c>
      <c r="R303" s="1464">
        <v>0.81525539031552008</v>
      </c>
      <c r="S303" s="1464">
        <v>0.80710283641236491</v>
      </c>
      <c r="T303" s="1464">
        <v>0.79903180804824125</v>
      </c>
      <c r="U303" s="1459">
        <v>0.7910414899677588</v>
      </c>
    </row>
    <row r="304" spans="1:21">
      <c r="A304" s="1318"/>
      <c r="B304" s="1300"/>
      <c r="C304" s="1302"/>
      <c r="D304" s="215" t="s">
        <v>587</v>
      </c>
      <c r="E304" s="1460"/>
      <c r="F304" s="1458"/>
      <c r="G304" s="1458"/>
      <c r="H304" s="1458"/>
      <c r="I304" s="1458"/>
      <c r="J304" s="1458"/>
      <c r="K304" s="1458"/>
      <c r="L304" s="1464"/>
      <c r="M304" s="1464"/>
      <c r="N304" s="1464"/>
      <c r="O304" s="1464"/>
      <c r="P304" s="1464"/>
      <c r="Q304" s="1464"/>
      <c r="R304" s="1464"/>
      <c r="S304" s="1464"/>
      <c r="T304" s="1464"/>
      <c r="U304" s="1459"/>
    </row>
    <row r="305" spans="1:21">
      <c r="A305" s="1318"/>
      <c r="B305" s="1300"/>
      <c r="C305" s="1261" t="s">
        <v>588</v>
      </c>
      <c r="D305" s="215" t="s">
        <v>589</v>
      </c>
      <c r="E305" s="1460"/>
      <c r="F305" s="1458"/>
      <c r="G305" s="1458"/>
      <c r="H305" s="1458"/>
      <c r="I305" s="1458"/>
      <c r="J305" s="1458"/>
      <c r="K305" s="1458"/>
      <c r="L305" s="1464"/>
      <c r="M305" s="1464"/>
      <c r="N305" s="1464"/>
      <c r="O305" s="1464"/>
      <c r="P305" s="1464"/>
      <c r="Q305" s="1464"/>
      <c r="R305" s="1464"/>
      <c r="S305" s="1464"/>
      <c r="T305" s="1464"/>
      <c r="U305" s="1459"/>
    </row>
    <row r="306" spans="1:21">
      <c r="A306" s="1318"/>
      <c r="B306" s="1300"/>
      <c r="C306" s="1262"/>
      <c r="D306" s="232" t="s">
        <v>590</v>
      </c>
      <c r="E306" s="1460"/>
      <c r="F306" s="1458"/>
      <c r="G306" s="1458"/>
      <c r="H306" s="1458"/>
      <c r="I306" s="1458"/>
      <c r="J306" s="1458"/>
      <c r="K306" s="1458"/>
      <c r="L306" s="1464"/>
      <c r="M306" s="1464"/>
      <c r="N306" s="1464"/>
      <c r="O306" s="1464"/>
      <c r="P306" s="1464"/>
      <c r="Q306" s="1464"/>
      <c r="R306" s="1464"/>
      <c r="S306" s="1464"/>
      <c r="T306" s="1464"/>
      <c r="U306" s="1459"/>
    </row>
    <row r="307" spans="1:21">
      <c r="A307" s="1318"/>
      <c r="B307" s="1308" t="s">
        <v>574</v>
      </c>
      <c r="C307" s="1301" t="s">
        <v>585</v>
      </c>
      <c r="D307" s="199" t="s">
        <v>586</v>
      </c>
      <c r="E307" s="1460"/>
      <c r="F307" s="1458"/>
      <c r="G307" s="1458"/>
      <c r="H307" s="1458"/>
      <c r="I307" s="1458"/>
      <c r="J307" s="1458"/>
      <c r="K307" s="1458"/>
      <c r="L307" s="1458"/>
      <c r="M307" s="1464">
        <v>0.93</v>
      </c>
      <c r="N307" s="1464">
        <v>0.91139999999999999</v>
      </c>
      <c r="O307" s="1464">
        <v>0.89317199999999997</v>
      </c>
      <c r="P307" s="1464">
        <v>0.8753085599999999</v>
      </c>
      <c r="Q307" s="1464">
        <v>0.85780238879999993</v>
      </c>
      <c r="R307" s="1464">
        <v>0.84922436491199993</v>
      </c>
      <c r="S307" s="1464">
        <v>0.84073212126287988</v>
      </c>
      <c r="T307" s="1464">
        <v>0.83232480005025111</v>
      </c>
      <c r="U307" s="1459">
        <v>0.82400155204974856</v>
      </c>
    </row>
    <row r="308" spans="1:21">
      <c r="A308" s="1318"/>
      <c r="B308" s="1300"/>
      <c r="C308" s="1302"/>
      <c r="D308" s="215" t="s">
        <v>587</v>
      </c>
      <c r="E308" s="1460"/>
      <c r="F308" s="1458"/>
      <c r="G308" s="1458"/>
      <c r="H308" s="1458"/>
      <c r="I308" s="1458"/>
      <c r="J308" s="1458"/>
      <c r="K308" s="1458"/>
      <c r="L308" s="1458"/>
      <c r="M308" s="1464"/>
      <c r="N308" s="1464"/>
      <c r="O308" s="1464"/>
      <c r="P308" s="1464"/>
      <c r="Q308" s="1464"/>
      <c r="R308" s="1464"/>
      <c r="S308" s="1464"/>
      <c r="T308" s="1464"/>
      <c r="U308" s="1459"/>
    </row>
    <row r="309" spans="1:21">
      <c r="A309" s="1318"/>
      <c r="B309" s="1300"/>
      <c r="C309" s="1261" t="s">
        <v>588</v>
      </c>
      <c r="D309" s="215" t="s">
        <v>589</v>
      </c>
      <c r="E309" s="1460"/>
      <c r="F309" s="1458"/>
      <c r="G309" s="1458"/>
      <c r="H309" s="1458"/>
      <c r="I309" s="1458"/>
      <c r="J309" s="1458"/>
      <c r="K309" s="1458"/>
      <c r="L309" s="1458"/>
      <c r="M309" s="1464"/>
      <c r="N309" s="1464"/>
      <c r="O309" s="1464"/>
      <c r="P309" s="1464"/>
      <c r="Q309" s="1464"/>
      <c r="R309" s="1464"/>
      <c r="S309" s="1464"/>
      <c r="T309" s="1464"/>
      <c r="U309" s="1459"/>
    </row>
    <row r="310" spans="1:21">
      <c r="A310" s="1318"/>
      <c r="B310" s="1300"/>
      <c r="C310" s="1262"/>
      <c r="D310" s="232" t="s">
        <v>590</v>
      </c>
      <c r="E310" s="1460"/>
      <c r="F310" s="1458"/>
      <c r="G310" s="1458"/>
      <c r="H310" s="1458"/>
      <c r="I310" s="1458"/>
      <c r="J310" s="1458"/>
      <c r="K310" s="1458"/>
      <c r="L310" s="1458"/>
      <c r="M310" s="1464"/>
      <c r="N310" s="1464"/>
      <c r="O310" s="1464"/>
      <c r="P310" s="1464"/>
      <c r="Q310" s="1464"/>
      <c r="R310" s="1464"/>
      <c r="S310" s="1464"/>
      <c r="T310" s="1464"/>
      <c r="U310" s="1459"/>
    </row>
    <row r="311" spans="1:21">
      <c r="A311" s="1318"/>
      <c r="B311" s="1299" t="s">
        <v>575</v>
      </c>
      <c r="C311" s="1301" t="s">
        <v>585</v>
      </c>
      <c r="D311" s="199" t="s">
        <v>586</v>
      </c>
      <c r="E311" s="1460"/>
      <c r="F311" s="1458"/>
      <c r="G311" s="1458"/>
      <c r="H311" s="1458"/>
      <c r="I311" s="1458"/>
      <c r="J311" s="1458"/>
      <c r="K311" s="1458"/>
      <c r="L311" s="1458"/>
      <c r="M311" s="1458"/>
      <c r="N311" s="1464">
        <v>0.98</v>
      </c>
      <c r="O311" s="1464">
        <v>0.96039999999999992</v>
      </c>
      <c r="P311" s="1464">
        <v>0.94119199999999992</v>
      </c>
      <c r="Q311" s="1464">
        <v>0.92236815999999988</v>
      </c>
      <c r="R311" s="1464">
        <v>0.9131444783999999</v>
      </c>
      <c r="S311" s="1464">
        <v>0.90401303361599994</v>
      </c>
      <c r="T311" s="1464">
        <v>0.89497290327983992</v>
      </c>
      <c r="U311" s="1459">
        <v>0.88602317424704147</v>
      </c>
    </row>
    <row r="312" spans="1:21">
      <c r="A312" s="1318"/>
      <c r="B312" s="1300"/>
      <c r="C312" s="1302"/>
      <c r="D312" s="215" t="s">
        <v>587</v>
      </c>
      <c r="E312" s="1460"/>
      <c r="F312" s="1458"/>
      <c r="G312" s="1458"/>
      <c r="H312" s="1458"/>
      <c r="I312" s="1458"/>
      <c r="J312" s="1458"/>
      <c r="K312" s="1458"/>
      <c r="L312" s="1458"/>
      <c r="M312" s="1458"/>
      <c r="N312" s="1464"/>
      <c r="O312" s="1464"/>
      <c r="P312" s="1464"/>
      <c r="Q312" s="1464"/>
      <c r="R312" s="1464"/>
      <c r="S312" s="1464"/>
      <c r="T312" s="1464"/>
      <c r="U312" s="1459"/>
    </row>
    <row r="313" spans="1:21">
      <c r="A313" s="1318"/>
      <c r="B313" s="1300"/>
      <c r="C313" s="1261" t="s">
        <v>588</v>
      </c>
      <c r="D313" s="215" t="s">
        <v>589</v>
      </c>
      <c r="E313" s="1460"/>
      <c r="F313" s="1458"/>
      <c r="G313" s="1458"/>
      <c r="H313" s="1458"/>
      <c r="I313" s="1458"/>
      <c r="J313" s="1458"/>
      <c r="K313" s="1458"/>
      <c r="L313" s="1458"/>
      <c r="M313" s="1458"/>
      <c r="N313" s="1464"/>
      <c r="O313" s="1464"/>
      <c r="P313" s="1464"/>
      <c r="Q313" s="1464"/>
      <c r="R313" s="1464"/>
      <c r="S313" s="1464"/>
      <c r="T313" s="1464"/>
      <c r="U313" s="1459"/>
    </row>
    <row r="314" spans="1:21">
      <c r="A314" s="1318"/>
      <c r="B314" s="1300"/>
      <c r="C314" s="1262"/>
      <c r="D314" s="232" t="s">
        <v>590</v>
      </c>
      <c r="E314" s="1460"/>
      <c r="F314" s="1458"/>
      <c r="G314" s="1458"/>
      <c r="H314" s="1458"/>
      <c r="I314" s="1458"/>
      <c r="J314" s="1458"/>
      <c r="K314" s="1458"/>
      <c r="L314" s="1458"/>
      <c r="M314" s="1458"/>
      <c r="N314" s="1464"/>
      <c r="O314" s="1464"/>
      <c r="P314" s="1464"/>
      <c r="Q314" s="1464"/>
      <c r="R314" s="1464"/>
      <c r="S314" s="1464"/>
      <c r="T314" s="1464"/>
      <c r="U314" s="1459"/>
    </row>
    <row r="315" spans="1:21">
      <c r="A315" s="1318"/>
      <c r="B315" s="1308" t="s">
        <v>576</v>
      </c>
      <c r="C315" s="1301" t="s">
        <v>585</v>
      </c>
      <c r="D315" s="199" t="s">
        <v>586</v>
      </c>
      <c r="E315" s="1460"/>
      <c r="F315" s="1458"/>
      <c r="G315" s="1458"/>
      <c r="H315" s="1458"/>
      <c r="I315" s="1458"/>
      <c r="J315" s="1458"/>
      <c r="K315" s="1458"/>
      <c r="L315" s="1458"/>
      <c r="M315" s="1458"/>
      <c r="N315" s="1458"/>
      <c r="O315" s="1464">
        <v>0.98</v>
      </c>
      <c r="P315" s="1464">
        <v>0.96039999999999992</v>
      </c>
      <c r="Q315" s="1464">
        <v>0.94119199999999992</v>
      </c>
      <c r="R315" s="1464">
        <v>0.9317800799999999</v>
      </c>
      <c r="S315" s="1464">
        <v>0.9224622791999999</v>
      </c>
      <c r="T315" s="1464">
        <v>0.91323765640799992</v>
      </c>
      <c r="U315" s="1459">
        <v>0.90410527984391986</v>
      </c>
    </row>
    <row r="316" spans="1:21">
      <c r="A316" s="1318"/>
      <c r="B316" s="1300"/>
      <c r="C316" s="1302"/>
      <c r="D316" s="215" t="s">
        <v>587</v>
      </c>
      <c r="E316" s="1460"/>
      <c r="F316" s="1458"/>
      <c r="G316" s="1458"/>
      <c r="H316" s="1458"/>
      <c r="I316" s="1458"/>
      <c r="J316" s="1458"/>
      <c r="K316" s="1458"/>
      <c r="L316" s="1458"/>
      <c r="M316" s="1458"/>
      <c r="N316" s="1458"/>
      <c r="O316" s="1464"/>
      <c r="P316" s="1464"/>
      <c r="Q316" s="1464"/>
      <c r="R316" s="1464"/>
      <c r="S316" s="1464"/>
      <c r="T316" s="1464"/>
      <c r="U316" s="1459"/>
    </row>
    <row r="317" spans="1:21">
      <c r="A317" s="1318"/>
      <c r="B317" s="1300"/>
      <c r="C317" s="1261" t="s">
        <v>588</v>
      </c>
      <c r="D317" s="215" t="s">
        <v>589</v>
      </c>
      <c r="E317" s="1460"/>
      <c r="F317" s="1458"/>
      <c r="G317" s="1458"/>
      <c r="H317" s="1458"/>
      <c r="I317" s="1458"/>
      <c r="J317" s="1458"/>
      <c r="K317" s="1458"/>
      <c r="L317" s="1458"/>
      <c r="M317" s="1458"/>
      <c r="N317" s="1458"/>
      <c r="O317" s="1464"/>
      <c r="P317" s="1464"/>
      <c r="Q317" s="1464"/>
      <c r="R317" s="1464"/>
      <c r="S317" s="1464"/>
      <c r="T317" s="1464"/>
      <c r="U317" s="1459"/>
    </row>
    <row r="318" spans="1:21">
      <c r="A318" s="1318"/>
      <c r="B318" s="1300"/>
      <c r="C318" s="1262"/>
      <c r="D318" s="232" t="s">
        <v>590</v>
      </c>
      <c r="E318" s="1460"/>
      <c r="F318" s="1458"/>
      <c r="G318" s="1458"/>
      <c r="H318" s="1458"/>
      <c r="I318" s="1458"/>
      <c r="J318" s="1458"/>
      <c r="K318" s="1458"/>
      <c r="L318" s="1458"/>
      <c r="M318" s="1458"/>
      <c r="N318" s="1458"/>
      <c r="O318" s="1464"/>
      <c r="P318" s="1464"/>
      <c r="Q318" s="1464"/>
      <c r="R318" s="1464"/>
      <c r="S318" s="1464"/>
      <c r="T318" s="1464"/>
      <c r="U318" s="1459"/>
    </row>
    <row r="319" spans="1:21">
      <c r="A319" s="1318"/>
      <c r="B319" s="1308" t="s">
        <v>577</v>
      </c>
      <c r="C319" s="1301" t="s">
        <v>585</v>
      </c>
      <c r="D319" s="199" t="s">
        <v>586</v>
      </c>
      <c r="E319" s="1460"/>
      <c r="F319" s="1458"/>
      <c r="G319" s="1458"/>
      <c r="H319" s="1458"/>
      <c r="I319" s="1458"/>
      <c r="J319" s="1458"/>
      <c r="K319" s="1458"/>
      <c r="L319" s="1458"/>
      <c r="M319" s="1458"/>
      <c r="N319" s="1458"/>
      <c r="O319" s="1458"/>
      <c r="P319" s="1464">
        <v>0.98</v>
      </c>
      <c r="Q319" s="1464">
        <v>0.96039999999999992</v>
      </c>
      <c r="R319" s="1464">
        <v>0.95079599999999986</v>
      </c>
      <c r="S319" s="1464">
        <v>0.94128803999999988</v>
      </c>
      <c r="T319" s="1464">
        <v>0.93187515959999989</v>
      </c>
      <c r="U319" s="1459">
        <v>0.92255640800399985</v>
      </c>
    </row>
    <row r="320" spans="1:21">
      <c r="A320" s="1318"/>
      <c r="B320" s="1300"/>
      <c r="C320" s="1302"/>
      <c r="D320" s="215" t="s">
        <v>587</v>
      </c>
      <c r="E320" s="1460"/>
      <c r="F320" s="1458"/>
      <c r="G320" s="1458"/>
      <c r="H320" s="1458"/>
      <c r="I320" s="1458"/>
      <c r="J320" s="1458"/>
      <c r="K320" s="1458"/>
      <c r="L320" s="1458"/>
      <c r="M320" s="1458"/>
      <c r="N320" s="1458"/>
      <c r="O320" s="1458"/>
      <c r="P320" s="1464"/>
      <c r="Q320" s="1464"/>
      <c r="R320" s="1464"/>
      <c r="S320" s="1464"/>
      <c r="T320" s="1464"/>
      <c r="U320" s="1459"/>
    </row>
    <row r="321" spans="1:21">
      <c r="A321" s="1318"/>
      <c r="B321" s="1300"/>
      <c r="C321" s="1261" t="s">
        <v>588</v>
      </c>
      <c r="D321" s="215" t="s">
        <v>589</v>
      </c>
      <c r="E321" s="1460"/>
      <c r="F321" s="1458"/>
      <c r="G321" s="1458"/>
      <c r="H321" s="1458"/>
      <c r="I321" s="1458"/>
      <c r="J321" s="1458"/>
      <c r="K321" s="1458"/>
      <c r="L321" s="1458"/>
      <c r="M321" s="1458"/>
      <c r="N321" s="1458"/>
      <c r="O321" s="1458"/>
      <c r="P321" s="1464"/>
      <c r="Q321" s="1464"/>
      <c r="R321" s="1464"/>
      <c r="S321" s="1464"/>
      <c r="T321" s="1464"/>
      <c r="U321" s="1459"/>
    </row>
    <row r="322" spans="1:21">
      <c r="A322" s="1318"/>
      <c r="B322" s="1300"/>
      <c r="C322" s="1262"/>
      <c r="D322" s="232" t="s">
        <v>590</v>
      </c>
      <c r="E322" s="1460"/>
      <c r="F322" s="1458"/>
      <c r="G322" s="1458"/>
      <c r="H322" s="1458"/>
      <c r="I322" s="1458"/>
      <c r="J322" s="1458"/>
      <c r="K322" s="1458"/>
      <c r="L322" s="1458"/>
      <c r="M322" s="1458"/>
      <c r="N322" s="1458"/>
      <c r="O322" s="1458"/>
      <c r="P322" s="1464"/>
      <c r="Q322" s="1464"/>
      <c r="R322" s="1464"/>
      <c r="S322" s="1464"/>
      <c r="T322" s="1464"/>
      <c r="U322" s="1459"/>
    </row>
    <row r="323" spans="1:21">
      <c r="A323" s="1318"/>
      <c r="B323" s="1308" t="s">
        <v>578</v>
      </c>
      <c r="C323" s="1301" t="s">
        <v>585</v>
      </c>
      <c r="D323" s="199" t="s">
        <v>586</v>
      </c>
      <c r="E323" s="1460"/>
      <c r="F323" s="1458"/>
      <c r="G323" s="1458"/>
      <c r="H323" s="1458"/>
      <c r="I323" s="1458"/>
      <c r="J323" s="1458"/>
      <c r="K323" s="1458"/>
      <c r="L323" s="1458"/>
      <c r="M323" s="1458"/>
      <c r="N323" s="1458"/>
      <c r="O323" s="1458"/>
      <c r="P323" s="1458"/>
      <c r="Q323" s="1464">
        <v>0.98</v>
      </c>
      <c r="R323" s="1464">
        <v>0.97019999999999995</v>
      </c>
      <c r="S323" s="1464">
        <v>0.96049799999999996</v>
      </c>
      <c r="T323" s="1464">
        <v>0.95089301999999998</v>
      </c>
      <c r="U323" s="1459">
        <v>0.94138408979999999</v>
      </c>
    </row>
    <row r="324" spans="1:21">
      <c r="A324" s="1318"/>
      <c r="B324" s="1300"/>
      <c r="C324" s="1302"/>
      <c r="D324" s="215" t="s">
        <v>587</v>
      </c>
      <c r="E324" s="1460"/>
      <c r="F324" s="1458"/>
      <c r="G324" s="1458"/>
      <c r="H324" s="1458"/>
      <c r="I324" s="1458"/>
      <c r="J324" s="1458"/>
      <c r="K324" s="1458"/>
      <c r="L324" s="1458"/>
      <c r="M324" s="1458"/>
      <c r="N324" s="1458"/>
      <c r="O324" s="1458"/>
      <c r="P324" s="1458"/>
      <c r="Q324" s="1464"/>
      <c r="R324" s="1464"/>
      <c r="S324" s="1464"/>
      <c r="T324" s="1464"/>
      <c r="U324" s="1459"/>
    </row>
    <row r="325" spans="1:21">
      <c r="A325" s="1318"/>
      <c r="B325" s="1300"/>
      <c r="C325" s="1261" t="s">
        <v>588</v>
      </c>
      <c r="D325" s="215" t="s">
        <v>589</v>
      </c>
      <c r="E325" s="1460"/>
      <c r="F325" s="1458"/>
      <c r="G325" s="1458"/>
      <c r="H325" s="1458"/>
      <c r="I325" s="1458"/>
      <c r="J325" s="1458"/>
      <c r="K325" s="1458"/>
      <c r="L325" s="1458"/>
      <c r="M325" s="1458"/>
      <c r="N325" s="1458"/>
      <c r="O325" s="1458"/>
      <c r="P325" s="1458"/>
      <c r="Q325" s="1464"/>
      <c r="R325" s="1464"/>
      <c r="S325" s="1464"/>
      <c r="T325" s="1464"/>
      <c r="U325" s="1459"/>
    </row>
    <row r="326" spans="1:21">
      <c r="A326" s="1318"/>
      <c r="B326" s="1300"/>
      <c r="C326" s="1262"/>
      <c r="D326" s="232" t="s">
        <v>590</v>
      </c>
      <c r="E326" s="1460"/>
      <c r="F326" s="1458"/>
      <c r="G326" s="1458"/>
      <c r="H326" s="1458"/>
      <c r="I326" s="1458"/>
      <c r="J326" s="1458"/>
      <c r="K326" s="1458"/>
      <c r="L326" s="1458"/>
      <c r="M326" s="1458"/>
      <c r="N326" s="1458"/>
      <c r="O326" s="1458"/>
      <c r="P326" s="1458"/>
      <c r="Q326" s="1464"/>
      <c r="R326" s="1464"/>
      <c r="S326" s="1464"/>
      <c r="T326" s="1464"/>
      <c r="U326" s="1459"/>
    </row>
    <row r="327" spans="1:21">
      <c r="A327" s="1318"/>
      <c r="B327" s="1308" t="s">
        <v>579</v>
      </c>
      <c r="C327" s="1301" t="s">
        <v>585</v>
      </c>
      <c r="D327" s="199" t="s">
        <v>586</v>
      </c>
      <c r="E327" s="1460"/>
      <c r="F327" s="1458"/>
      <c r="G327" s="1458"/>
      <c r="H327" s="1458"/>
      <c r="I327" s="1458"/>
      <c r="J327" s="1458"/>
      <c r="K327" s="1458"/>
      <c r="L327" s="1458"/>
      <c r="M327" s="1458"/>
      <c r="N327" s="1458"/>
      <c r="O327" s="1458"/>
      <c r="P327" s="1458"/>
      <c r="Q327" s="1458"/>
      <c r="R327" s="1464">
        <v>0.99</v>
      </c>
      <c r="S327" s="1464">
        <v>0.98009999999999997</v>
      </c>
      <c r="T327" s="1464">
        <v>0.97029899999999991</v>
      </c>
      <c r="U327" s="1459">
        <v>0.96059600999999994</v>
      </c>
    </row>
    <row r="328" spans="1:21">
      <c r="A328" s="1318"/>
      <c r="B328" s="1300"/>
      <c r="C328" s="1302"/>
      <c r="D328" s="215" t="s">
        <v>587</v>
      </c>
      <c r="E328" s="1460"/>
      <c r="F328" s="1458"/>
      <c r="G328" s="1458"/>
      <c r="H328" s="1458"/>
      <c r="I328" s="1458"/>
      <c r="J328" s="1458"/>
      <c r="K328" s="1458"/>
      <c r="L328" s="1458"/>
      <c r="M328" s="1458"/>
      <c r="N328" s="1458"/>
      <c r="O328" s="1458"/>
      <c r="P328" s="1458"/>
      <c r="Q328" s="1458"/>
      <c r="R328" s="1464"/>
      <c r="S328" s="1464"/>
      <c r="T328" s="1464"/>
      <c r="U328" s="1459"/>
    </row>
    <row r="329" spans="1:21">
      <c r="A329" s="1318"/>
      <c r="B329" s="1300"/>
      <c r="C329" s="1261" t="s">
        <v>588</v>
      </c>
      <c r="D329" s="215" t="s">
        <v>589</v>
      </c>
      <c r="E329" s="1460"/>
      <c r="F329" s="1458"/>
      <c r="G329" s="1458"/>
      <c r="H329" s="1458"/>
      <c r="I329" s="1458"/>
      <c r="J329" s="1458"/>
      <c r="K329" s="1458"/>
      <c r="L329" s="1458"/>
      <c r="M329" s="1458"/>
      <c r="N329" s="1458"/>
      <c r="O329" s="1458"/>
      <c r="P329" s="1458"/>
      <c r="Q329" s="1458"/>
      <c r="R329" s="1464"/>
      <c r="S329" s="1464"/>
      <c r="T329" s="1464"/>
      <c r="U329" s="1459"/>
    </row>
    <row r="330" spans="1:21">
      <c r="A330" s="1318"/>
      <c r="B330" s="1300"/>
      <c r="C330" s="1262"/>
      <c r="D330" s="232" t="s">
        <v>590</v>
      </c>
      <c r="E330" s="1460"/>
      <c r="F330" s="1458"/>
      <c r="G330" s="1458"/>
      <c r="H330" s="1458"/>
      <c r="I330" s="1458"/>
      <c r="J330" s="1458"/>
      <c r="K330" s="1458"/>
      <c r="L330" s="1458"/>
      <c r="M330" s="1458"/>
      <c r="N330" s="1458"/>
      <c r="O330" s="1458"/>
      <c r="P330" s="1458"/>
      <c r="Q330" s="1458"/>
      <c r="R330" s="1464"/>
      <c r="S330" s="1464"/>
      <c r="T330" s="1464"/>
      <c r="U330" s="1459"/>
    </row>
    <row r="331" spans="1:21">
      <c r="A331" s="1318"/>
      <c r="B331" s="1299" t="s">
        <v>580</v>
      </c>
      <c r="C331" s="1301" t="s">
        <v>585</v>
      </c>
      <c r="D331" s="199" t="s">
        <v>586</v>
      </c>
      <c r="E331" s="1460"/>
      <c r="F331" s="1458"/>
      <c r="G331" s="1458"/>
      <c r="H331" s="1458"/>
      <c r="I331" s="1458"/>
      <c r="J331" s="1458"/>
      <c r="K331" s="1458"/>
      <c r="L331" s="1458"/>
      <c r="M331" s="1458"/>
      <c r="N331" s="1458"/>
      <c r="O331" s="1458"/>
      <c r="P331" s="1458"/>
      <c r="Q331" s="1458"/>
      <c r="R331" s="1458"/>
      <c r="S331" s="1464">
        <v>0.99</v>
      </c>
      <c r="T331" s="1464">
        <v>0.98009999999999997</v>
      </c>
      <c r="U331" s="1459">
        <v>0.97029899999999991</v>
      </c>
    </row>
    <row r="332" spans="1:21">
      <c r="A332" s="1318"/>
      <c r="B332" s="1300"/>
      <c r="C332" s="1302"/>
      <c r="D332" s="215" t="s">
        <v>587</v>
      </c>
      <c r="E332" s="1460"/>
      <c r="F332" s="1458"/>
      <c r="G332" s="1458"/>
      <c r="H332" s="1458"/>
      <c r="I332" s="1458"/>
      <c r="J332" s="1458"/>
      <c r="K332" s="1458"/>
      <c r="L332" s="1458"/>
      <c r="M332" s="1458"/>
      <c r="N332" s="1458"/>
      <c r="O332" s="1458"/>
      <c r="P332" s="1458"/>
      <c r="Q332" s="1458"/>
      <c r="R332" s="1458"/>
      <c r="S332" s="1464"/>
      <c r="T332" s="1464"/>
      <c r="U332" s="1459"/>
    </row>
    <row r="333" spans="1:21">
      <c r="A333" s="1318"/>
      <c r="B333" s="1300"/>
      <c r="C333" s="1261" t="s">
        <v>588</v>
      </c>
      <c r="D333" s="215" t="s">
        <v>589</v>
      </c>
      <c r="E333" s="1460"/>
      <c r="F333" s="1458"/>
      <c r="G333" s="1458"/>
      <c r="H333" s="1458"/>
      <c r="I333" s="1458"/>
      <c r="J333" s="1458"/>
      <c r="K333" s="1458"/>
      <c r="L333" s="1458"/>
      <c r="M333" s="1458"/>
      <c r="N333" s="1458"/>
      <c r="O333" s="1458"/>
      <c r="P333" s="1458"/>
      <c r="Q333" s="1458"/>
      <c r="R333" s="1458"/>
      <c r="S333" s="1464"/>
      <c r="T333" s="1464"/>
      <c r="U333" s="1459"/>
    </row>
    <row r="334" spans="1:21">
      <c r="A334" s="1318"/>
      <c r="B334" s="1300"/>
      <c r="C334" s="1262"/>
      <c r="D334" s="232" t="s">
        <v>590</v>
      </c>
      <c r="E334" s="1460"/>
      <c r="F334" s="1458"/>
      <c r="G334" s="1458"/>
      <c r="H334" s="1458"/>
      <c r="I334" s="1458"/>
      <c r="J334" s="1458"/>
      <c r="K334" s="1458"/>
      <c r="L334" s="1458"/>
      <c r="M334" s="1458"/>
      <c r="N334" s="1458"/>
      <c r="O334" s="1458"/>
      <c r="P334" s="1458"/>
      <c r="Q334" s="1458"/>
      <c r="R334" s="1458"/>
      <c r="S334" s="1464"/>
      <c r="T334" s="1464"/>
      <c r="U334" s="1459"/>
    </row>
    <row r="335" spans="1:21">
      <c r="A335" s="1318"/>
      <c r="B335" s="1308" t="s">
        <v>581</v>
      </c>
      <c r="C335" s="1301" t="s">
        <v>585</v>
      </c>
      <c r="D335" s="199" t="s">
        <v>586</v>
      </c>
      <c r="E335" s="1460"/>
      <c r="F335" s="1458"/>
      <c r="G335" s="1458"/>
      <c r="H335" s="1458"/>
      <c r="I335" s="1458"/>
      <c r="J335" s="1458"/>
      <c r="K335" s="1458"/>
      <c r="L335" s="1458"/>
      <c r="M335" s="1458"/>
      <c r="N335" s="1458"/>
      <c r="O335" s="1458"/>
      <c r="P335" s="1458"/>
      <c r="Q335" s="1458"/>
      <c r="R335" s="1458"/>
      <c r="S335" s="1458"/>
      <c r="T335" s="1461">
        <v>0.99</v>
      </c>
      <c r="U335" s="1459">
        <v>0.98009999999999997</v>
      </c>
    </row>
    <row r="336" spans="1:21">
      <c r="A336" s="1318"/>
      <c r="B336" s="1300"/>
      <c r="C336" s="1302"/>
      <c r="D336" s="215" t="s">
        <v>587</v>
      </c>
      <c r="E336" s="1460"/>
      <c r="F336" s="1458"/>
      <c r="G336" s="1458"/>
      <c r="H336" s="1458"/>
      <c r="I336" s="1458"/>
      <c r="J336" s="1458"/>
      <c r="K336" s="1458"/>
      <c r="L336" s="1458"/>
      <c r="M336" s="1458"/>
      <c r="N336" s="1458"/>
      <c r="O336" s="1458"/>
      <c r="P336" s="1458"/>
      <c r="Q336" s="1458"/>
      <c r="R336" s="1458"/>
      <c r="S336" s="1458"/>
      <c r="T336" s="1462"/>
      <c r="U336" s="1459"/>
    </row>
    <row r="337" spans="1:21">
      <c r="A337" s="1318"/>
      <c r="B337" s="1300"/>
      <c r="C337" s="1261" t="s">
        <v>588</v>
      </c>
      <c r="D337" s="215" t="s">
        <v>589</v>
      </c>
      <c r="E337" s="1460"/>
      <c r="F337" s="1458"/>
      <c r="G337" s="1458"/>
      <c r="H337" s="1458"/>
      <c r="I337" s="1458"/>
      <c r="J337" s="1458"/>
      <c r="K337" s="1458"/>
      <c r="L337" s="1458"/>
      <c r="M337" s="1458"/>
      <c r="N337" s="1458"/>
      <c r="O337" s="1458"/>
      <c r="P337" s="1458"/>
      <c r="Q337" s="1458"/>
      <c r="R337" s="1458"/>
      <c r="S337" s="1458"/>
      <c r="T337" s="1462"/>
      <c r="U337" s="1459"/>
    </row>
    <row r="338" spans="1:21">
      <c r="A338" s="1318"/>
      <c r="B338" s="1300"/>
      <c r="C338" s="1262"/>
      <c r="D338" s="232" t="s">
        <v>590</v>
      </c>
      <c r="E338" s="1460"/>
      <c r="F338" s="1458"/>
      <c r="G338" s="1458"/>
      <c r="H338" s="1458"/>
      <c r="I338" s="1458"/>
      <c r="J338" s="1458"/>
      <c r="K338" s="1458"/>
      <c r="L338" s="1458"/>
      <c r="M338" s="1458"/>
      <c r="N338" s="1458"/>
      <c r="O338" s="1458"/>
      <c r="P338" s="1458"/>
      <c r="Q338" s="1458"/>
      <c r="R338" s="1458"/>
      <c r="S338" s="1458"/>
      <c r="T338" s="1463"/>
      <c r="U338" s="1459"/>
    </row>
    <row r="339" spans="1:21">
      <c r="A339" s="1318"/>
      <c r="B339" s="1308" t="s">
        <v>582</v>
      </c>
      <c r="C339" s="1301" t="s">
        <v>585</v>
      </c>
      <c r="D339" s="199" t="s">
        <v>586</v>
      </c>
      <c r="E339" s="1460"/>
      <c r="F339" s="1458"/>
      <c r="G339" s="1458"/>
      <c r="H339" s="1458"/>
      <c r="I339" s="1458"/>
      <c r="J339" s="1458"/>
      <c r="K339" s="1458"/>
      <c r="L339" s="1458"/>
      <c r="M339" s="1458"/>
      <c r="N339" s="1458"/>
      <c r="O339" s="1458"/>
      <c r="P339" s="1458"/>
      <c r="Q339" s="1458"/>
      <c r="R339" s="1458"/>
      <c r="S339" s="1458"/>
      <c r="T339" s="1458"/>
      <c r="U339" s="1459">
        <v>0.99</v>
      </c>
    </row>
    <row r="340" spans="1:21">
      <c r="A340" s="1318"/>
      <c r="B340" s="1300"/>
      <c r="C340" s="1302"/>
      <c r="D340" s="215" t="s">
        <v>587</v>
      </c>
      <c r="E340" s="1460"/>
      <c r="F340" s="1458"/>
      <c r="G340" s="1458"/>
      <c r="H340" s="1458"/>
      <c r="I340" s="1458"/>
      <c r="J340" s="1458"/>
      <c r="K340" s="1458"/>
      <c r="L340" s="1458"/>
      <c r="M340" s="1458"/>
      <c r="N340" s="1458"/>
      <c r="O340" s="1458"/>
      <c r="P340" s="1458"/>
      <c r="Q340" s="1458"/>
      <c r="R340" s="1458"/>
      <c r="S340" s="1458"/>
      <c r="T340" s="1458"/>
      <c r="U340" s="1459"/>
    </row>
    <row r="341" spans="1:21">
      <c r="A341" s="1318"/>
      <c r="B341" s="1300"/>
      <c r="C341" s="1261" t="s">
        <v>588</v>
      </c>
      <c r="D341" s="215" t="s">
        <v>589</v>
      </c>
      <c r="E341" s="1460"/>
      <c r="F341" s="1458"/>
      <c r="G341" s="1458"/>
      <c r="H341" s="1458"/>
      <c r="I341" s="1458"/>
      <c r="J341" s="1458"/>
      <c r="K341" s="1458"/>
      <c r="L341" s="1458"/>
      <c r="M341" s="1458"/>
      <c r="N341" s="1458"/>
      <c r="O341" s="1458"/>
      <c r="P341" s="1458"/>
      <c r="Q341" s="1458"/>
      <c r="R341" s="1458"/>
      <c r="S341" s="1458"/>
      <c r="T341" s="1458"/>
      <c r="U341" s="1459"/>
    </row>
    <row r="342" spans="1:21">
      <c r="A342" s="1318"/>
      <c r="B342" s="1300"/>
      <c r="C342" s="1262"/>
      <c r="D342" s="232" t="s">
        <v>590</v>
      </c>
      <c r="E342" s="1460"/>
      <c r="F342" s="1458"/>
      <c r="G342" s="1458"/>
      <c r="H342" s="1458"/>
      <c r="I342" s="1458"/>
      <c r="J342" s="1458"/>
      <c r="K342" s="1458"/>
      <c r="L342" s="1458"/>
      <c r="M342" s="1458"/>
      <c r="N342" s="1458"/>
      <c r="O342" s="1458"/>
      <c r="P342" s="1458"/>
      <c r="Q342" s="1458"/>
      <c r="R342" s="1458"/>
      <c r="S342" s="1458"/>
      <c r="T342" s="1458"/>
      <c r="U342" s="1459"/>
    </row>
    <row r="343" spans="1:21">
      <c r="A343" s="1318"/>
      <c r="B343" s="1308" t="s">
        <v>583</v>
      </c>
      <c r="C343" s="1301" t="s">
        <v>585</v>
      </c>
      <c r="D343" s="199" t="s">
        <v>586</v>
      </c>
      <c r="E343" s="1455"/>
      <c r="F343" s="1452"/>
      <c r="G343" s="1452"/>
      <c r="H343" s="1452"/>
      <c r="I343" s="1452"/>
      <c r="J343" s="1452"/>
      <c r="K343" s="1452"/>
      <c r="L343" s="1452"/>
      <c r="M343" s="1452"/>
      <c r="N343" s="1452"/>
      <c r="O343" s="1452"/>
      <c r="P343" s="1452"/>
      <c r="Q343" s="1452"/>
      <c r="R343" s="1452"/>
      <c r="S343" s="1452"/>
      <c r="T343" s="1452"/>
      <c r="U343" s="1449"/>
    </row>
    <row r="344" spans="1:21">
      <c r="A344" s="1318"/>
      <c r="B344" s="1300"/>
      <c r="C344" s="1302"/>
      <c r="D344" s="215" t="s">
        <v>587</v>
      </c>
      <c r="E344" s="1456"/>
      <c r="F344" s="1453"/>
      <c r="G344" s="1453"/>
      <c r="H344" s="1453"/>
      <c r="I344" s="1453"/>
      <c r="J344" s="1453"/>
      <c r="K344" s="1453"/>
      <c r="L344" s="1453"/>
      <c r="M344" s="1453"/>
      <c r="N344" s="1453"/>
      <c r="O344" s="1453"/>
      <c r="P344" s="1453"/>
      <c r="Q344" s="1453"/>
      <c r="R344" s="1453"/>
      <c r="S344" s="1453"/>
      <c r="T344" s="1453"/>
      <c r="U344" s="1450"/>
    </row>
    <row r="345" spans="1:21">
      <c r="A345" s="1318"/>
      <c r="B345" s="1300"/>
      <c r="C345" s="1261" t="s">
        <v>588</v>
      </c>
      <c r="D345" s="215" t="s">
        <v>589</v>
      </c>
      <c r="E345" s="1456"/>
      <c r="F345" s="1453"/>
      <c r="G345" s="1453"/>
      <c r="H345" s="1453"/>
      <c r="I345" s="1453"/>
      <c r="J345" s="1453"/>
      <c r="K345" s="1453"/>
      <c r="L345" s="1453"/>
      <c r="M345" s="1453"/>
      <c r="N345" s="1453"/>
      <c r="O345" s="1453"/>
      <c r="P345" s="1453"/>
      <c r="Q345" s="1453"/>
      <c r="R345" s="1453"/>
      <c r="S345" s="1453"/>
      <c r="T345" s="1453"/>
      <c r="U345" s="1450"/>
    </row>
    <row r="346" spans="1:21">
      <c r="A346" s="1319"/>
      <c r="B346" s="1300"/>
      <c r="C346" s="1262"/>
      <c r="D346" s="232" t="s">
        <v>590</v>
      </c>
      <c r="E346" s="1457"/>
      <c r="F346" s="1454"/>
      <c r="G346" s="1454"/>
      <c r="H346" s="1454"/>
      <c r="I346" s="1454"/>
      <c r="J346" s="1454"/>
      <c r="K346" s="1454"/>
      <c r="L346" s="1454"/>
      <c r="M346" s="1454"/>
      <c r="N346" s="1454"/>
      <c r="O346" s="1454"/>
      <c r="P346" s="1454"/>
      <c r="Q346" s="1454"/>
      <c r="R346" s="1454"/>
      <c r="S346" s="1454"/>
      <c r="T346" s="1454"/>
      <c r="U346" s="1451"/>
    </row>
    <row r="347" spans="1:21">
      <c r="A347" s="1317" t="s">
        <v>498</v>
      </c>
      <c r="B347" s="1308" t="s">
        <v>584</v>
      </c>
      <c r="C347" s="1301" t="s">
        <v>585</v>
      </c>
      <c r="D347" s="199" t="s">
        <v>586</v>
      </c>
      <c r="E347" s="1460"/>
      <c r="F347" s="1461">
        <v>0.79</v>
      </c>
      <c r="G347" s="1461">
        <v>0.68730000000000002</v>
      </c>
      <c r="H347" s="1461">
        <v>0.65980799999999995</v>
      </c>
      <c r="I347" s="1461">
        <v>0.60702336000000001</v>
      </c>
      <c r="J347" s="1461">
        <v>0.57060195839999994</v>
      </c>
      <c r="K347" s="1461">
        <v>0.54207186047999989</v>
      </c>
      <c r="L347" s="1461">
        <v>0.52038898606079986</v>
      </c>
      <c r="M347" s="1461">
        <v>0.48396175703654387</v>
      </c>
      <c r="N347" s="1461">
        <v>0.47428252189581299</v>
      </c>
      <c r="O347" s="1461">
        <v>0.46479687145789672</v>
      </c>
      <c r="P347" s="1461">
        <v>0.45550093402873876</v>
      </c>
      <c r="Q347" s="1461">
        <v>0.45094592468845135</v>
      </c>
      <c r="R347" s="1461">
        <v>0.44643646544156684</v>
      </c>
      <c r="S347" s="1461">
        <v>0.44197210078715116</v>
      </c>
      <c r="T347" s="1461">
        <v>0.43755237977927963</v>
      </c>
      <c r="U347" s="1465">
        <v>0.43317685598148681</v>
      </c>
    </row>
    <row r="348" spans="1:21">
      <c r="A348" s="1318"/>
      <c r="B348" s="1300"/>
      <c r="C348" s="1302"/>
      <c r="D348" s="215" t="s">
        <v>587</v>
      </c>
      <c r="E348" s="1460"/>
      <c r="F348" s="1462"/>
      <c r="G348" s="1462"/>
      <c r="H348" s="1462"/>
      <c r="I348" s="1462"/>
      <c r="J348" s="1462"/>
      <c r="K348" s="1462"/>
      <c r="L348" s="1462"/>
      <c r="M348" s="1462"/>
      <c r="N348" s="1462"/>
      <c r="O348" s="1462"/>
      <c r="P348" s="1462"/>
      <c r="Q348" s="1462"/>
      <c r="R348" s="1462"/>
      <c r="S348" s="1462"/>
      <c r="T348" s="1462"/>
      <c r="U348" s="1466"/>
    </row>
    <row r="349" spans="1:21">
      <c r="A349" s="1318"/>
      <c r="B349" s="1300"/>
      <c r="C349" s="1261" t="s">
        <v>588</v>
      </c>
      <c r="D349" s="215" t="s">
        <v>589</v>
      </c>
      <c r="E349" s="1460"/>
      <c r="F349" s="1462"/>
      <c r="G349" s="1462"/>
      <c r="H349" s="1462"/>
      <c r="I349" s="1462"/>
      <c r="J349" s="1462"/>
      <c r="K349" s="1462"/>
      <c r="L349" s="1462"/>
      <c r="M349" s="1462"/>
      <c r="N349" s="1462"/>
      <c r="O349" s="1462"/>
      <c r="P349" s="1462"/>
      <c r="Q349" s="1462"/>
      <c r="R349" s="1462"/>
      <c r="S349" s="1462"/>
      <c r="T349" s="1462"/>
      <c r="U349" s="1466"/>
    </row>
    <row r="350" spans="1:21">
      <c r="A350" s="1318"/>
      <c r="B350" s="1300"/>
      <c r="C350" s="1262"/>
      <c r="D350" s="232" t="s">
        <v>590</v>
      </c>
      <c r="E350" s="1460"/>
      <c r="F350" s="1462"/>
      <c r="G350" s="1462"/>
      <c r="H350" s="1462"/>
      <c r="I350" s="1462"/>
      <c r="J350" s="1462"/>
      <c r="K350" s="1462"/>
      <c r="L350" s="1462"/>
      <c r="M350" s="1462"/>
      <c r="N350" s="1462"/>
      <c r="O350" s="1462"/>
      <c r="P350" s="1462"/>
      <c r="Q350" s="1462"/>
      <c r="R350" s="1462"/>
      <c r="S350" s="1462"/>
      <c r="T350" s="1462"/>
      <c r="U350" s="1466"/>
    </row>
    <row r="351" spans="1:21">
      <c r="A351" s="1318"/>
      <c r="B351" s="1299" t="s">
        <v>568</v>
      </c>
      <c r="C351" s="1301" t="s">
        <v>585</v>
      </c>
      <c r="D351" s="199" t="s">
        <v>586</v>
      </c>
      <c r="E351" s="1460"/>
      <c r="F351" s="1458"/>
      <c r="G351" s="1464">
        <v>0.87</v>
      </c>
      <c r="H351" s="1464">
        <v>0.83519999999999994</v>
      </c>
      <c r="I351" s="1464">
        <v>0.76838399999999996</v>
      </c>
      <c r="J351" s="1464">
        <v>0.72228095999999997</v>
      </c>
      <c r="K351" s="1464">
        <v>0.68616691199999991</v>
      </c>
      <c r="L351" s="1464">
        <v>0.65872023551999992</v>
      </c>
      <c r="M351" s="1464">
        <v>0.61260981903360001</v>
      </c>
      <c r="N351" s="1464">
        <v>0.60035762265292802</v>
      </c>
      <c r="O351" s="1464">
        <v>0.58835047019986941</v>
      </c>
      <c r="P351" s="1464">
        <v>0.57658346079587197</v>
      </c>
      <c r="Q351" s="1464">
        <v>0.57081762618791321</v>
      </c>
      <c r="R351" s="1464">
        <v>0.56510944992603407</v>
      </c>
      <c r="S351" s="1464">
        <v>0.55945835542677369</v>
      </c>
      <c r="T351" s="1464">
        <v>0.55386377187250591</v>
      </c>
      <c r="U351" s="1459">
        <v>0.54832513415378081</v>
      </c>
    </row>
    <row r="352" spans="1:21">
      <c r="A352" s="1318"/>
      <c r="B352" s="1300"/>
      <c r="C352" s="1302"/>
      <c r="D352" s="215" t="s">
        <v>587</v>
      </c>
      <c r="E352" s="1460"/>
      <c r="F352" s="1458"/>
      <c r="G352" s="1464"/>
      <c r="H352" s="1464"/>
      <c r="I352" s="1464"/>
      <c r="J352" s="1464"/>
      <c r="K352" s="1464"/>
      <c r="L352" s="1464"/>
      <c r="M352" s="1464"/>
      <c r="N352" s="1464"/>
      <c r="O352" s="1464"/>
      <c r="P352" s="1464"/>
      <c r="Q352" s="1464"/>
      <c r="R352" s="1464"/>
      <c r="S352" s="1464"/>
      <c r="T352" s="1464"/>
      <c r="U352" s="1459"/>
    </row>
    <row r="353" spans="1:21">
      <c r="A353" s="1318"/>
      <c r="B353" s="1300"/>
      <c r="C353" s="1261" t="s">
        <v>588</v>
      </c>
      <c r="D353" s="215" t="s">
        <v>589</v>
      </c>
      <c r="E353" s="1460"/>
      <c r="F353" s="1458"/>
      <c r="G353" s="1464"/>
      <c r="H353" s="1464"/>
      <c r="I353" s="1464"/>
      <c r="J353" s="1464"/>
      <c r="K353" s="1464"/>
      <c r="L353" s="1464"/>
      <c r="M353" s="1464"/>
      <c r="N353" s="1464"/>
      <c r="O353" s="1464"/>
      <c r="P353" s="1464"/>
      <c r="Q353" s="1464"/>
      <c r="R353" s="1464"/>
      <c r="S353" s="1464"/>
      <c r="T353" s="1464"/>
      <c r="U353" s="1459"/>
    </row>
    <row r="354" spans="1:21">
      <c r="A354" s="1318"/>
      <c r="B354" s="1300"/>
      <c r="C354" s="1262"/>
      <c r="D354" s="232" t="s">
        <v>590</v>
      </c>
      <c r="E354" s="1460"/>
      <c r="F354" s="1458"/>
      <c r="G354" s="1464"/>
      <c r="H354" s="1464"/>
      <c r="I354" s="1464"/>
      <c r="J354" s="1464"/>
      <c r="K354" s="1464"/>
      <c r="L354" s="1464"/>
      <c r="M354" s="1464"/>
      <c r="N354" s="1464"/>
      <c r="O354" s="1464"/>
      <c r="P354" s="1464"/>
      <c r="Q354" s="1464"/>
      <c r="R354" s="1464"/>
      <c r="S354" s="1464"/>
      <c r="T354" s="1464"/>
      <c r="U354" s="1459"/>
    </row>
    <row r="355" spans="1:21">
      <c r="A355" s="1318"/>
      <c r="B355" s="1308" t="s">
        <v>569</v>
      </c>
      <c r="C355" s="1301" t="s">
        <v>585</v>
      </c>
      <c r="D355" s="199" t="s">
        <v>586</v>
      </c>
      <c r="E355" s="1460"/>
      <c r="F355" s="1458"/>
      <c r="G355" s="1458"/>
      <c r="H355" s="1464">
        <v>0.96</v>
      </c>
      <c r="I355" s="1464">
        <v>0.88319999999999999</v>
      </c>
      <c r="J355" s="1464">
        <v>0.83020799999999995</v>
      </c>
      <c r="K355" s="1464">
        <v>0.78869759999999989</v>
      </c>
      <c r="L355" s="1464">
        <v>0.75714969599999982</v>
      </c>
      <c r="M355" s="1464">
        <v>0.70414921727999991</v>
      </c>
      <c r="N355" s="1464">
        <v>0.69006623293439995</v>
      </c>
      <c r="O355" s="1464">
        <v>0.67626490827571195</v>
      </c>
      <c r="P355" s="1464">
        <v>0.66273961011019766</v>
      </c>
      <c r="Q355" s="1464">
        <v>0.6561122140090957</v>
      </c>
      <c r="R355" s="1464">
        <v>0.64955109186900473</v>
      </c>
      <c r="S355" s="1464">
        <v>0.64305558095031468</v>
      </c>
      <c r="T355" s="1464">
        <v>0.63662502514081154</v>
      </c>
      <c r="U355" s="1459">
        <v>0.63025877488940341</v>
      </c>
    </row>
    <row r="356" spans="1:21">
      <c r="A356" s="1318"/>
      <c r="B356" s="1300"/>
      <c r="C356" s="1302"/>
      <c r="D356" s="215" t="s">
        <v>587</v>
      </c>
      <c r="E356" s="1460"/>
      <c r="F356" s="1458"/>
      <c r="G356" s="1458"/>
      <c r="H356" s="1464"/>
      <c r="I356" s="1464"/>
      <c r="J356" s="1464"/>
      <c r="K356" s="1464"/>
      <c r="L356" s="1464"/>
      <c r="M356" s="1464"/>
      <c r="N356" s="1464"/>
      <c r="O356" s="1464"/>
      <c r="P356" s="1464"/>
      <c r="Q356" s="1464"/>
      <c r="R356" s="1464"/>
      <c r="S356" s="1464"/>
      <c r="T356" s="1464"/>
      <c r="U356" s="1459"/>
    </row>
    <row r="357" spans="1:21">
      <c r="A357" s="1318"/>
      <c r="B357" s="1300"/>
      <c r="C357" s="1261" t="s">
        <v>588</v>
      </c>
      <c r="D357" s="215" t="s">
        <v>589</v>
      </c>
      <c r="E357" s="1460"/>
      <c r="F357" s="1458"/>
      <c r="G357" s="1458"/>
      <c r="H357" s="1464"/>
      <c r="I357" s="1464"/>
      <c r="J357" s="1464"/>
      <c r="K357" s="1464"/>
      <c r="L357" s="1464"/>
      <c r="M357" s="1464"/>
      <c r="N357" s="1464"/>
      <c r="O357" s="1464"/>
      <c r="P357" s="1464"/>
      <c r="Q357" s="1464"/>
      <c r="R357" s="1464"/>
      <c r="S357" s="1464"/>
      <c r="T357" s="1464"/>
      <c r="U357" s="1459"/>
    </row>
    <row r="358" spans="1:21">
      <c r="A358" s="1318"/>
      <c r="B358" s="1300"/>
      <c r="C358" s="1262"/>
      <c r="D358" s="232" t="s">
        <v>590</v>
      </c>
      <c r="E358" s="1460"/>
      <c r="F358" s="1458"/>
      <c r="G358" s="1458"/>
      <c r="H358" s="1464"/>
      <c r="I358" s="1464"/>
      <c r="J358" s="1464"/>
      <c r="K358" s="1464"/>
      <c r="L358" s="1464"/>
      <c r="M358" s="1464"/>
      <c r="N358" s="1464"/>
      <c r="O358" s="1464"/>
      <c r="P358" s="1464"/>
      <c r="Q358" s="1464"/>
      <c r="R358" s="1464"/>
      <c r="S358" s="1464"/>
      <c r="T358" s="1464"/>
      <c r="U358" s="1459"/>
    </row>
    <row r="359" spans="1:21">
      <c r="A359" s="1318"/>
      <c r="B359" s="1308" t="s">
        <v>591</v>
      </c>
      <c r="C359" s="1301" t="s">
        <v>585</v>
      </c>
      <c r="D359" s="199" t="s">
        <v>586</v>
      </c>
      <c r="E359" s="1460"/>
      <c r="F359" s="1458"/>
      <c r="G359" s="1458"/>
      <c r="H359" s="1458"/>
      <c r="I359" s="1464">
        <v>0.92</v>
      </c>
      <c r="J359" s="1464">
        <v>0.86480000000000001</v>
      </c>
      <c r="K359" s="1464">
        <v>0.82155999999999996</v>
      </c>
      <c r="L359" s="1464">
        <v>0.78869759999999989</v>
      </c>
      <c r="M359" s="1464">
        <v>0.73348876799999996</v>
      </c>
      <c r="N359" s="1464">
        <v>0.71881899263999993</v>
      </c>
      <c r="O359" s="1464">
        <v>0.70444261278719988</v>
      </c>
      <c r="P359" s="1464">
        <v>0.69035376053145592</v>
      </c>
      <c r="Q359" s="1464">
        <v>0.68345022292614133</v>
      </c>
      <c r="R359" s="1464">
        <v>0.67661572069687992</v>
      </c>
      <c r="S359" s="1464">
        <v>0.66984956348991109</v>
      </c>
      <c r="T359" s="1464">
        <v>0.66315106785501199</v>
      </c>
      <c r="U359" s="1459">
        <v>0.65651955717646182</v>
      </c>
    </row>
    <row r="360" spans="1:21">
      <c r="A360" s="1318"/>
      <c r="B360" s="1300"/>
      <c r="C360" s="1302"/>
      <c r="D360" s="215" t="s">
        <v>587</v>
      </c>
      <c r="E360" s="1460"/>
      <c r="F360" s="1458"/>
      <c r="G360" s="1458"/>
      <c r="H360" s="1458"/>
      <c r="I360" s="1464"/>
      <c r="J360" s="1464"/>
      <c r="K360" s="1464"/>
      <c r="L360" s="1464"/>
      <c r="M360" s="1464"/>
      <c r="N360" s="1464"/>
      <c r="O360" s="1464"/>
      <c r="P360" s="1464"/>
      <c r="Q360" s="1464"/>
      <c r="R360" s="1464"/>
      <c r="S360" s="1464"/>
      <c r="T360" s="1464"/>
      <c r="U360" s="1459"/>
    </row>
    <row r="361" spans="1:21">
      <c r="A361" s="1318"/>
      <c r="B361" s="1300"/>
      <c r="C361" s="1261" t="s">
        <v>588</v>
      </c>
      <c r="D361" s="215" t="s">
        <v>589</v>
      </c>
      <c r="E361" s="1460"/>
      <c r="F361" s="1458"/>
      <c r="G361" s="1458"/>
      <c r="H361" s="1458"/>
      <c r="I361" s="1464"/>
      <c r="J361" s="1464"/>
      <c r="K361" s="1464"/>
      <c r="L361" s="1464"/>
      <c r="M361" s="1464"/>
      <c r="N361" s="1464"/>
      <c r="O361" s="1464"/>
      <c r="P361" s="1464"/>
      <c r="Q361" s="1464"/>
      <c r="R361" s="1464"/>
      <c r="S361" s="1464"/>
      <c r="T361" s="1464"/>
      <c r="U361" s="1459"/>
    </row>
    <row r="362" spans="1:21">
      <c r="A362" s="1318"/>
      <c r="B362" s="1300"/>
      <c r="C362" s="1262"/>
      <c r="D362" s="232" t="s">
        <v>590</v>
      </c>
      <c r="E362" s="1460"/>
      <c r="F362" s="1458"/>
      <c r="G362" s="1458"/>
      <c r="H362" s="1458"/>
      <c r="I362" s="1464"/>
      <c r="J362" s="1464"/>
      <c r="K362" s="1464"/>
      <c r="L362" s="1464"/>
      <c r="M362" s="1464"/>
      <c r="N362" s="1464"/>
      <c r="O362" s="1464"/>
      <c r="P362" s="1464"/>
      <c r="Q362" s="1464"/>
      <c r="R362" s="1464"/>
      <c r="S362" s="1464"/>
      <c r="T362" s="1464"/>
      <c r="U362" s="1459"/>
    </row>
    <row r="363" spans="1:21">
      <c r="A363" s="1318"/>
      <c r="B363" s="1308" t="s">
        <v>571</v>
      </c>
      <c r="C363" s="1301" t="s">
        <v>585</v>
      </c>
      <c r="D363" s="199" t="s">
        <v>586</v>
      </c>
      <c r="E363" s="1460"/>
      <c r="F363" s="1458"/>
      <c r="G363" s="1458"/>
      <c r="H363" s="1458"/>
      <c r="I363" s="1458"/>
      <c r="J363" s="1464">
        <v>0.94</v>
      </c>
      <c r="K363" s="1464">
        <v>0.8929999999999999</v>
      </c>
      <c r="L363" s="1464">
        <v>0.85727999999999993</v>
      </c>
      <c r="M363" s="1464">
        <v>0.79727039999999993</v>
      </c>
      <c r="N363" s="1464">
        <v>0.78132499199999994</v>
      </c>
      <c r="O363" s="1464">
        <v>0.76569849215999997</v>
      </c>
      <c r="P363" s="1464">
        <v>0.75038452231679997</v>
      </c>
      <c r="Q363" s="1464">
        <v>0.74288067709363192</v>
      </c>
      <c r="R363" s="1464">
        <v>0.73545187032269554</v>
      </c>
      <c r="S363" s="1464">
        <v>0.72809735161946854</v>
      </c>
      <c r="T363" s="1464">
        <v>0.72081637810327381</v>
      </c>
      <c r="U363" s="1459">
        <v>0.71360821432224109</v>
      </c>
    </row>
    <row r="364" spans="1:21">
      <c r="A364" s="1318"/>
      <c r="B364" s="1300"/>
      <c r="C364" s="1302"/>
      <c r="D364" s="215" t="s">
        <v>587</v>
      </c>
      <c r="E364" s="1460"/>
      <c r="F364" s="1458"/>
      <c r="G364" s="1458"/>
      <c r="H364" s="1458"/>
      <c r="I364" s="1458"/>
      <c r="J364" s="1464"/>
      <c r="K364" s="1464"/>
      <c r="L364" s="1464"/>
      <c r="M364" s="1464"/>
      <c r="N364" s="1464"/>
      <c r="O364" s="1464"/>
      <c r="P364" s="1464"/>
      <c r="Q364" s="1464"/>
      <c r="R364" s="1464"/>
      <c r="S364" s="1464"/>
      <c r="T364" s="1464"/>
      <c r="U364" s="1459"/>
    </row>
    <row r="365" spans="1:21">
      <c r="A365" s="1318"/>
      <c r="B365" s="1300"/>
      <c r="C365" s="1261" t="s">
        <v>588</v>
      </c>
      <c r="D365" s="215" t="s">
        <v>589</v>
      </c>
      <c r="E365" s="1460"/>
      <c r="F365" s="1458"/>
      <c r="G365" s="1458"/>
      <c r="H365" s="1458"/>
      <c r="I365" s="1458"/>
      <c r="J365" s="1464"/>
      <c r="K365" s="1464"/>
      <c r="L365" s="1464"/>
      <c r="M365" s="1464"/>
      <c r="N365" s="1464"/>
      <c r="O365" s="1464"/>
      <c r="P365" s="1464"/>
      <c r="Q365" s="1464"/>
      <c r="R365" s="1464"/>
      <c r="S365" s="1464"/>
      <c r="T365" s="1464"/>
      <c r="U365" s="1459"/>
    </row>
    <row r="366" spans="1:21">
      <c r="A366" s="1318"/>
      <c r="B366" s="1300"/>
      <c r="C366" s="1262"/>
      <c r="D366" s="232" t="s">
        <v>590</v>
      </c>
      <c r="E366" s="1460"/>
      <c r="F366" s="1458"/>
      <c r="G366" s="1458"/>
      <c r="H366" s="1458"/>
      <c r="I366" s="1458"/>
      <c r="J366" s="1464"/>
      <c r="K366" s="1464"/>
      <c r="L366" s="1464"/>
      <c r="M366" s="1464"/>
      <c r="N366" s="1464"/>
      <c r="O366" s="1464"/>
      <c r="P366" s="1464"/>
      <c r="Q366" s="1464"/>
      <c r="R366" s="1464"/>
      <c r="S366" s="1464"/>
      <c r="T366" s="1464"/>
      <c r="U366" s="1459"/>
    </row>
    <row r="367" spans="1:21">
      <c r="A367" s="1318"/>
      <c r="B367" s="1299" t="s">
        <v>572</v>
      </c>
      <c r="C367" s="1301" t="s">
        <v>585</v>
      </c>
      <c r="D367" s="199" t="s">
        <v>586</v>
      </c>
      <c r="E367" s="1460"/>
      <c r="F367" s="1458"/>
      <c r="G367" s="1458"/>
      <c r="H367" s="1458"/>
      <c r="I367" s="1458"/>
      <c r="J367" s="1458"/>
      <c r="K367" s="1464">
        <v>0.95</v>
      </c>
      <c r="L367" s="1464">
        <v>0.91199999999999992</v>
      </c>
      <c r="M367" s="1464">
        <v>0.84816000000000003</v>
      </c>
      <c r="N367" s="1464">
        <v>0.83119679999999996</v>
      </c>
      <c r="O367" s="1464">
        <v>0.81457286399999995</v>
      </c>
      <c r="P367" s="1464">
        <v>0.79828140671999992</v>
      </c>
      <c r="Q367" s="1464">
        <v>0.79029859265279989</v>
      </c>
      <c r="R367" s="1464">
        <v>0.78239560672627184</v>
      </c>
      <c r="S367" s="1464">
        <v>0.77457165065900913</v>
      </c>
      <c r="T367" s="1464">
        <v>0.76682593415241906</v>
      </c>
      <c r="U367" s="1459">
        <v>0.75915767481089491</v>
      </c>
    </row>
    <row r="368" spans="1:21">
      <c r="A368" s="1318"/>
      <c r="B368" s="1300"/>
      <c r="C368" s="1302"/>
      <c r="D368" s="215" t="s">
        <v>587</v>
      </c>
      <c r="E368" s="1460"/>
      <c r="F368" s="1458"/>
      <c r="G368" s="1458"/>
      <c r="H368" s="1458"/>
      <c r="I368" s="1458"/>
      <c r="J368" s="1458"/>
      <c r="K368" s="1464"/>
      <c r="L368" s="1464"/>
      <c r="M368" s="1464"/>
      <c r="N368" s="1464"/>
      <c r="O368" s="1464"/>
      <c r="P368" s="1464"/>
      <c r="Q368" s="1464"/>
      <c r="R368" s="1464"/>
      <c r="S368" s="1464"/>
      <c r="T368" s="1464"/>
      <c r="U368" s="1459"/>
    </row>
    <row r="369" spans="1:21">
      <c r="A369" s="1318"/>
      <c r="B369" s="1300"/>
      <c r="C369" s="1261" t="s">
        <v>588</v>
      </c>
      <c r="D369" s="215" t="s">
        <v>589</v>
      </c>
      <c r="E369" s="1460"/>
      <c r="F369" s="1458"/>
      <c r="G369" s="1458"/>
      <c r="H369" s="1458"/>
      <c r="I369" s="1458"/>
      <c r="J369" s="1458"/>
      <c r="K369" s="1464"/>
      <c r="L369" s="1464"/>
      <c r="M369" s="1464"/>
      <c r="N369" s="1464"/>
      <c r="O369" s="1464"/>
      <c r="P369" s="1464"/>
      <c r="Q369" s="1464"/>
      <c r="R369" s="1464"/>
      <c r="S369" s="1464"/>
      <c r="T369" s="1464"/>
      <c r="U369" s="1459"/>
    </row>
    <row r="370" spans="1:21">
      <c r="A370" s="1318"/>
      <c r="B370" s="1300"/>
      <c r="C370" s="1262"/>
      <c r="D370" s="232" t="s">
        <v>590</v>
      </c>
      <c r="E370" s="1460"/>
      <c r="F370" s="1458"/>
      <c r="G370" s="1458"/>
      <c r="H370" s="1458"/>
      <c r="I370" s="1458"/>
      <c r="J370" s="1458"/>
      <c r="K370" s="1464"/>
      <c r="L370" s="1464"/>
      <c r="M370" s="1464"/>
      <c r="N370" s="1464"/>
      <c r="O370" s="1464"/>
      <c r="P370" s="1464"/>
      <c r="Q370" s="1464"/>
      <c r="R370" s="1464"/>
      <c r="S370" s="1464"/>
      <c r="T370" s="1464"/>
      <c r="U370" s="1459"/>
    </row>
    <row r="371" spans="1:21">
      <c r="A371" s="1318"/>
      <c r="B371" s="1308" t="s">
        <v>573</v>
      </c>
      <c r="C371" s="1301" t="s">
        <v>585</v>
      </c>
      <c r="D371" s="199" t="s">
        <v>586</v>
      </c>
      <c r="E371" s="1460"/>
      <c r="F371" s="1458"/>
      <c r="G371" s="1458"/>
      <c r="H371" s="1458"/>
      <c r="I371" s="1458"/>
      <c r="J371" s="1458"/>
      <c r="K371" s="1458"/>
      <c r="L371" s="1464">
        <v>0.96</v>
      </c>
      <c r="M371" s="1464">
        <v>0.89280000000000004</v>
      </c>
      <c r="N371" s="1464">
        <v>0.87494400000000006</v>
      </c>
      <c r="O371" s="1464">
        <v>0.85744512000000006</v>
      </c>
      <c r="P371" s="1464">
        <v>0.84029621760000006</v>
      </c>
      <c r="Q371" s="1464">
        <v>0.83189325542400006</v>
      </c>
      <c r="R371" s="1464">
        <v>0.82357432286976007</v>
      </c>
      <c r="S371" s="1464">
        <v>0.81533857964106249</v>
      </c>
      <c r="T371" s="1464">
        <v>0.80718519384465182</v>
      </c>
      <c r="U371" s="1459">
        <v>0.79911334190620531</v>
      </c>
    </row>
    <row r="372" spans="1:21">
      <c r="A372" s="1318"/>
      <c r="B372" s="1300"/>
      <c r="C372" s="1302"/>
      <c r="D372" s="215" t="s">
        <v>587</v>
      </c>
      <c r="E372" s="1460"/>
      <c r="F372" s="1458"/>
      <c r="G372" s="1458"/>
      <c r="H372" s="1458"/>
      <c r="I372" s="1458"/>
      <c r="J372" s="1458"/>
      <c r="K372" s="1458"/>
      <c r="L372" s="1464"/>
      <c r="M372" s="1464"/>
      <c r="N372" s="1464"/>
      <c r="O372" s="1464"/>
      <c r="P372" s="1464"/>
      <c r="Q372" s="1464"/>
      <c r="R372" s="1464"/>
      <c r="S372" s="1464"/>
      <c r="T372" s="1464"/>
      <c r="U372" s="1459"/>
    </row>
    <row r="373" spans="1:21">
      <c r="A373" s="1318"/>
      <c r="B373" s="1300"/>
      <c r="C373" s="1261" t="s">
        <v>588</v>
      </c>
      <c r="D373" s="215" t="s">
        <v>589</v>
      </c>
      <c r="E373" s="1460"/>
      <c r="F373" s="1458"/>
      <c r="G373" s="1458"/>
      <c r="H373" s="1458"/>
      <c r="I373" s="1458"/>
      <c r="J373" s="1458"/>
      <c r="K373" s="1458"/>
      <c r="L373" s="1464"/>
      <c r="M373" s="1464"/>
      <c r="N373" s="1464"/>
      <c r="O373" s="1464"/>
      <c r="P373" s="1464"/>
      <c r="Q373" s="1464"/>
      <c r="R373" s="1464"/>
      <c r="S373" s="1464"/>
      <c r="T373" s="1464"/>
      <c r="U373" s="1459"/>
    </row>
    <row r="374" spans="1:21">
      <c r="A374" s="1318"/>
      <c r="B374" s="1300"/>
      <c r="C374" s="1262"/>
      <c r="D374" s="232" t="s">
        <v>590</v>
      </c>
      <c r="E374" s="1460"/>
      <c r="F374" s="1458"/>
      <c r="G374" s="1458"/>
      <c r="H374" s="1458"/>
      <c r="I374" s="1458"/>
      <c r="J374" s="1458"/>
      <c r="K374" s="1458"/>
      <c r="L374" s="1464"/>
      <c r="M374" s="1464"/>
      <c r="N374" s="1464"/>
      <c r="O374" s="1464"/>
      <c r="P374" s="1464"/>
      <c r="Q374" s="1464"/>
      <c r="R374" s="1464"/>
      <c r="S374" s="1464"/>
      <c r="T374" s="1464"/>
      <c r="U374" s="1459"/>
    </row>
    <row r="375" spans="1:21">
      <c r="A375" s="1318"/>
      <c r="B375" s="1308" t="s">
        <v>574</v>
      </c>
      <c r="C375" s="1301" t="s">
        <v>585</v>
      </c>
      <c r="D375" s="199" t="s">
        <v>586</v>
      </c>
      <c r="E375" s="1460"/>
      <c r="F375" s="1458"/>
      <c r="G375" s="1458"/>
      <c r="H375" s="1458"/>
      <c r="I375" s="1458"/>
      <c r="J375" s="1458"/>
      <c r="K375" s="1458"/>
      <c r="L375" s="1458"/>
      <c r="M375" s="1464">
        <v>0.93</v>
      </c>
      <c r="N375" s="1464">
        <v>0.91139999999999999</v>
      </c>
      <c r="O375" s="1464">
        <v>0.89317199999999997</v>
      </c>
      <c r="P375" s="1464">
        <v>0.8753085599999999</v>
      </c>
      <c r="Q375" s="1464">
        <v>0.86655547439999991</v>
      </c>
      <c r="R375" s="1464">
        <v>0.85788991965599992</v>
      </c>
      <c r="S375" s="1464">
        <v>0.84931102045943996</v>
      </c>
      <c r="T375" s="1464">
        <v>0.84081791025484554</v>
      </c>
      <c r="U375" s="1459">
        <v>0.83240973115229711</v>
      </c>
    </row>
    <row r="376" spans="1:21">
      <c r="A376" s="1318"/>
      <c r="B376" s="1300"/>
      <c r="C376" s="1302"/>
      <c r="D376" s="215" t="s">
        <v>587</v>
      </c>
      <c r="E376" s="1460"/>
      <c r="F376" s="1458"/>
      <c r="G376" s="1458"/>
      <c r="H376" s="1458"/>
      <c r="I376" s="1458"/>
      <c r="J376" s="1458"/>
      <c r="K376" s="1458"/>
      <c r="L376" s="1458"/>
      <c r="M376" s="1464"/>
      <c r="N376" s="1464"/>
      <c r="O376" s="1464"/>
      <c r="P376" s="1464"/>
      <c r="Q376" s="1464"/>
      <c r="R376" s="1464"/>
      <c r="S376" s="1464"/>
      <c r="T376" s="1464"/>
      <c r="U376" s="1459"/>
    </row>
    <row r="377" spans="1:21">
      <c r="A377" s="1318"/>
      <c r="B377" s="1300"/>
      <c r="C377" s="1261" t="s">
        <v>588</v>
      </c>
      <c r="D377" s="215" t="s">
        <v>589</v>
      </c>
      <c r="E377" s="1460"/>
      <c r="F377" s="1458"/>
      <c r="G377" s="1458"/>
      <c r="H377" s="1458"/>
      <c r="I377" s="1458"/>
      <c r="J377" s="1458"/>
      <c r="K377" s="1458"/>
      <c r="L377" s="1458"/>
      <c r="M377" s="1464"/>
      <c r="N377" s="1464"/>
      <c r="O377" s="1464"/>
      <c r="P377" s="1464"/>
      <c r="Q377" s="1464"/>
      <c r="R377" s="1464"/>
      <c r="S377" s="1464"/>
      <c r="T377" s="1464"/>
      <c r="U377" s="1459"/>
    </row>
    <row r="378" spans="1:21">
      <c r="A378" s="1318"/>
      <c r="B378" s="1300"/>
      <c r="C378" s="1262"/>
      <c r="D378" s="232" t="s">
        <v>590</v>
      </c>
      <c r="E378" s="1460"/>
      <c r="F378" s="1458"/>
      <c r="G378" s="1458"/>
      <c r="H378" s="1458"/>
      <c r="I378" s="1458"/>
      <c r="J378" s="1458"/>
      <c r="K378" s="1458"/>
      <c r="L378" s="1458"/>
      <c r="M378" s="1464"/>
      <c r="N378" s="1464"/>
      <c r="O378" s="1464"/>
      <c r="P378" s="1464"/>
      <c r="Q378" s="1464"/>
      <c r="R378" s="1464"/>
      <c r="S378" s="1464"/>
      <c r="T378" s="1464"/>
      <c r="U378" s="1459"/>
    </row>
    <row r="379" spans="1:21">
      <c r="A379" s="1318"/>
      <c r="B379" s="1308" t="s">
        <v>575</v>
      </c>
      <c r="C379" s="1301" t="s">
        <v>585</v>
      </c>
      <c r="D379" s="199" t="s">
        <v>586</v>
      </c>
      <c r="E379" s="1460"/>
      <c r="F379" s="1458"/>
      <c r="G379" s="1458"/>
      <c r="H379" s="1458"/>
      <c r="I379" s="1458"/>
      <c r="J379" s="1458"/>
      <c r="K379" s="1458"/>
      <c r="L379" s="1458"/>
      <c r="M379" s="1458"/>
      <c r="N379" s="1464">
        <v>0.98</v>
      </c>
      <c r="O379" s="1464">
        <v>0.96039999999999992</v>
      </c>
      <c r="P379" s="1464">
        <v>0.94119199999999992</v>
      </c>
      <c r="Q379" s="1464">
        <v>0.9317800799999999</v>
      </c>
      <c r="R379" s="1464">
        <v>0.9224622791999999</v>
      </c>
      <c r="S379" s="1464">
        <v>0.91323765640799992</v>
      </c>
      <c r="T379" s="1464">
        <v>0.90410527984391986</v>
      </c>
      <c r="U379" s="1459">
        <v>0.89506422704548061</v>
      </c>
    </row>
    <row r="380" spans="1:21">
      <c r="A380" s="1318"/>
      <c r="B380" s="1300"/>
      <c r="C380" s="1302"/>
      <c r="D380" s="215" t="s">
        <v>587</v>
      </c>
      <c r="E380" s="1460"/>
      <c r="F380" s="1458"/>
      <c r="G380" s="1458"/>
      <c r="H380" s="1458"/>
      <c r="I380" s="1458"/>
      <c r="J380" s="1458"/>
      <c r="K380" s="1458"/>
      <c r="L380" s="1458"/>
      <c r="M380" s="1458"/>
      <c r="N380" s="1464"/>
      <c r="O380" s="1464"/>
      <c r="P380" s="1464"/>
      <c r="Q380" s="1464"/>
      <c r="R380" s="1464"/>
      <c r="S380" s="1464"/>
      <c r="T380" s="1464"/>
      <c r="U380" s="1459"/>
    </row>
    <row r="381" spans="1:21">
      <c r="A381" s="1318"/>
      <c r="B381" s="1300"/>
      <c r="C381" s="1261" t="s">
        <v>588</v>
      </c>
      <c r="D381" s="215" t="s">
        <v>589</v>
      </c>
      <c r="E381" s="1460"/>
      <c r="F381" s="1458"/>
      <c r="G381" s="1458"/>
      <c r="H381" s="1458"/>
      <c r="I381" s="1458"/>
      <c r="J381" s="1458"/>
      <c r="K381" s="1458"/>
      <c r="L381" s="1458"/>
      <c r="M381" s="1458"/>
      <c r="N381" s="1464"/>
      <c r="O381" s="1464"/>
      <c r="P381" s="1464"/>
      <c r="Q381" s="1464"/>
      <c r="R381" s="1464"/>
      <c r="S381" s="1464"/>
      <c r="T381" s="1464"/>
      <c r="U381" s="1459"/>
    </row>
    <row r="382" spans="1:21">
      <c r="A382" s="1318"/>
      <c r="B382" s="1300"/>
      <c r="C382" s="1262"/>
      <c r="D382" s="232" t="s">
        <v>590</v>
      </c>
      <c r="E382" s="1460"/>
      <c r="F382" s="1458"/>
      <c r="G382" s="1458"/>
      <c r="H382" s="1458"/>
      <c r="I382" s="1458"/>
      <c r="J382" s="1458"/>
      <c r="K382" s="1458"/>
      <c r="L382" s="1458"/>
      <c r="M382" s="1458"/>
      <c r="N382" s="1464"/>
      <c r="O382" s="1464"/>
      <c r="P382" s="1464"/>
      <c r="Q382" s="1464"/>
      <c r="R382" s="1464"/>
      <c r="S382" s="1464"/>
      <c r="T382" s="1464"/>
      <c r="U382" s="1459"/>
    </row>
    <row r="383" spans="1:21">
      <c r="A383" s="1318"/>
      <c r="B383" s="1308" t="s">
        <v>576</v>
      </c>
      <c r="C383" s="1301" t="s">
        <v>585</v>
      </c>
      <c r="D383" s="199" t="s">
        <v>586</v>
      </c>
      <c r="E383" s="1460"/>
      <c r="F383" s="1458"/>
      <c r="G383" s="1458"/>
      <c r="H383" s="1458"/>
      <c r="I383" s="1458"/>
      <c r="J383" s="1458"/>
      <c r="K383" s="1458"/>
      <c r="L383" s="1458"/>
      <c r="M383" s="1458"/>
      <c r="N383" s="1458"/>
      <c r="O383" s="1464">
        <v>0.98</v>
      </c>
      <c r="P383" s="1464">
        <v>0.96039999999999992</v>
      </c>
      <c r="Q383" s="1464">
        <v>0.95079599999999986</v>
      </c>
      <c r="R383" s="1464">
        <v>0.94128803999999988</v>
      </c>
      <c r="S383" s="1464">
        <v>0.93187515959999989</v>
      </c>
      <c r="T383" s="1464">
        <v>0.92255640800399985</v>
      </c>
      <c r="U383" s="1459">
        <v>0.9133308439239598</v>
      </c>
    </row>
    <row r="384" spans="1:21">
      <c r="A384" s="1318"/>
      <c r="B384" s="1300"/>
      <c r="C384" s="1302"/>
      <c r="D384" s="215" t="s">
        <v>587</v>
      </c>
      <c r="E384" s="1460"/>
      <c r="F384" s="1458"/>
      <c r="G384" s="1458"/>
      <c r="H384" s="1458"/>
      <c r="I384" s="1458"/>
      <c r="J384" s="1458"/>
      <c r="K384" s="1458"/>
      <c r="L384" s="1458"/>
      <c r="M384" s="1458"/>
      <c r="N384" s="1458"/>
      <c r="O384" s="1464"/>
      <c r="P384" s="1464"/>
      <c r="Q384" s="1464"/>
      <c r="R384" s="1464"/>
      <c r="S384" s="1464"/>
      <c r="T384" s="1464"/>
      <c r="U384" s="1459"/>
    </row>
    <row r="385" spans="1:21">
      <c r="A385" s="1318"/>
      <c r="B385" s="1300"/>
      <c r="C385" s="1261" t="s">
        <v>588</v>
      </c>
      <c r="D385" s="215" t="s">
        <v>589</v>
      </c>
      <c r="E385" s="1460"/>
      <c r="F385" s="1458"/>
      <c r="G385" s="1458"/>
      <c r="H385" s="1458"/>
      <c r="I385" s="1458"/>
      <c r="J385" s="1458"/>
      <c r="K385" s="1458"/>
      <c r="L385" s="1458"/>
      <c r="M385" s="1458"/>
      <c r="N385" s="1458"/>
      <c r="O385" s="1464"/>
      <c r="P385" s="1464"/>
      <c r="Q385" s="1464"/>
      <c r="R385" s="1464"/>
      <c r="S385" s="1464"/>
      <c r="T385" s="1464"/>
      <c r="U385" s="1459"/>
    </row>
    <row r="386" spans="1:21">
      <c r="A386" s="1318"/>
      <c r="B386" s="1300"/>
      <c r="C386" s="1262"/>
      <c r="D386" s="232" t="s">
        <v>590</v>
      </c>
      <c r="E386" s="1460"/>
      <c r="F386" s="1458"/>
      <c r="G386" s="1458"/>
      <c r="H386" s="1458"/>
      <c r="I386" s="1458"/>
      <c r="J386" s="1458"/>
      <c r="K386" s="1458"/>
      <c r="L386" s="1458"/>
      <c r="M386" s="1458"/>
      <c r="N386" s="1458"/>
      <c r="O386" s="1464"/>
      <c r="P386" s="1464"/>
      <c r="Q386" s="1464"/>
      <c r="R386" s="1464"/>
      <c r="S386" s="1464"/>
      <c r="T386" s="1464"/>
      <c r="U386" s="1459"/>
    </row>
    <row r="387" spans="1:21">
      <c r="A387" s="1318"/>
      <c r="B387" s="1299" t="s">
        <v>577</v>
      </c>
      <c r="C387" s="1301" t="s">
        <v>585</v>
      </c>
      <c r="D387" s="199" t="s">
        <v>586</v>
      </c>
      <c r="E387" s="1460"/>
      <c r="F387" s="1458"/>
      <c r="G387" s="1458"/>
      <c r="H387" s="1458"/>
      <c r="I387" s="1458"/>
      <c r="J387" s="1458"/>
      <c r="K387" s="1458"/>
      <c r="L387" s="1458"/>
      <c r="M387" s="1458"/>
      <c r="N387" s="1458"/>
      <c r="O387" s="1458"/>
      <c r="P387" s="1464">
        <v>0.98</v>
      </c>
      <c r="Q387" s="1464">
        <v>0.97019999999999995</v>
      </c>
      <c r="R387" s="1464">
        <v>0.96049799999999996</v>
      </c>
      <c r="S387" s="1464">
        <v>0.95089301999999998</v>
      </c>
      <c r="T387" s="1464">
        <v>0.94138408979999999</v>
      </c>
      <c r="U387" s="1459">
        <v>0.93197024890199998</v>
      </c>
    </row>
    <row r="388" spans="1:21">
      <c r="A388" s="1318"/>
      <c r="B388" s="1300"/>
      <c r="C388" s="1302"/>
      <c r="D388" s="215" t="s">
        <v>587</v>
      </c>
      <c r="E388" s="1460"/>
      <c r="F388" s="1458"/>
      <c r="G388" s="1458"/>
      <c r="H388" s="1458"/>
      <c r="I388" s="1458"/>
      <c r="J388" s="1458"/>
      <c r="K388" s="1458"/>
      <c r="L388" s="1458"/>
      <c r="M388" s="1458"/>
      <c r="N388" s="1458"/>
      <c r="O388" s="1458"/>
      <c r="P388" s="1464"/>
      <c r="Q388" s="1464"/>
      <c r="R388" s="1464"/>
      <c r="S388" s="1464"/>
      <c r="T388" s="1464"/>
      <c r="U388" s="1459"/>
    </row>
    <row r="389" spans="1:21">
      <c r="A389" s="1318"/>
      <c r="B389" s="1300"/>
      <c r="C389" s="1261" t="s">
        <v>588</v>
      </c>
      <c r="D389" s="215" t="s">
        <v>589</v>
      </c>
      <c r="E389" s="1460"/>
      <c r="F389" s="1458"/>
      <c r="G389" s="1458"/>
      <c r="H389" s="1458"/>
      <c r="I389" s="1458"/>
      <c r="J389" s="1458"/>
      <c r="K389" s="1458"/>
      <c r="L389" s="1458"/>
      <c r="M389" s="1458"/>
      <c r="N389" s="1458"/>
      <c r="O389" s="1458"/>
      <c r="P389" s="1464"/>
      <c r="Q389" s="1464"/>
      <c r="R389" s="1464"/>
      <c r="S389" s="1464"/>
      <c r="T389" s="1464"/>
      <c r="U389" s="1459"/>
    </row>
    <row r="390" spans="1:21">
      <c r="A390" s="1318"/>
      <c r="B390" s="1300"/>
      <c r="C390" s="1262"/>
      <c r="D390" s="232" t="s">
        <v>590</v>
      </c>
      <c r="E390" s="1460"/>
      <c r="F390" s="1458"/>
      <c r="G390" s="1458"/>
      <c r="H390" s="1458"/>
      <c r="I390" s="1458"/>
      <c r="J390" s="1458"/>
      <c r="K390" s="1458"/>
      <c r="L390" s="1458"/>
      <c r="M390" s="1458"/>
      <c r="N390" s="1458"/>
      <c r="O390" s="1458"/>
      <c r="P390" s="1464"/>
      <c r="Q390" s="1464"/>
      <c r="R390" s="1464"/>
      <c r="S390" s="1464"/>
      <c r="T390" s="1464"/>
      <c r="U390" s="1459"/>
    </row>
    <row r="391" spans="1:21">
      <c r="A391" s="1318"/>
      <c r="B391" s="1299" t="s">
        <v>578</v>
      </c>
      <c r="C391" s="1301" t="s">
        <v>585</v>
      </c>
      <c r="D391" s="199" t="s">
        <v>586</v>
      </c>
      <c r="E391" s="1460"/>
      <c r="F391" s="1458"/>
      <c r="G391" s="1458"/>
      <c r="H391" s="1458"/>
      <c r="I391" s="1458"/>
      <c r="J391" s="1458"/>
      <c r="K391" s="1458"/>
      <c r="L391" s="1458"/>
      <c r="M391" s="1458"/>
      <c r="N391" s="1458"/>
      <c r="O391" s="1458"/>
      <c r="P391" s="1458"/>
      <c r="Q391" s="1464">
        <v>0.99</v>
      </c>
      <c r="R391" s="1464">
        <v>0.98009999999999997</v>
      </c>
      <c r="S391" s="1464">
        <v>0.97029899999999991</v>
      </c>
      <c r="T391" s="1464">
        <v>0.96059600999999994</v>
      </c>
      <c r="U391" s="1459">
        <v>0.95099004989999991</v>
      </c>
    </row>
    <row r="392" spans="1:21">
      <c r="A392" s="1318"/>
      <c r="B392" s="1300"/>
      <c r="C392" s="1302"/>
      <c r="D392" s="215" t="s">
        <v>587</v>
      </c>
      <c r="E392" s="1460"/>
      <c r="F392" s="1458"/>
      <c r="G392" s="1458"/>
      <c r="H392" s="1458"/>
      <c r="I392" s="1458"/>
      <c r="J392" s="1458"/>
      <c r="K392" s="1458"/>
      <c r="L392" s="1458"/>
      <c r="M392" s="1458"/>
      <c r="N392" s="1458"/>
      <c r="O392" s="1458"/>
      <c r="P392" s="1458"/>
      <c r="Q392" s="1464"/>
      <c r="R392" s="1464"/>
      <c r="S392" s="1464"/>
      <c r="T392" s="1464"/>
      <c r="U392" s="1459"/>
    </row>
    <row r="393" spans="1:21">
      <c r="A393" s="1318"/>
      <c r="B393" s="1300"/>
      <c r="C393" s="1261" t="s">
        <v>588</v>
      </c>
      <c r="D393" s="215" t="s">
        <v>589</v>
      </c>
      <c r="E393" s="1460"/>
      <c r="F393" s="1458"/>
      <c r="G393" s="1458"/>
      <c r="H393" s="1458"/>
      <c r="I393" s="1458"/>
      <c r="J393" s="1458"/>
      <c r="K393" s="1458"/>
      <c r="L393" s="1458"/>
      <c r="M393" s="1458"/>
      <c r="N393" s="1458"/>
      <c r="O393" s="1458"/>
      <c r="P393" s="1458"/>
      <c r="Q393" s="1464"/>
      <c r="R393" s="1464"/>
      <c r="S393" s="1464"/>
      <c r="T393" s="1464"/>
      <c r="U393" s="1459"/>
    </row>
    <row r="394" spans="1:21">
      <c r="A394" s="1318"/>
      <c r="B394" s="1300"/>
      <c r="C394" s="1262"/>
      <c r="D394" s="232" t="s">
        <v>590</v>
      </c>
      <c r="E394" s="1460"/>
      <c r="F394" s="1458"/>
      <c r="G394" s="1458"/>
      <c r="H394" s="1458"/>
      <c r="I394" s="1458"/>
      <c r="J394" s="1458"/>
      <c r="K394" s="1458"/>
      <c r="L394" s="1458"/>
      <c r="M394" s="1458"/>
      <c r="N394" s="1458"/>
      <c r="O394" s="1458"/>
      <c r="P394" s="1458"/>
      <c r="Q394" s="1464"/>
      <c r="R394" s="1464"/>
      <c r="S394" s="1464"/>
      <c r="T394" s="1464"/>
      <c r="U394" s="1459"/>
    </row>
    <row r="395" spans="1:21">
      <c r="A395" s="1318"/>
      <c r="B395" s="1308" t="s">
        <v>579</v>
      </c>
      <c r="C395" s="1301" t="s">
        <v>585</v>
      </c>
      <c r="D395" s="199" t="s">
        <v>586</v>
      </c>
      <c r="E395" s="1460"/>
      <c r="F395" s="1458"/>
      <c r="G395" s="1458"/>
      <c r="H395" s="1458"/>
      <c r="I395" s="1458"/>
      <c r="J395" s="1458"/>
      <c r="K395" s="1458"/>
      <c r="L395" s="1458"/>
      <c r="M395" s="1458"/>
      <c r="N395" s="1458"/>
      <c r="O395" s="1458"/>
      <c r="P395" s="1458"/>
      <c r="Q395" s="1458"/>
      <c r="R395" s="1464">
        <v>0.99</v>
      </c>
      <c r="S395" s="1464">
        <v>0.98009999999999997</v>
      </c>
      <c r="T395" s="1464">
        <v>0.97029899999999991</v>
      </c>
      <c r="U395" s="1459">
        <v>0.96059600999999994</v>
      </c>
    </row>
    <row r="396" spans="1:21">
      <c r="A396" s="1318"/>
      <c r="B396" s="1300"/>
      <c r="C396" s="1302"/>
      <c r="D396" s="215" t="s">
        <v>587</v>
      </c>
      <c r="E396" s="1460"/>
      <c r="F396" s="1458"/>
      <c r="G396" s="1458"/>
      <c r="H396" s="1458"/>
      <c r="I396" s="1458"/>
      <c r="J396" s="1458"/>
      <c r="K396" s="1458"/>
      <c r="L396" s="1458"/>
      <c r="M396" s="1458"/>
      <c r="N396" s="1458"/>
      <c r="O396" s="1458"/>
      <c r="P396" s="1458"/>
      <c r="Q396" s="1458"/>
      <c r="R396" s="1464"/>
      <c r="S396" s="1464"/>
      <c r="T396" s="1464"/>
      <c r="U396" s="1459"/>
    </row>
    <row r="397" spans="1:21">
      <c r="A397" s="1318"/>
      <c r="B397" s="1300"/>
      <c r="C397" s="1261" t="s">
        <v>588</v>
      </c>
      <c r="D397" s="215" t="s">
        <v>589</v>
      </c>
      <c r="E397" s="1460"/>
      <c r="F397" s="1458"/>
      <c r="G397" s="1458"/>
      <c r="H397" s="1458"/>
      <c r="I397" s="1458"/>
      <c r="J397" s="1458"/>
      <c r="K397" s="1458"/>
      <c r="L397" s="1458"/>
      <c r="M397" s="1458"/>
      <c r="N397" s="1458"/>
      <c r="O397" s="1458"/>
      <c r="P397" s="1458"/>
      <c r="Q397" s="1458"/>
      <c r="R397" s="1464"/>
      <c r="S397" s="1464"/>
      <c r="T397" s="1464"/>
      <c r="U397" s="1459"/>
    </row>
    <row r="398" spans="1:21">
      <c r="A398" s="1318"/>
      <c r="B398" s="1300"/>
      <c r="C398" s="1262"/>
      <c r="D398" s="232" t="s">
        <v>590</v>
      </c>
      <c r="E398" s="1460"/>
      <c r="F398" s="1458"/>
      <c r="G398" s="1458"/>
      <c r="H398" s="1458"/>
      <c r="I398" s="1458"/>
      <c r="J398" s="1458"/>
      <c r="K398" s="1458"/>
      <c r="L398" s="1458"/>
      <c r="M398" s="1458"/>
      <c r="N398" s="1458"/>
      <c r="O398" s="1458"/>
      <c r="P398" s="1458"/>
      <c r="Q398" s="1458"/>
      <c r="R398" s="1464"/>
      <c r="S398" s="1464"/>
      <c r="T398" s="1464"/>
      <c r="U398" s="1459"/>
    </row>
    <row r="399" spans="1:21">
      <c r="A399" s="1318"/>
      <c r="B399" s="1308" t="s">
        <v>580</v>
      </c>
      <c r="C399" s="1301" t="s">
        <v>585</v>
      </c>
      <c r="D399" s="199" t="s">
        <v>586</v>
      </c>
      <c r="E399" s="1460"/>
      <c r="F399" s="1458"/>
      <c r="G399" s="1458"/>
      <c r="H399" s="1458"/>
      <c r="I399" s="1458"/>
      <c r="J399" s="1458"/>
      <c r="K399" s="1458"/>
      <c r="L399" s="1458"/>
      <c r="M399" s="1458"/>
      <c r="N399" s="1458"/>
      <c r="O399" s="1458"/>
      <c r="P399" s="1458"/>
      <c r="Q399" s="1458"/>
      <c r="R399" s="1458"/>
      <c r="S399" s="1464">
        <v>0.99</v>
      </c>
      <c r="T399" s="1464">
        <v>0.98009999999999997</v>
      </c>
      <c r="U399" s="1459">
        <v>0.97029899999999991</v>
      </c>
    </row>
    <row r="400" spans="1:21">
      <c r="A400" s="1318"/>
      <c r="B400" s="1300"/>
      <c r="C400" s="1302"/>
      <c r="D400" s="215" t="s">
        <v>587</v>
      </c>
      <c r="E400" s="1460"/>
      <c r="F400" s="1458"/>
      <c r="G400" s="1458"/>
      <c r="H400" s="1458"/>
      <c r="I400" s="1458"/>
      <c r="J400" s="1458"/>
      <c r="K400" s="1458"/>
      <c r="L400" s="1458"/>
      <c r="M400" s="1458"/>
      <c r="N400" s="1458"/>
      <c r="O400" s="1458"/>
      <c r="P400" s="1458"/>
      <c r="Q400" s="1458"/>
      <c r="R400" s="1458"/>
      <c r="S400" s="1464"/>
      <c r="T400" s="1464"/>
      <c r="U400" s="1459"/>
    </row>
    <row r="401" spans="1:21">
      <c r="A401" s="1318"/>
      <c r="B401" s="1300"/>
      <c r="C401" s="1261" t="s">
        <v>588</v>
      </c>
      <c r="D401" s="215" t="s">
        <v>589</v>
      </c>
      <c r="E401" s="1460"/>
      <c r="F401" s="1458"/>
      <c r="G401" s="1458"/>
      <c r="H401" s="1458"/>
      <c r="I401" s="1458"/>
      <c r="J401" s="1458"/>
      <c r="K401" s="1458"/>
      <c r="L401" s="1458"/>
      <c r="M401" s="1458"/>
      <c r="N401" s="1458"/>
      <c r="O401" s="1458"/>
      <c r="P401" s="1458"/>
      <c r="Q401" s="1458"/>
      <c r="R401" s="1458"/>
      <c r="S401" s="1464"/>
      <c r="T401" s="1464"/>
      <c r="U401" s="1459"/>
    </row>
    <row r="402" spans="1:21">
      <c r="A402" s="1318"/>
      <c r="B402" s="1300"/>
      <c r="C402" s="1262"/>
      <c r="D402" s="232" t="s">
        <v>590</v>
      </c>
      <c r="E402" s="1460"/>
      <c r="F402" s="1458"/>
      <c r="G402" s="1458"/>
      <c r="H402" s="1458"/>
      <c r="I402" s="1458"/>
      <c r="J402" s="1458"/>
      <c r="K402" s="1458"/>
      <c r="L402" s="1458"/>
      <c r="M402" s="1458"/>
      <c r="N402" s="1458"/>
      <c r="O402" s="1458"/>
      <c r="P402" s="1458"/>
      <c r="Q402" s="1458"/>
      <c r="R402" s="1458"/>
      <c r="S402" s="1464"/>
      <c r="T402" s="1464"/>
      <c r="U402" s="1459"/>
    </row>
    <row r="403" spans="1:21">
      <c r="A403" s="1318"/>
      <c r="B403" s="1308" t="s">
        <v>581</v>
      </c>
      <c r="C403" s="1301" t="s">
        <v>585</v>
      </c>
      <c r="D403" s="199" t="s">
        <v>586</v>
      </c>
      <c r="E403" s="1460"/>
      <c r="F403" s="1458"/>
      <c r="G403" s="1458"/>
      <c r="H403" s="1458"/>
      <c r="I403" s="1458"/>
      <c r="J403" s="1458"/>
      <c r="K403" s="1458"/>
      <c r="L403" s="1458"/>
      <c r="M403" s="1458"/>
      <c r="N403" s="1458"/>
      <c r="O403" s="1458"/>
      <c r="P403" s="1458"/>
      <c r="Q403" s="1458"/>
      <c r="R403" s="1458"/>
      <c r="S403" s="1458"/>
      <c r="T403" s="1461">
        <v>0.99</v>
      </c>
      <c r="U403" s="1459">
        <v>0.98009999999999997</v>
      </c>
    </row>
    <row r="404" spans="1:21">
      <c r="A404" s="1318"/>
      <c r="B404" s="1300"/>
      <c r="C404" s="1302"/>
      <c r="D404" s="215" t="s">
        <v>587</v>
      </c>
      <c r="E404" s="1460"/>
      <c r="F404" s="1458"/>
      <c r="G404" s="1458"/>
      <c r="H404" s="1458"/>
      <c r="I404" s="1458"/>
      <c r="J404" s="1458"/>
      <c r="K404" s="1458"/>
      <c r="L404" s="1458"/>
      <c r="M404" s="1458"/>
      <c r="N404" s="1458"/>
      <c r="O404" s="1458"/>
      <c r="P404" s="1458"/>
      <c r="Q404" s="1458"/>
      <c r="R404" s="1458"/>
      <c r="S404" s="1458"/>
      <c r="T404" s="1462"/>
      <c r="U404" s="1459"/>
    </row>
    <row r="405" spans="1:21">
      <c r="A405" s="1318"/>
      <c r="B405" s="1300"/>
      <c r="C405" s="1261" t="s">
        <v>588</v>
      </c>
      <c r="D405" s="215" t="s">
        <v>589</v>
      </c>
      <c r="E405" s="1460"/>
      <c r="F405" s="1458"/>
      <c r="G405" s="1458"/>
      <c r="H405" s="1458"/>
      <c r="I405" s="1458"/>
      <c r="J405" s="1458"/>
      <c r="K405" s="1458"/>
      <c r="L405" s="1458"/>
      <c r="M405" s="1458"/>
      <c r="N405" s="1458"/>
      <c r="O405" s="1458"/>
      <c r="P405" s="1458"/>
      <c r="Q405" s="1458"/>
      <c r="R405" s="1458"/>
      <c r="S405" s="1458"/>
      <c r="T405" s="1462"/>
      <c r="U405" s="1459"/>
    </row>
    <row r="406" spans="1:21">
      <c r="A406" s="1318"/>
      <c r="B406" s="1300"/>
      <c r="C406" s="1262"/>
      <c r="D406" s="232" t="s">
        <v>590</v>
      </c>
      <c r="E406" s="1460"/>
      <c r="F406" s="1458"/>
      <c r="G406" s="1458"/>
      <c r="H406" s="1458"/>
      <c r="I406" s="1458"/>
      <c r="J406" s="1458"/>
      <c r="K406" s="1458"/>
      <c r="L406" s="1458"/>
      <c r="M406" s="1458"/>
      <c r="N406" s="1458"/>
      <c r="O406" s="1458"/>
      <c r="P406" s="1458"/>
      <c r="Q406" s="1458"/>
      <c r="R406" s="1458"/>
      <c r="S406" s="1458"/>
      <c r="T406" s="1463"/>
      <c r="U406" s="1459"/>
    </row>
    <row r="407" spans="1:21">
      <c r="A407" s="1318"/>
      <c r="B407" s="1308" t="s">
        <v>582</v>
      </c>
      <c r="C407" s="1301" t="s">
        <v>585</v>
      </c>
      <c r="D407" s="199" t="s">
        <v>586</v>
      </c>
      <c r="E407" s="1460"/>
      <c r="F407" s="1458"/>
      <c r="G407" s="1458"/>
      <c r="H407" s="1458"/>
      <c r="I407" s="1458"/>
      <c r="J407" s="1458"/>
      <c r="K407" s="1458"/>
      <c r="L407" s="1458"/>
      <c r="M407" s="1458"/>
      <c r="N407" s="1458"/>
      <c r="O407" s="1458"/>
      <c r="P407" s="1458"/>
      <c r="Q407" s="1458"/>
      <c r="R407" s="1458"/>
      <c r="S407" s="1458"/>
      <c r="T407" s="1458"/>
      <c r="U407" s="1459">
        <v>0.99</v>
      </c>
    </row>
    <row r="408" spans="1:21">
      <c r="A408" s="1318"/>
      <c r="B408" s="1300"/>
      <c r="C408" s="1302"/>
      <c r="D408" s="215" t="s">
        <v>587</v>
      </c>
      <c r="E408" s="1460"/>
      <c r="F408" s="1458"/>
      <c r="G408" s="1458"/>
      <c r="H408" s="1458"/>
      <c r="I408" s="1458"/>
      <c r="J408" s="1458"/>
      <c r="K408" s="1458"/>
      <c r="L408" s="1458"/>
      <c r="M408" s="1458"/>
      <c r="N408" s="1458"/>
      <c r="O408" s="1458"/>
      <c r="P408" s="1458"/>
      <c r="Q408" s="1458"/>
      <c r="R408" s="1458"/>
      <c r="S408" s="1458"/>
      <c r="T408" s="1458"/>
      <c r="U408" s="1459"/>
    </row>
    <row r="409" spans="1:21">
      <c r="A409" s="1318"/>
      <c r="B409" s="1300"/>
      <c r="C409" s="1261" t="s">
        <v>588</v>
      </c>
      <c r="D409" s="215" t="s">
        <v>589</v>
      </c>
      <c r="E409" s="1460"/>
      <c r="F409" s="1458"/>
      <c r="G409" s="1458"/>
      <c r="H409" s="1458"/>
      <c r="I409" s="1458"/>
      <c r="J409" s="1458"/>
      <c r="K409" s="1458"/>
      <c r="L409" s="1458"/>
      <c r="M409" s="1458"/>
      <c r="N409" s="1458"/>
      <c r="O409" s="1458"/>
      <c r="P409" s="1458"/>
      <c r="Q409" s="1458"/>
      <c r="R409" s="1458"/>
      <c r="S409" s="1458"/>
      <c r="T409" s="1458"/>
      <c r="U409" s="1459"/>
    </row>
    <row r="410" spans="1:21">
      <c r="A410" s="1318"/>
      <c r="B410" s="1300"/>
      <c r="C410" s="1262"/>
      <c r="D410" s="232" t="s">
        <v>590</v>
      </c>
      <c r="E410" s="1460"/>
      <c r="F410" s="1458"/>
      <c r="G410" s="1458"/>
      <c r="H410" s="1458"/>
      <c r="I410" s="1458"/>
      <c r="J410" s="1458"/>
      <c r="K410" s="1458"/>
      <c r="L410" s="1458"/>
      <c r="M410" s="1458"/>
      <c r="N410" s="1458"/>
      <c r="O410" s="1458"/>
      <c r="P410" s="1458"/>
      <c r="Q410" s="1458"/>
      <c r="R410" s="1458"/>
      <c r="S410" s="1458"/>
      <c r="T410" s="1458"/>
      <c r="U410" s="1459"/>
    </row>
    <row r="411" spans="1:21">
      <c r="A411" s="1318"/>
      <c r="B411" s="1299" t="s">
        <v>583</v>
      </c>
      <c r="C411" s="1301" t="s">
        <v>585</v>
      </c>
      <c r="D411" s="199" t="s">
        <v>586</v>
      </c>
      <c r="E411" s="1455"/>
      <c r="F411" s="1452"/>
      <c r="G411" s="1452"/>
      <c r="H411" s="1452"/>
      <c r="I411" s="1452"/>
      <c r="J411" s="1452"/>
      <c r="K411" s="1452"/>
      <c r="L411" s="1452"/>
      <c r="M411" s="1452"/>
      <c r="N411" s="1452"/>
      <c r="O411" s="1452"/>
      <c r="P411" s="1452"/>
      <c r="Q411" s="1452"/>
      <c r="R411" s="1452"/>
      <c r="S411" s="1452"/>
      <c r="T411" s="1452"/>
      <c r="U411" s="1449"/>
    </row>
    <row r="412" spans="1:21">
      <c r="A412" s="1318"/>
      <c r="B412" s="1300"/>
      <c r="C412" s="1302"/>
      <c r="D412" s="215" t="s">
        <v>587</v>
      </c>
      <c r="E412" s="1456"/>
      <c r="F412" s="1453"/>
      <c r="G412" s="1453"/>
      <c r="H412" s="1453"/>
      <c r="I412" s="1453"/>
      <c r="J412" s="1453"/>
      <c r="K412" s="1453"/>
      <c r="L412" s="1453"/>
      <c r="M412" s="1453"/>
      <c r="N412" s="1453"/>
      <c r="O412" s="1453"/>
      <c r="P412" s="1453"/>
      <c r="Q412" s="1453"/>
      <c r="R412" s="1453"/>
      <c r="S412" s="1453"/>
      <c r="T412" s="1453"/>
      <c r="U412" s="1450"/>
    </row>
    <row r="413" spans="1:21">
      <c r="A413" s="1318"/>
      <c r="B413" s="1300"/>
      <c r="C413" s="1261" t="s">
        <v>588</v>
      </c>
      <c r="D413" s="215" t="s">
        <v>589</v>
      </c>
      <c r="E413" s="1456"/>
      <c r="F413" s="1453"/>
      <c r="G413" s="1453"/>
      <c r="H413" s="1453"/>
      <c r="I413" s="1453"/>
      <c r="J413" s="1453"/>
      <c r="K413" s="1453"/>
      <c r="L413" s="1453"/>
      <c r="M413" s="1453"/>
      <c r="N413" s="1453"/>
      <c r="O413" s="1453"/>
      <c r="P413" s="1453"/>
      <c r="Q413" s="1453"/>
      <c r="R413" s="1453"/>
      <c r="S413" s="1453"/>
      <c r="T413" s="1453"/>
      <c r="U413" s="1450"/>
    </row>
    <row r="414" spans="1:21">
      <c r="A414" s="1319"/>
      <c r="B414" s="1300"/>
      <c r="C414" s="1262"/>
      <c r="D414" s="232" t="s">
        <v>590</v>
      </c>
      <c r="E414" s="1457"/>
      <c r="F414" s="1454"/>
      <c r="G414" s="1454"/>
      <c r="H414" s="1454"/>
      <c r="I414" s="1454"/>
      <c r="J414" s="1454"/>
      <c r="K414" s="1454"/>
      <c r="L414" s="1454"/>
      <c r="M414" s="1454"/>
      <c r="N414" s="1454"/>
      <c r="O414" s="1454"/>
      <c r="P414" s="1454"/>
      <c r="Q414" s="1454"/>
      <c r="R414" s="1454"/>
      <c r="S414" s="1454"/>
      <c r="T414" s="1454"/>
      <c r="U414" s="1451"/>
    </row>
    <row r="415" spans="1:21">
      <c r="A415" s="1317" t="s">
        <v>499</v>
      </c>
      <c r="B415" s="1308" t="s">
        <v>584</v>
      </c>
      <c r="C415" s="1301" t="s">
        <v>585</v>
      </c>
      <c r="D415" s="199" t="s">
        <v>586</v>
      </c>
      <c r="E415" s="1460"/>
      <c r="F415" s="1461">
        <v>0.79</v>
      </c>
      <c r="G415" s="1461">
        <v>0.68730000000000002</v>
      </c>
      <c r="H415" s="1461">
        <v>0.65980799999999995</v>
      </c>
      <c r="I415" s="1461">
        <v>0.60702336000000001</v>
      </c>
      <c r="J415" s="1461">
        <v>0.57060195839999994</v>
      </c>
      <c r="K415" s="1461">
        <v>0.54207186047999989</v>
      </c>
      <c r="L415" s="1461">
        <v>0.52038898606079986</v>
      </c>
      <c r="M415" s="1461">
        <v>0.48396175703654387</v>
      </c>
      <c r="N415" s="1461">
        <v>0.47428252189581299</v>
      </c>
      <c r="O415" s="1461">
        <v>0.46479687145789672</v>
      </c>
      <c r="P415" s="1461">
        <v>0.45550093402873876</v>
      </c>
      <c r="Q415" s="1461">
        <v>0.45094592468845135</v>
      </c>
      <c r="R415" s="1461">
        <v>0.44643646544156684</v>
      </c>
      <c r="S415" s="1461">
        <v>0.44197210078715116</v>
      </c>
      <c r="T415" s="1461">
        <v>0.43755237977927963</v>
      </c>
      <c r="U415" s="1465">
        <v>0.43317685598148681</v>
      </c>
    </row>
    <row r="416" spans="1:21">
      <c r="A416" s="1318"/>
      <c r="B416" s="1300"/>
      <c r="C416" s="1302"/>
      <c r="D416" s="215" t="s">
        <v>587</v>
      </c>
      <c r="E416" s="1460"/>
      <c r="F416" s="1462"/>
      <c r="G416" s="1462"/>
      <c r="H416" s="1462"/>
      <c r="I416" s="1462"/>
      <c r="J416" s="1462"/>
      <c r="K416" s="1462"/>
      <c r="L416" s="1462"/>
      <c r="M416" s="1462"/>
      <c r="N416" s="1462"/>
      <c r="O416" s="1462"/>
      <c r="P416" s="1462"/>
      <c r="Q416" s="1462"/>
      <c r="R416" s="1462"/>
      <c r="S416" s="1462"/>
      <c r="T416" s="1462"/>
      <c r="U416" s="1466"/>
    </row>
    <row r="417" spans="1:21">
      <c r="A417" s="1318"/>
      <c r="B417" s="1300"/>
      <c r="C417" s="1261" t="s">
        <v>588</v>
      </c>
      <c r="D417" s="215" t="s">
        <v>589</v>
      </c>
      <c r="E417" s="1460"/>
      <c r="F417" s="1462"/>
      <c r="G417" s="1462"/>
      <c r="H417" s="1462"/>
      <c r="I417" s="1462"/>
      <c r="J417" s="1462"/>
      <c r="K417" s="1462"/>
      <c r="L417" s="1462"/>
      <c r="M417" s="1462"/>
      <c r="N417" s="1462"/>
      <c r="O417" s="1462"/>
      <c r="P417" s="1462"/>
      <c r="Q417" s="1462"/>
      <c r="R417" s="1462"/>
      <c r="S417" s="1462"/>
      <c r="T417" s="1462"/>
      <c r="U417" s="1466"/>
    </row>
    <row r="418" spans="1:21">
      <c r="A418" s="1318"/>
      <c r="B418" s="1300"/>
      <c r="C418" s="1262"/>
      <c r="D418" s="232" t="s">
        <v>590</v>
      </c>
      <c r="E418" s="1460"/>
      <c r="F418" s="1462"/>
      <c r="G418" s="1462"/>
      <c r="H418" s="1462"/>
      <c r="I418" s="1462"/>
      <c r="J418" s="1462"/>
      <c r="K418" s="1462"/>
      <c r="L418" s="1462"/>
      <c r="M418" s="1462"/>
      <c r="N418" s="1462"/>
      <c r="O418" s="1462"/>
      <c r="P418" s="1462"/>
      <c r="Q418" s="1462"/>
      <c r="R418" s="1462"/>
      <c r="S418" s="1462"/>
      <c r="T418" s="1462"/>
      <c r="U418" s="1466"/>
    </row>
    <row r="419" spans="1:21">
      <c r="A419" s="1318"/>
      <c r="B419" s="1299" t="s">
        <v>568</v>
      </c>
      <c r="C419" s="1301" t="s">
        <v>585</v>
      </c>
      <c r="D419" s="199" t="s">
        <v>586</v>
      </c>
      <c r="E419" s="1460"/>
      <c r="F419" s="1458"/>
      <c r="G419" s="1464">
        <v>0.87</v>
      </c>
      <c r="H419" s="1464">
        <v>0.83519999999999994</v>
      </c>
      <c r="I419" s="1464">
        <v>0.76838399999999996</v>
      </c>
      <c r="J419" s="1464">
        <v>0.72228095999999997</v>
      </c>
      <c r="K419" s="1464">
        <v>0.68616691199999991</v>
      </c>
      <c r="L419" s="1464">
        <v>0.65872023551999992</v>
      </c>
      <c r="M419" s="1464">
        <v>0.61260981903360001</v>
      </c>
      <c r="N419" s="1464">
        <v>0.60035762265292802</v>
      </c>
      <c r="O419" s="1464">
        <v>0.58835047019986941</v>
      </c>
      <c r="P419" s="1464">
        <v>0.57658346079587197</v>
      </c>
      <c r="Q419" s="1464">
        <v>0.57081762618791321</v>
      </c>
      <c r="R419" s="1464">
        <v>0.56510944992603407</v>
      </c>
      <c r="S419" s="1464">
        <v>0.55945835542677369</v>
      </c>
      <c r="T419" s="1464">
        <v>0.55386377187250591</v>
      </c>
      <c r="U419" s="1459">
        <v>0.54832513415378081</v>
      </c>
    </row>
    <row r="420" spans="1:21">
      <c r="A420" s="1318"/>
      <c r="B420" s="1300"/>
      <c r="C420" s="1302"/>
      <c r="D420" s="215" t="s">
        <v>587</v>
      </c>
      <c r="E420" s="1460"/>
      <c r="F420" s="1458"/>
      <c r="G420" s="1464"/>
      <c r="H420" s="1464"/>
      <c r="I420" s="1464"/>
      <c r="J420" s="1464"/>
      <c r="K420" s="1464"/>
      <c r="L420" s="1464"/>
      <c r="M420" s="1464"/>
      <c r="N420" s="1464"/>
      <c r="O420" s="1464"/>
      <c r="P420" s="1464"/>
      <c r="Q420" s="1464"/>
      <c r="R420" s="1464"/>
      <c r="S420" s="1464"/>
      <c r="T420" s="1464"/>
      <c r="U420" s="1459"/>
    </row>
    <row r="421" spans="1:21">
      <c r="A421" s="1318"/>
      <c r="B421" s="1300"/>
      <c r="C421" s="1261" t="s">
        <v>588</v>
      </c>
      <c r="D421" s="215" t="s">
        <v>589</v>
      </c>
      <c r="E421" s="1460"/>
      <c r="F421" s="1458"/>
      <c r="G421" s="1464"/>
      <c r="H421" s="1464"/>
      <c r="I421" s="1464"/>
      <c r="J421" s="1464"/>
      <c r="K421" s="1464"/>
      <c r="L421" s="1464"/>
      <c r="M421" s="1464"/>
      <c r="N421" s="1464"/>
      <c r="O421" s="1464"/>
      <c r="P421" s="1464"/>
      <c r="Q421" s="1464"/>
      <c r="R421" s="1464"/>
      <c r="S421" s="1464"/>
      <c r="T421" s="1464"/>
      <c r="U421" s="1459"/>
    </row>
    <row r="422" spans="1:21">
      <c r="A422" s="1318"/>
      <c r="B422" s="1300"/>
      <c r="C422" s="1262"/>
      <c r="D422" s="232" t="s">
        <v>590</v>
      </c>
      <c r="E422" s="1460"/>
      <c r="F422" s="1458"/>
      <c r="G422" s="1464"/>
      <c r="H422" s="1464"/>
      <c r="I422" s="1464"/>
      <c r="J422" s="1464"/>
      <c r="K422" s="1464"/>
      <c r="L422" s="1464"/>
      <c r="M422" s="1464"/>
      <c r="N422" s="1464"/>
      <c r="O422" s="1464"/>
      <c r="P422" s="1464"/>
      <c r="Q422" s="1464"/>
      <c r="R422" s="1464"/>
      <c r="S422" s="1464"/>
      <c r="T422" s="1464"/>
      <c r="U422" s="1459"/>
    </row>
    <row r="423" spans="1:21">
      <c r="A423" s="1318"/>
      <c r="B423" s="1299" t="s">
        <v>569</v>
      </c>
      <c r="C423" s="1301" t="s">
        <v>585</v>
      </c>
      <c r="D423" s="199" t="s">
        <v>586</v>
      </c>
      <c r="E423" s="1460"/>
      <c r="F423" s="1458"/>
      <c r="G423" s="1458"/>
      <c r="H423" s="1464">
        <v>0.96</v>
      </c>
      <c r="I423" s="1464">
        <v>0.88319999999999999</v>
      </c>
      <c r="J423" s="1464">
        <v>0.83020799999999995</v>
      </c>
      <c r="K423" s="1464">
        <v>0.78869759999999989</v>
      </c>
      <c r="L423" s="1464">
        <v>0.75714969599999982</v>
      </c>
      <c r="M423" s="1464">
        <v>0.70414921727999991</v>
      </c>
      <c r="N423" s="1464">
        <v>0.69006623293439995</v>
      </c>
      <c r="O423" s="1464">
        <v>0.67626490827571195</v>
      </c>
      <c r="P423" s="1464">
        <v>0.66273961011019766</v>
      </c>
      <c r="Q423" s="1464">
        <v>0.6561122140090957</v>
      </c>
      <c r="R423" s="1464">
        <v>0.64955109186900473</v>
      </c>
      <c r="S423" s="1464">
        <v>0.64305558095031468</v>
      </c>
      <c r="T423" s="1464">
        <v>0.63662502514081154</v>
      </c>
      <c r="U423" s="1459">
        <v>0.63025877488940341</v>
      </c>
    </row>
    <row r="424" spans="1:21">
      <c r="A424" s="1318"/>
      <c r="B424" s="1300"/>
      <c r="C424" s="1302"/>
      <c r="D424" s="215" t="s">
        <v>587</v>
      </c>
      <c r="E424" s="1460"/>
      <c r="F424" s="1458"/>
      <c r="G424" s="1458"/>
      <c r="H424" s="1464"/>
      <c r="I424" s="1464"/>
      <c r="J424" s="1464"/>
      <c r="K424" s="1464"/>
      <c r="L424" s="1464"/>
      <c r="M424" s="1464"/>
      <c r="N424" s="1464"/>
      <c r="O424" s="1464"/>
      <c r="P424" s="1464"/>
      <c r="Q424" s="1464"/>
      <c r="R424" s="1464"/>
      <c r="S424" s="1464"/>
      <c r="T424" s="1464"/>
      <c r="U424" s="1459"/>
    </row>
    <row r="425" spans="1:21">
      <c r="A425" s="1318"/>
      <c r="B425" s="1300"/>
      <c r="C425" s="1261" t="s">
        <v>588</v>
      </c>
      <c r="D425" s="215" t="s">
        <v>589</v>
      </c>
      <c r="E425" s="1460"/>
      <c r="F425" s="1458"/>
      <c r="G425" s="1458"/>
      <c r="H425" s="1464"/>
      <c r="I425" s="1464"/>
      <c r="J425" s="1464"/>
      <c r="K425" s="1464"/>
      <c r="L425" s="1464"/>
      <c r="M425" s="1464"/>
      <c r="N425" s="1464"/>
      <c r="O425" s="1464"/>
      <c r="P425" s="1464"/>
      <c r="Q425" s="1464"/>
      <c r="R425" s="1464"/>
      <c r="S425" s="1464"/>
      <c r="T425" s="1464"/>
      <c r="U425" s="1459"/>
    </row>
    <row r="426" spans="1:21">
      <c r="A426" s="1318"/>
      <c r="B426" s="1300"/>
      <c r="C426" s="1262"/>
      <c r="D426" s="232" t="s">
        <v>590</v>
      </c>
      <c r="E426" s="1460"/>
      <c r="F426" s="1458"/>
      <c r="G426" s="1458"/>
      <c r="H426" s="1464"/>
      <c r="I426" s="1464"/>
      <c r="J426" s="1464"/>
      <c r="K426" s="1464"/>
      <c r="L426" s="1464"/>
      <c r="M426" s="1464"/>
      <c r="N426" s="1464"/>
      <c r="O426" s="1464"/>
      <c r="P426" s="1464"/>
      <c r="Q426" s="1464"/>
      <c r="R426" s="1464"/>
      <c r="S426" s="1464"/>
      <c r="T426" s="1464"/>
      <c r="U426" s="1459"/>
    </row>
    <row r="427" spans="1:21">
      <c r="A427" s="1318"/>
      <c r="B427" s="1308" t="s">
        <v>570</v>
      </c>
      <c r="C427" s="1301" t="s">
        <v>585</v>
      </c>
      <c r="D427" s="199" t="s">
        <v>586</v>
      </c>
      <c r="E427" s="1460"/>
      <c r="F427" s="1458"/>
      <c r="G427" s="1458"/>
      <c r="H427" s="1458"/>
      <c r="I427" s="1464">
        <v>0.92</v>
      </c>
      <c r="J427" s="1464">
        <v>0.86480000000000001</v>
      </c>
      <c r="K427" s="1464">
        <v>0.82155999999999996</v>
      </c>
      <c r="L427" s="1464">
        <v>0.78869759999999989</v>
      </c>
      <c r="M427" s="1464">
        <v>0.73348876799999996</v>
      </c>
      <c r="N427" s="1464">
        <v>0.71881899263999993</v>
      </c>
      <c r="O427" s="1464">
        <v>0.70444261278719988</v>
      </c>
      <c r="P427" s="1464">
        <v>0.69035376053145592</v>
      </c>
      <c r="Q427" s="1464">
        <v>0.68345022292614133</v>
      </c>
      <c r="R427" s="1464">
        <v>0.67661572069687992</v>
      </c>
      <c r="S427" s="1464">
        <v>0.66984956348991109</v>
      </c>
      <c r="T427" s="1464">
        <v>0.66315106785501199</v>
      </c>
      <c r="U427" s="1459">
        <v>0.65651955717646182</v>
      </c>
    </row>
    <row r="428" spans="1:21">
      <c r="A428" s="1318"/>
      <c r="B428" s="1300"/>
      <c r="C428" s="1302"/>
      <c r="D428" s="215" t="s">
        <v>587</v>
      </c>
      <c r="E428" s="1460"/>
      <c r="F428" s="1458"/>
      <c r="G428" s="1458"/>
      <c r="H428" s="1458"/>
      <c r="I428" s="1464"/>
      <c r="J428" s="1464"/>
      <c r="K428" s="1464"/>
      <c r="L428" s="1464"/>
      <c r="M428" s="1464"/>
      <c r="N428" s="1464"/>
      <c r="O428" s="1464"/>
      <c r="P428" s="1464"/>
      <c r="Q428" s="1464"/>
      <c r="R428" s="1464"/>
      <c r="S428" s="1464"/>
      <c r="T428" s="1464"/>
      <c r="U428" s="1459"/>
    </row>
    <row r="429" spans="1:21">
      <c r="A429" s="1318"/>
      <c r="B429" s="1300"/>
      <c r="C429" s="1261" t="s">
        <v>588</v>
      </c>
      <c r="D429" s="215" t="s">
        <v>589</v>
      </c>
      <c r="E429" s="1460"/>
      <c r="F429" s="1458"/>
      <c r="G429" s="1458"/>
      <c r="H429" s="1458"/>
      <c r="I429" s="1464"/>
      <c r="J429" s="1464"/>
      <c r="K429" s="1464"/>
      <c r="L429" s="1464"/>
      <c r="M429" s="1464"/>
      <c r="N429" s="1464"/>
      <c r="O429" s="1464"/>
      <c r="P429" s="1464"/>
      <c r="Q429" s="1464"/>
      <c r="R429" s="1464"/>
      <c r="S429" s="1464"/>
      <c r="T429" s="1464"/>
      <c r="U429" s="1459"/>
    </row>
    <row r="430" spans="1:21">
      <c r="A430" s="1318"/>
      <c r="B430" s="1300"/>
      <c r="C430" s="1262"/>
      <c r="D430" s="232" t="s">
        <v>590</v>
      </c>
      <c r="E430" s="1460"/>
      <c r="F430" s="1458"/>
      <c r="G430" s="1458"/>
      <c r="H430" s="1458"/>
      <c r="I430" s="1464"/>
      <c r="J430" s="1464"/>
      <c r="K430" s="1464"/>
      <c r="L430" s="1464"/>
      <c r="M430" s="1464"/>
      <c r="N430" s="1464"/>
      <c r="O430" s="1464"/>
      <c r="P430" s="1464"/>
      <c r="Q430" s="1464"/>
      <c r="R430" s="1464"/>
      <c r="S430" s="1464"/>
      <c r="T430" s="1464"/>
      <c r="U430" s="1459"/>
    </row>
    <row r="431" spans="1:21">
      <c r="A431" s="1318"/>
      <c r="B431" s="1308" t="s">
        <v>571</v>
      </c>
      <c r="C431" s="1301" t="s">
        <v>585</v>
      </c>
      <c r="D431" s="199" t="s">
        <v>586</v>
      </c>
      <c r="E431" s="1460"/>
      <c r="F431" s="1458"/>
      <c r="G431" s="1458"/>
      <c r="H431" s="1458"/>
      <c r="I431" s="1458"/>
      <c r="J431" s="1464">
        <v>0.94</v>
      </c>
      <c r="K431" s="1464">
        <v>0.8929999999999999</v>
      </c>
      <c r="L431" s="1464">
        <v>0.85727999999999993</v>
      </c>
      <c r="M431" s="1464">
        <v>0.79727039999999993</v>
      </c>
      <c r="N431" s="1464">
        <v>0.78132499199999994</v>
      </c>
      <c r="O431" s="1464">
        <v>0.76569849215999997</v>
      </c>
      <c r="P431" s="1464">
        <v>0.75038452231679997</v>
      </c>
      <c r="Q431" s="1464">
        <v>0.74288067709363192</v>
      </c>
      <c r="R431" s="1464">
        <v>0.73545187032269554</v>
      </c>
      <c r="S431" s="1464">
        <v>0.72809735161946854</v>
      </c>
      <c r="T431" s="1464">
        <v>0.72081637810327381</v>
      </c>
      <c r="U431" s="1459">
        <v>0.71360821432224109</v>
      </c>
    </row>
    <row r="432" spans="1:21">
      <c r="A432" s="1318"/>
      <c r="B432" s="1300"/>
      <c r="C432" s="1302"/>
      <c r="D432" s="215" t="s">
        <v>587</v>
      </c>
      <c r="E432" s="1460"/>
      <c r="F432" s="1458"/>
      <c r="G432" s="1458"/>
      <c r="H432" s="1458"/>
      <c r="I432" s="1458"/>
      <c r="J432" s="1464"/>
      <c r="K432" s="1464"/>
      <c r="L432" s="1464"/>
      <c r="M432" s="1464"/>
      <c r="N432" s="1464"/>
      <c r="O432" s="1464"/>
      <c r="P432" s="1464"/>
      <c r="Q432" s="1464"/>
      <c r="R432" s="1464"/>
      <c r="S432" s="1464"/>
      <c r="T432" s="1464"/>
      <c r="U432" s="1459"/>
    </row>
    <row r="433" spans="1:21">
      <c r="A433" s="1318"/>
      <c r="B433" s="1300"/>
      <c r="C433" s="1261" t="s">
        <v>588</v>
      </c>
      <c r="D433" s="215" t="s">
        <v>589</v>
      </c>
      <c r="E433" s="1460"/>
      <c r="F433" s="1458"/>
      <c r="G433" s="1458"/>
      <c r="H433" s="1458"/>
      <c r="I433" s="1458"/>
      <c r="J433" s="1464"/>
      <c r="K433" s="1464"/>
      <c r="L433" s="1464"/>
      <c r="M433" s="1464"/>
      <c r="N433" s="1464"/>
      <c r="O433" s="1464"/>
      <c r="P433" s="1464"/>
      <c r="Q433" s="1464"/>
      <c r="R433" s="1464"/>
      <c r="S433" s="1464"/>
      <c r="T433" s="1464"/>
      <c r="U433" s="1459"/>
    </row>
    <row r="434" spans="1:21">
      <c r="A434" s="1318"/>
      <c r="B434" s="1300"/>
      <c r="C434" s="1262"/>
      <c r="D434" s="232" t="s">
        <v>590</v>
      </c>
      <c r="E434" s="1460"/>
      <c r="F434" s="1458"/>
      <c r="G434" s="1458"/>
      <c r="H434" s="1458"/>
      <c r="I434" s="1458"/>
      <c r="J434" s="1464"/>
      <c r="K434" s="1464"/>
      <c r="L434" s="1464"/>
      <c r="M434" s="1464"/>
      <c r="N434" s="1464"/>
      <c r="O434" s="1464"/>
      <c r="P434" s="1464"/>
      <c r="Q434" s="1464"/>
      <c r="R434" s="1464"/>
      <c r="S434" s="1464"/>
      <c r="T434" s="1464"/>
      <c r="U434" s="1459"/>
    </row>
    <row r="435" spans="1:21">
      <c r="A435" s="1318"/>
      <c r="B435" s="1308" t="s">
        <v>572</v>
      </c>
      <c r="C435" s="1301" t="s">
        <v>585</v>
      </c>
      <c r="D435" s="199" t="s">
        <v>586</v>
      </c>
      <c r="E435" s="1460"/>
      <c r="F435" s="1458"/>
      <c r="G435" s="1458"/>
      <c r="H435" s="1458"/>
      <c r="I435" s="1458"/>
      <c r="J435" s="1458"/>
      <c r="K435" s="1464">
        <v>0.95</v>
      </c>
      <c r="L435" s="1464">
        <v>0.91199999999999992</v>
      </c>
      <c r="M435" s="1464">
        <v>0.84816000000000003</v>
      </c>
      <c r="N435" s="1464">
        <v>0.83119679999999996</v>
      </c>
      <c r="O435" s="1464">
        <v>0.81457286399999995</v>
      </c>
      <c r="P435" s="1464">
        <v>0.79828140671999992</v>
      </c>
      <c r="Q435" s="1464">
        <v>0.79029859265279989</v>
      </c>
      <c r="R435" s="1464">
        <v>0.78239560672627184</v>
      </c>
      <c r="S435" s="1464">
        <v>0.77457165065900913</v>
      </c>
      <c r="T435" s="1464">
        <v>0.76682593415241906</v>
      </c>
      <c r="U435" s="1459">
        <v>0.75915767481089491</v>
      </c>
    </row>
    <row r="436" spans="1:21">
      <c r="A436" s="1318"/>
      <c r="B436" s="1300"/>
      <c r="C436" s="1302"/>
      <c r="D436" s="215" t="s">
        <v>587</v>
      </c>
      <c r="E436" s="1460"/>
      <c r="F436" s="1458"/>
      <c r="G436" s="1458"/>
      <c r="H436" s="1458"/>
      <c r="I436" s="1458"/>
      <c r="J436" s="1458"/>
      <c r="K436" s="1464"/>
      <c r="L436" s="1464"/>
      <c r="M436" s="1464"/>
      <c r="N436" s="1464"/>
      <c r="O436" s="1464"/>
      <c r="P436" s="1464"/>
      <c r="Q436" s="1464"/>
      <c r="R436" s="1464"/>
      <c r="S436" s="1464"/>
      <c r="T436" s="1464"/>
      <c r="U436" s="1459"/>
    </row>
    <row r="437" spans="1:21">
      <c r="A437" s="1318"/>
      <c r="B437" s="1300"/>
      <c r="C437" s="1261" t="s">
        <v>588</v>
      </c>
      <c r="D437" s="215" t="s">
        <v>589</v>
      </c>
      <c r="E437" s="1460"/>
      <c r="F437" s="1458"/>
      <c r="G437" s="1458"/>
      <c r="H437" s="1458"/>
      <c r="I437" s="1458"/>
      <c r="J437" s="1458"/>
      <c r="K437" s="1464"/>
      <c r="L437" s="1464"/>
      <c r="M437" s="1464"/>
      <c r="N437" s="1464"/>
      <c r="O437" s="1464"/>
      <c r="P437" s="1464"/>
      <c r="Q437" s="1464"/>
      <c r="R437" s="1464"/>
      <c r="S437" s="1464"/>
      <c r="T437" s="1464"/>
      <c r="U437" s="1459"/>
    </row>
    <row r="438" spans="1:21">
      <c r="A438" s="1318"/>
      <c r="B438" s="1300"/>
      <c r="C438" s="1262"/>
      <c r="D438" s="232" t="s">
        <v>590</v>
      </c>
      <c r="E438" s="1460"/>
      <c r="F438" s="1458"/>
      <c r="G438" s="1458"/>
      <c r="H438" s="1458"/>
      <c r="I438" s="1458"/>
      <c r="J438" s="1458"/>
      <c r="K438" s="1464"/>
      <c r="L438" s="1464"/>
      <c r="M438" s="1464"/>
      <c r="N438" s="1464"/>
      <c r="O438" s="1464"/>
      <c r="P438" s="1464"/>
      <c r="Q438" s="1464"/>
      <c r="R438" s="1464"/>
      <c r="S438" s="1464"/>
      <c r="T438" s="1464"/>
      <c r="U438" s="1459"/>
    </row>
    <row r="439" spans="1:21">
      <c r="A439" s="1318"/>
      <c r="B439" s="1308" t="s">
        <v>573</v>
      </c>
      <c r="C439" s="1301" t="s">
        <v>585</v>
      </c>
      <c r="D439" s="199" t="s">
        <v>586</v>
      </c>
      <c r="E439" s="1460"/>
      <c r="F439" s="1458"/>
      <c r="G439" s="1458"/>
      <c r="H439" s="1458"/>
      <c r="I439" s="1458"/>
      <c r="J439" s="1458"/>
      <c r="K439" s="1458"/>
      <c r="L439" s="1464">
        <v>0.96</v>
      </c>
      <c r="M439" s="1464">
        <v>0.89280000000000004</v>
      </c>
      <c r="N439" s="1464">
        <v>0.87494400000000006</v>
      </c>
      <c r="O439" s="1464">
        <v>0.85744512000000006</v>
      </c>
      <c r="P439" s="1464">
        <v>0.84029621760000006</v>
      </c>
      <c r="Q439" s="1464">
        <v>0.83189325542400006</v>
      </c>
      <c r="R439" s="1464">
        <v>0.82357432286976007</v>
      </c>
      <c r="S439" s="1464">
        <v>0.81533857964106249</v>
      </c>
      <c r="T439" s="1464">
        <v>0.80718519384465182</v>
      </c>
      <c r="U439" s="1459">
        <v>0.79911334190620531</v>
      </c>
    </row>
    <row r="440" spans="1:21">
      <c r="A440" s="1318"/>
      <c r="B440" s="1300"/>
      <c r="C440" s="1302"/>
      <c r="D440" s="215" t="s">
        <v>587</v>
      </c>
      <c r="E440" s="1460"/>
      <c r="F440" s="1458"/>
      <c r="G440" s="1458"/>
      <c r="H440" s="1458"/>
      <c r="I440" s="1458"/>
      <c r="J440" s="1458"/>
      <c r="K440" s="1458"/>
      <c r="L440" s="1464"/>
      <c r="M440" s="1464"/>
      <c r="N440" s="1464"/>
      <c r="O440" s="1464"/>
      <c r="P440" s="1464"/>
      <c r="Q440" s="1464"/>
      <c r="R440" s="1464"/>
      <c r="S440" s="1464"/>
      <c r="T440" s="1464"/>
      <c r="U440" s="1459"/>
    </row>
    <row r="441" spans="1:21">
      <c r="A441" s="1318"/>
      <c r="B441" s="1300"/>
      <c r="C441" s="1261" t="s">
        <v>588</v>
      </c>
      <c r="D441" s="215" t="s">
        <v>589</v>
      </c>
      <c r="E441" s="1460"/>
      <c r="F441" s="1458"/>
      <c r="G441" s="1458"/>
      <c r="H441" s="1458"/>
      <c r="I441" s="1458"/>
      <c r="J441" s="1458"/>
      <c r="K441" s="1458"/>
      <c r="L441" s="1464"/>
      <c r="M441" s="1464"/>
      <c r="N441" s="1464"/>
      <c r="O441" s="1464"/>
      <c r="P441" s="1464"/>
      <c r="Q441" s="1464"/>
      <c r="R441" s="1464"/>
      <c r="S441" s="1464"/>
      <c r="T441" s="1464"/>
      <c r="U441" s="1459"/>
    </row>
    <row r="442" spans="1:21">
      <c r="A442" s="1318"/>
      <c r="B442" s="1300"/>
      <c r="C442" s="1262"/>
      <c r="D442" s="232" t="s">
        <v>590</v>
      </c>
      <c r="E442" s="1460"/>
      <c r="F442" s="1458"/>
      <c r="G442" s="1458"/>
      <c r="H442" s="1458"/>
      <c r="I442" s="1458"/>
      <c r="J442" s="1458"/>
      <c r="K442" s="1458"/>
      <c r="L442" s="1464"/>
      <c r="M442" s="1464"/>
      <c r="N442" s="1464"/>
      <c r="O442" s="1464"/>
      <c r="P442" s="1464"/>
      <c r="Q442" s="1464"/>
      <c r="R442" s="1464"/>
      <c r="S442" s="1464"/>
      <c r="T442" s="1464"/>
      <c r="U442" s="1459"/>
    </row>
    <row r="443" spans="1:21">
      <c r="A443" s="1318"/>
      <c r="B443" s="1308" t="s">
        <v>574</v>
      </c>
      <c r="C443" s="1301" t="s">
        <v>585</v>
      </c>
      <c r="D443" s="199" t="s">
        <v>586</v>
      </c>
      <c r="E443" s="1460"/>
      <c r="F443" s="1458"/>
      <c r="G443" s="1458"/>
      <c r="H443" s="1458"/>
      <c r="I443" s="1458"/>
      <c r="J443" s="1458"/>
      <c r="K443" s="1458"/>
      <c r="L443" s="1458"/>
      <c r="M443" s="1464">
        <v>0.93</v>
      </c>
      <c r="N443" s="1464">
        <v>0.91139999999999999</v>
      </c>
      <c r="O443" s="1464">
        <v>0.89317199999999997</v>
      </c>
      <c r="P443" s="1464">
        <v>0.8753085599999999</v>
      </c>
      <c r="Q443" s="1464">
        <v>0.86655547439999991</v>
      </c>
      <c r="R443" s="1464">
        <v>0.85788991965599992</v>
      </c>
      <c r="S443" s="1464">
        <v>0.84931102045943996</v>
      </c>
      <c r="T443" s="1464">
        <v>0.84081791025484554</v>
      </c>
      <c r="U443" s="1459">
        <v>0.83240973115229711</v>
      </c>
    </row>
    <row r="444" spans="1:21">
      <c r="A444" s="1318"/>
      <c r="B444" s="1300"/>
      <c r="C444" s="1302"/>
      <c r="D444" s="215" t="s">
        <v>587</v>
      </c>
      <c r="E444" s="1460"/>
      <c r="F444" s="1458"/>
      <c r="G444" s="1458"/>
      <c r="H444" s="1458"/>
      <c r="I444" s="1458"/>
      <c r="J444" s="1458"/>
      <c r="K444" s="1458"/>
      <c r="L444" s="1458"/>
      <c r="M444" s="1464"/>
      <c r="N444" s="1464"/>
      <c r="O444" s="1464"/>
      <c r="P444" s="1464"/>
      <c r="Q444" s="1464"/>
      <c r="R444" s="1464"/>
      <c r="S444" s="1464"/>
      <c r="T444" s="1464"/>
      <c r="U444" s="1459"/>
    </row>
    <row r="445" spans="1:21">
      <c r="A445" s="1318"/>
      <c r="B445" s="1300"/>
      <c r="C445" s="1261" t="s">
        <v>588</v>
      </c>
      <c r="D445" s="215" t="s">
        <v>589</v>
      </c>
      <c r="E445" s="1460"/>
      <c r="F445" s="1458"/>
      <c r="G445" s="1458"/>
      <c r="H445" s="1458"/>
      <c r="I445" s="1458"/>
      <c r="J445" s="1458"/>
      <c r="K445" s="1458"/>
      <c r="L445" s="1458"/>
      <c r="M445" s="1464"/>
      <c r="N445" s="1464"/>
      <c r="O445" s="1464"/>
      <c r="P445" s="1464"/>
      <c r="Q445" s="1464"/>
      <c r="R445" s="1464"/>
      <c r="S445" s="1464"/>
      <c r="T445" s="1464"/>
      <c r="U445" s="1459"/>
    </row>
    <row r="446" spans="1:21">
      <c r="A446" s="1318"/>
      <c r="B446" s="1300"/>
      <c r="C446" s="1262"/>
      <c r="D446" s="232" t="s">
        <v>590</v>
      </c>
      <c r="E446" s="1460"/>
      <c r="F446" s="1458"/>
      <c r="G446" s="1458"/>
      <c r="H446" s="1458"/>
      <c r="I446" s="1458"/>
      <c r="J446" s="1458"/>
      <c r="K446" s="1458"/>
      <c r="L446" s="1458"/>
      <c r="M446" s="1464"/>
      <c r="N446" s="1464"/>
      <c r="O446" s="1464"/>
      <c r="P446" s="1464"/>
      <c r="Q446" s="1464"/>
      <c r="R446" s="1464"/>
      <c r="S446" s="1464"/>
      <c r="T446" s="1464"/>
      <c r="U446" s="1459"/>
    </row>
    <row r="447" spans="1:21">
      <c r="A447" s="1318"/>
      <c r="B447" s="1308" t="s">
        <v>575</v>
      </c>
      <c r="C447" s="1301" t="s">
        <v>585</v>
      </c>
      <c r="D447" s="199" t="s">
        <v>586</v>
      </c>
      <c r="E447" s="1460"/>
      <c r="F447" s="1458"/>
      <c r="G447" s="1458"/>
      <c r="H447" s="1458"/>
      <c r="I447" s="1458"/>
      <c r="J447" s="1458"/>
      <c r="K447" s="1458"/>
      <c r="L447" s="1458"/>
      <c r="M447" s="1458"/>
      <c r="N447" s="1464">
        <v>0.98</v>
      </c>
      <c r="O447" s="1464">
        <v>0.96039999999999992</v>
      </c>
      <c r="P447" s="1464">
        <v>0.94119199999999992</v>
      </c>
      <c r="Q447" s="1464">
        <v>0.9317800799999999</v>
      </c>
      <c r="R447" s="1464">
        <v>0.9224622791999999</v>
      </c>
      <c r="S447" s="1464">
        <v>0.91323765640799992</v>
      </c>
      <c r="T447" s="1464">
        <v>0.90410527984391986</v>
      </c>
      <c r="U447" s="1459">
        <v>0.89506422704548061</v>
      </c>
    </row>
    <row r="448" spans="1:21">
      <c r="A448" s="1318"/>
      <c r="B448" s="1300"/>
      <c r="C448" s="1302"/>
      <c r="D448" s="215" t="s">
        <v>587</v>
      </c>
      <c r="E448" s="1460"/>
      <c r="F448" s="1458"/>
      <c r="G448" s="1458"/>
      <c r="H448" s="1458"/>
      <c r="I448" s="1458"/>
      <c r="J448" s="1458"/>
      <c r="K448" s="1458"/>
      <c r="L448" s="1458"/>
      <c r="M448" s="1458"/>
      <c r="N448" s="1464"/>
      <c r="O448" s="1464"/>
      <c r="P448" s="1464"/>
      <c r="Q448" s="1464"/>
      <c r="R448" s="1464"/>
      <c r="S448" s="1464"/>
      <c r="T448" s="1464"/>
      <c r="U448" s="1459"/>
    </row>
    <row r="449" spans="1:21">
      <c r="A449" s="1318"/>
      <c r="B449" s="1300"/>
      <c r="C449" s="1261" t="s">
        <v>588</v>
      </c>
      <c r="D449" s="215" t="s">
        <v>589</v>
      </c>
      <c r="E449" s="1460"/>
      <c r="F449" s="1458"/>
      <c r="G449" s="1458"/>
      <c r="H449" s="1458"/>
      <c r="I449" s="1458"/>
      <c r="J449" s="1458"/>
      <c r="K449" s="1458"/>
      <c r="L449" s="1458"/>
      <c r="M449" s="1458"/>
      <c r="N449" s="1464"/>
      <c r="O449" s="1464"/>
      <c r="P449" s="1464"/>
      <c r="Q449" s="1464"/>
      <c r="R449" s="1464"/>
      <c r="S449" s="1464"/>
      <c r="T449" s="1464"/>
      <c r="U449" s="1459"/>
    </row>
    <row r="450" spans="1:21">
      <c r="A450" s="1318"/>
      <c r="B450" s="1300"/>
      <c r="C450" s="1262"/>
      <c r="D450" s="232" t="s">
        <v>590</v>
      </c>
      <c r="E450" s="1460"/>
      <c r="F450" s="1458"/>
      <c r="G450" s="1458"/>
      <c r="H450" s="1458"/>
      <c r="I450" s="1458"/>
      <c r="J450" s="1458"/>
      <c r="K450" s="1458"/>
      <c r="L450" s="1458"/>
      <c r="M450" s="1458"/>
      <c r="N450" s="1464"/>
      <c r="O450" s="1464"/>
      <c r="P450" s="1464"/>
      <c r="Q450" s="1464"/>
      <c r="R450" s="1464"/>
      <c r="S450" s="1464"/>
      <c r="T450" s="1464"/>
      <c r="U450" s="1459"/>
    </row>
    <row r="451" spans="1:21">
      <c r="A451" s="1318"/>
      <c r="B451" s="1308" t="s">
        <v>576</v>
      </c>
      <c r="C451" s="1301" t="s">
        <v>585</v>
      </c>
      <c r="D451" s="199" t="s">
        <v>586</v>
      </c>
      <c r="E451" s="1460"/>
      <c r="F451" s="1458"/>
      <c r="G451" s="1458"/>
      <c r="H451" s="1458"/>
      <c r="I451" s="1458"/>
      <c r="J451" s="1458"/>
      <c r="K451" s="1458"/>
      <c r="L451" s="1458"/>
      <c r="M451" s="1458"/>
      <c r="N451" s="1458"/>
      <c r="O451" s="1464">
        <v>0.98</v>
      </c>
      <c r="P451" s="1464">
        <v>0.96039999999999992</v>
      </c>
      <c r="Q451" s="1464">
        <v>0.95079599999999986</v>
      </c>
      <c r="R451" s="1464">
        <v>0.94128803999999988</v>
      </c>
      <c r="S451" s="1464">
        <v>0.93187515959999989</v>
      </c>
      <c r="T451" s="1464">
        <v>0.92255640800399985</v>
      </c>
      <c r="U451" s="1459">
        <v>0.9133308439239598</v>
      </c>
    </row>
    <row r="452" spans="1:21">
      <c r="A452" s="1318"/>
      <c r="B452" s="1300"/>
      <c r="C452" s="1302"/>
      <c r="D452" s="215" t="s">
        <v>587</v>
      </c>
      <c r="E452" s="1460"/>
      <c r="F452" s="1458"/>
      <c r="G452" s="1458"/>
      <c r="H452" s="1458"/>
      <c r="I452" s="1458"/>
      <c r="J452" s="1458"/>
      <c r="K452" s="1458"/>
      <c r="L452" s="1458"/>
      <c r="M452" s="1458"/>
      <c r="N452" s="1458"/>
      <c r="O452" s="1464"/>
      <c r="P452" s="1464"/>
      <c r="Q452" s="1464"/>
      <c r="R452" s="1464"/>
      <c r="S452" s="1464"/>
      <c r="T452" s="1464"/>
      <c r="U452" s="1459"/>
    </row>
    <row r="453" spans="1:21">
      <c r="A453" s="1318"/>
      <c r="B453" s="1300"/>
      <c r="C453" s="1261" t="s">
        <v>588</v>
      </c>
      <c r="D453" s="215" t="s">
        <v>589</v>
      </c>
      <c r="E453" s="1460"/>
      <c r="F453" s="1458"/>
      <c r="G453" s="1458"/>
      <c r="H453" s="1458"/>
      <c r="I453" s="1458"/>
      <c r="J453" s="1458"/>
      <c r="K453" s="1458"/>
      <c r="L453" s="1458"/>
      <c r="M453" s="1458"/>
      <c r="N453" s="1458"/>
      <c r="O453" s="1464"/>
      <c r="P453" s="1464"/>
      <c r="Q453" s="1464"/>
      <c r="R453" s="1464"/>
      <c r="S453" s="1464"/>
      <c r="T453" s="1464"/>
      <c r="U453" s="1459"/>
    </row>
    <row r="454" spans="1:21">
      <c r="A454" s="1318"/>
      <c r="B454" s="1300"/>
      <c r="C454" s="1262"/>
      <c r="D454" s="232" t="s">
        <v>590</v>
      </c>
      <c r="E454" s="1460"/>
      <c r="F454" s="1458"/>
      <c r="G454" s="1458"/>
      <c r="H454" s="1458"/>
      <c r="I454" s="1458"/>
      <c r="J454" s="1458"/>
      <c r="K454" s="1458"/>
      <c r="L454" s="1458"/>
      <c r="M454" s="1458"/>
      <c r="N454" s="1458"/>
      <c r="O454" s="1464"/>
      <c r="P454" s="1464"/>
      <c r="Q454" s="1464"/>
      <c r="R454" s="1464"/>
      <c r="S454" s="1464"/>
      <c r="T454" s="1464"/>
      <c r="U454" s="1459"/>
    </row>
    <row r="455" spans="1:21">
      <c r="A455" s="1318"/>
      <c r="B455" s="1308" t="s">
        <v>577</v>
      </c>
      <c r="C455" s="1301" t="s">
        <v>585</v>
      </c>
      <c r="D455" s="199" t="s">
        <v>586</v>
      </c>
      <c r="E455" s="1460"/>
      <c r="F455" s="1458"/>
      <c r="G455" s="1458"/>
      <c r="H455" s="1458"/>
      <c r="I455" s="1458"/>
      <c r="J455" s="1458"/>
      <c r="K455" s="1458"/>
      <c r="L455" s="1458"/>
      <c r="M455" s="1458"/>
      <c r="N455" s="1458"/>
      <c r="O455" s="1458"/>
      <c r="P455" s="1464">
        <v>0.98</v>
      </c>
      <c r="Q455" s="1464">
        <v>0.97019999999999995</v>
      </c>
      <c r="R455" s="1464">
        <v>0.96049799999999996</v>
      </c>
      <c r="S455" s="1464">
        <v>0.95089301999999998</v>
      </c>
      <c r="T455" s="1464">
        <v>0.94138408979999999</v>
      </c>
      <c r="U455" s="1459">
        <v>0.93197024890199998</v>
      </c>
    </row>
    <row r="456" spans="1:21">
      <c r="A456" s="1318"/>
      <c r="B456" s="1300"/>
      <c r="C456" s="1302"/>
      <c r="D456" s="215" t="s">
        <v>587</v>
      </c>
      <c r="E456" s="1460"/>
      <c r="F456" s="1458"/>
      <c r="G456" s="1458"/>
      <c r="H456" s="1458"/>
      <c r="I456" s="1458"/>
      <c r="J456" s="1458"/>
      <c r="K456" s="1458"/>
      <c r="L456" s="1458"/>
      <c r="M456" s="1458"/>
      <c r="N456" s="1458"/>
      <c r="O456" s="1458"/>
      <c r="P456" s="1464"/>
      <c r="Q456" s="1464"/>
      <c r="R456" s="1464"/>
      <c r="S456" s="1464"/>
      <c r="T456" s="1464"/>
      <c r="U456" s="1459"/>
    </row>
    <row r="457" spans="1:21">
      <c r="A457" s="1318"/>
      <c r="B457" s="1300"/>
      <c r="C457" s="1261" t="s">
        <v>588</v>
      </c>
      <c r="D457" s="215" t="s">
        <v>589</v>
      </c>
      <c r="E457" s="1460"/>
      <c r="F457" s="1458"/>
      <c r="G457" s="1458"/>
      <c r="H457" s="1458"/>
      <c r="I457" s="1458"/>
      <c r="J457" s="1458"/>
      <c r="K457" s="1458"/>
      <c r="L457" s="1458"/>
      <c r="M457" s="1458"/>
      <c r="N457" s="1458"/>
      <c r="O457" s="1458"/>
      <c r="P457" s="1464"/>
      <c r="Q457" s="1464"/>
      <c r="R457" s="1464"/>
      <c r="S457" s="1464"/>
      <c r="T457" s="1464"/>
      <c r="U457" s="1459"/>
    </row>
    <row r="458" spans="1:21">
      <c r="A458" s="1318"/>
      <c r="B458" s="1300"/>
      <c r="C458" s="1262"/>
      <c r="D458" s="232" t="s">
        <v>590</v>
      </c>
      <c r="E458" s="1460"/>
      <c r="F458" s="1458"/>
      <c r="G458" s="1458"/>
      <c r="H458" s="1458"/>
      <c r="I458" s="1458"/>
      <c r="J458" s="1458"/>
      <c r="K458" s="1458"/>
      <c r="L458" s="1458"/>
      <c r="M458" s="1458"/>
      <c r="N458" s="1458"/>
      <c r="O458" s="1458"/>
      <c r="P458" s="1464"/>
      <c r="Q458" s="1464"/>
      <c r="R458" s="1464"/>
      <c r="S458" s="1464"/>
      <c r="T458" s="1464"/>
      <c r="U458" s="1459"/>
    </row>
    <row r="459" spans="1:21">
      <c r="A459" s="1318"/>
      <c r="B459" s="1308" t="s">
        <v>578</v>
      </c>
      <c r="C459" s="1301" t="s">
        <v>585</v>
      </c>
      <c r="D459" s="199" t="s">
        <v>586</v>
      </c>
      <c r="E459" s="1460"/>
      <c r="F459" s="1458"/>
      <c r="G459" s="1458"/>
      <c r="H459" s="1458"/>
      <c r="I459" s="1458"/>
      <c r="J459" s="1458"/>
      <c r="K459" s="1458"/>
      <c r="L459" s="1458"/>
      <c r="M459" s="1458"/>
      <c r="N459" s="1458"/>
      <c r="O459" s="1458"/>
      <c r="P459" s="1458"/>
      <c r="Q459" s="1464">
        <v>0.99</v>
      </c>
      <c r="R459" s="1464">
        <v>0.98009999999999997</v>
      </c>
      <c r="S459" s="1464">
        <v>0.97029899999999991</v>
      </c>
      <c r="T459" s="1464">
        <v>0.96059600999999994</v>
      </c>
      <c r="U459" s="1459">
        <v>0.95099004989999991</v>
      </c>
    </row>
    <row r="460" spans="1:21">
      <c r="A460" s="1318"/>
      <c r="B460" s="1300"/>
      <c r="C460" s="1302"/>
      <c r="D460" s="215" t="s">
        <v>587</v>
      </c>
      <c r="E460" s="1460"/>
      <c r="F460" s="1458"/>
      <c r="G460" s="1458"/>
      <c r="H460" s="1458"/>
      <c r="I460" s="1458"/>
      <c r="J460" s="1458"/>
      <c r="K460" s="1458"/>
      <c r="L460" s="1458"/>
      <c r="M460" s="1458"/>
      <c r="N460" s="1458"/>
      <c r="O460" s="1458"/>
      <c r="P460" s="1458"/>
      <c r="Q460" s="1464"/>
      <c r="R460" s="1464"/>
      <c r="S460" s="1464"/>
      <c r="T460" s="1464"/>
      <c r="U460" s="1459"/>
    </row>
    <row r="461" spans="1:21">
      <c r="A461" s="1318"/>
      <c r="B461" s="1300"/>
      <c r="C461" s="1261" t="s">
        <v>588</v>
      </c>
      <c r="D461" s="215" t="s">
        <v>589</v>
      </c>
      <c r="E461" s="1460"/>
      <c r="F461" s="1458"/>
      <c r="G461" s="1458"/>
      <c r="H461" s="1458"/>
      <c r="I461" s="1458"/>
      <c r="J461" s="1458"/>
      <c r="K461" s="1458"/>
      <c r="L461" s="1458"/>
      <c r="M461" s="1458"/>
      <c r="N461" s="1458"/>
      <c r="O461" s="1458"/>
      <c r="P461" s="1458"/>
      <c r="Q461" s="1464"/>
      <c r="R461" s="1464"/>
      <c r="S461" s="1464"/>
      <c r="T461" s="1464"/>
      <c r="U461" s="1459"/>
    </row>
    <row r="462" spans="1:21">
      <c r="A462" s="1318"/>
      <c r="B462" s="1300"/>
      <c r="C462" s="1262"/>
      <c r="D462" s="232" t="s">
        <v>590</v>
      </c>
      <c r="E462" s="1460"/>
      <c r="F462" s="1458"/>
      <c r="G462" s="1458"/>
      <c r="H462" s="1458"/>
      <c r="I462" s="1458"/>
      <c r="J462" s="1458"/>
      <c r="K462" s="1458"/>
      <c r="L462" s="1458"/>
      <c r="M462" s="1458"/>
      <c r="N462" s="1458"/>
      <c r="O462" s="1458"/>
      <c r="P462" s="1458"/>
      <c r="Q462" s="1464"/>
      <c r="R462" s="1464"/>
      <c r="S462" s="1464"/>
      <c r="T462" s="1464"/>
      <c r="U462" s="1459"/>
    </row>
    <row r="463" spans="1:21">
      <c r="A463" s="1318"/>
      <c r="B463" s="1308" t="s">
        <v>579</v>
      </c>
      <c r="C463" s="1301" t="s">
        <v>585</v>
      </c>
      <c r="D463" s="199" t="s">
        <v>586</v>
      </c>
      <c r="E463" s="1460"/>
      <c r="F463" s="1458"/>
      <c r="G463" s="1458"/>
      <c r="H463" s="1458"/>
      <c r="I463" s="1458"/>
      <c r="J463" s="1458"/>
      <c r="K463" s="1458"/>
      <c r="L463" s="1458"/>
      <c r="M463" s="1458"/>
      <c r="N463" s="1458"/>
      <c r="O463" s="1458"/>
      <c r="P463" s="1458"/>
      <c r="Q463" s="1458"/>
      <c r="R463" s="1464">
        <v>0.99</v>
      </c>
      <c r="S463" s="1464">
        <v>0.98009999999999997</v>
      </c>
      <c r="T463" s="1464">
        <v>0.97029899999999991</v>
      </c>
      <c r="U463" s="1459">
        <v>0.96059600999999994</v>
      </c>
    </row>
    <row r="464" spans="1:21">
      <c r="A464" s="1318"/>
      <c r="B464" s="1300"/>
      <c r="C464" s="1302"/>
      <c r="D464" s="215" t="s">
        <v>587</v>
      </c>
      <c r="E464" s="1460"/>
      <c r="F464" s="1458"/>
      <c r="G464" s="1458"/>
      <c r="H464" s="1458"/>
      <c r="I464" s="1458"/>
      <c r="J464" s="1458"/>
      <c r="K464" s="1458"/>
      <c r="L464" s="1458"/>
      <c r="M464" s="1458"/>
      <c r="N464" s="1458"/>
      <c r="O464" s="1458"/>
      <c r="P464" s="1458"/>
      <c r="Q464" s="1458"/>
      <c r="R464" s="1464"/>
      <c r="S464" s="1464"/>
      <c r="T464" s="1464"/>
      <c r="U464" s="1459"/>
    </row>
    <row r="465" spans="1:21">
      <c r="A465" s="1318"/>
      <c r="B465" s="1300"/>
      <c r="C465" s="1261" t="s">
        <v>588</v>
      </c>
      <c r="D465" s="215" t="s">
        <v>589</v>
      </c>
      <c r="E465" s="1460"/>
      <c r="F465" s="1458"/>
      <c r="G465" s="1458"/>
      <c r="H465" s="1458"/>
      <c r="I465" s="1458"/>
      <c r="J465" s="1458"/>
      <c r="K465" s="1458"/>
      <c r="L465" s="1458"/>
      <c r="M465" s="1458"/>
      <c r="N465" s="1458"/>
      <c r="O465" s="1458"/>
      <c r="P465" s="1458"/>
      <c r="Q465" s="1458"/>
      <c r="R465" s="1464"/>
      <c r="S465" s="1464"/>
      <c r="T465" s="1464"/>
      <c r="U465" s="1459"/>
    </row>
    <row r="466" spans="1:21">
      <c r="A466" s="1318"/>
      <c r="B466" s="1300"/>
      <c r="C466" s="1262"/>
      <c r="D466" s="232" t="s">
        <v>590</v>
      </c>
      <c r="E466" s="1460"/>
      <c r="F466" s="1458"/>
      <c r="G466" s="1458"/>
      <c r="H466" s="1458"/>
      <c r="I466" s="1458"/>
      <c r="J466" s="1458"/>
      <c r="K466" s="1458"/>
      <c r="L466" s="1458"/>
      <c r="M466" s="1458"/>
      <c r="N466" s="1458"/>
      <c r="O466" s="1458"/>
      <c r="P466" s="1458"/>
      <c r="Q466" s="1458"/>
      <c r="R466" s="1464"/>
      <c r="S466" s="1464"/>
      <c r="T466" s="1464"/>
      <c r="U466" s="1459"/>
    </row>
    <row r="467" spans="1:21">
      <c r="A467" s="1318"/>
      <c r="B467" s="1308" t="s">
        <v>580</v>
      </c>
      <c r="C467" s="1301" t="s">
        <v>585</v>
      </c>
      <c r="D467" s="199" t="s">
        <v>586</v>
      </c>
      <c r="E467" s="1460"/>
      <c r="F467" s="1458"/>
      <c r="G467" s="1458"/>
      <c r="H467" s="1458"/>
      <c r="I467" s="1458"/>
      <c r="J467" s="1458"/>
      <c r="K467" s="1458"/>
      <c r="L467" s="1458"/>
      <c r="M467" s="1458"/>
      <c r="N467" s="1458"/>
      <c r="O467" s="1458"/>
      <c r="P467" s="1458"/>
      <c r="Q467" s="1458"/>
      <c r="R467" s="1458"/>
      <c r="S467" s="1464">
        <v>0.99</v>
      </c>
      <c r="T467" s="1464">
        <v>0.98009999999999997</v>
      </c>
      <c r="U467" s="1459">
        <v>0.97029899999999991</v>
      </c>
    </row>
    <row r="468" spans="1:21">
      <c r="A468" s="1318"/>
      <c r="B468" s="1300"/>
      <c r="C468" s="1302"/>
      <c r="D468" s="215" t="s">
        <v>587</v>
      </c>
      <c r="E468" s="1460"/>
      <c r="F468" s="1458"/>
      <c r="G468" s="1458"/>
      <c r="H468" s="1458"/>
      <c r="I468" s="1458"/>
      <c r="J468" s="1458"/>
      <c r="K468" s="1458"/>
      <c r="L468" s="1458"/>
      <c r="M468" s="1458"/>
      <c r="N468" s="1458"/>
      <c r="O468" s="1458"/>
      <c r="P468" s="1458"/>
      <c r="Q468" s="1458"/>
      <c r="R468" s="1458"/>
      <c r="S468" s="1464"/>
      <c r="T468" s="1464"/>
      <c r="U468" s="1459"/>
    </row>
    <row r="469" spans="1:21">
      <c r="A469" s="1318"/>
      <c r="B469" s="1300"/>
      <c r="C469" s="1261" t="s">
        <v>588</v>
      </c>
      <c r="D469" s="215" t="s">
        <v>589</v>
      </c>
      <c r="E469" s="1460"/>
      <c r="F469" s="1458"/>
      <c r="G469" s="1458"/>
      <c r="H469" s="1458"/>
      <c r="I469" s="1458"/>
      <c r="J469" s="1458"/>
      <c r="K469" s="1458"/>
      <c r="L469" s="1458"/>
      <c r="M469" s="1458"/>
      <c r="N469" s="1458"/>
      <c r="O469" s="1458"/>
      <c r="P469" s="1458"/>
      <c r="Q469" s="1458"/>
      <c r="R469" s="1458"/>
      <c r="S469" s="1464"/>
      <c r="T469" s="1464"/>
      <c r="U469" s="1459"/>
    </row>
    <row r="470" spans="1:21">
      <c r="A470" s="1318"/>
      <c r="B470" s="1300"/>
      <c r="C470" s="1262"/>
      <c r="D470" s="232" t="s">
        <v>590</v>
      </c>
      <c r="E470" s="1460"/>
      <c r="F470" s="1458"/>
      <c r="G470" s="1458"/>
      <c r="H470" s="1458"/>
      <c r="I470" s="1458"/>
      <c r="J470" s="1458"/>
      <c r="K470" s="1458"/>
      <c r="L470" s="1458"/>
      <c r="M470" s="1458"/>
      <c r="N470" s="1458"/>
      <c r="O470" s="1458"/>
      <c r="P470" s="1458"/>
      <c r="Q470" s="1458"/>
      <c r="R470" s="1458"/>
      <c r="S470" s="1464"/>
      <c r="T470" s="1464"/>
      <c r="U470" s="1459"/>
    </row>
    <row r="471" spans="1:21">
      <c r="A471" s="1318"/>
      <c r="B471" s="1308" t="s">
        <v>581</v>
      </c>
      <c r="C471" s="1301" t="s">
        <v>585</v>
      </c>
      <c r="D471" s="199" t="s">
        <v>586</v>
      </c>
      <c r="E471" s="1460"/>
      <c r="F471" s="1458"/>
      <c r="G471" s="1458"/>
      <c r="H471" s="1458"/>
      <c r="I471" s="1458"/>
      <c r="J471" s="1458"/>
      <c r="K471" s="1458"/>
      <c r="L471" s="1458"/>
      <c r="M471" s="1458"/>
      <c r="N471" s="1458"/>
      <c r="O471" s="1458"/>
      <c r="P471" s="1458"/>
      <c r="Q471" s="1458"/>
      <c r="R471" s="1458"/>
      <c r="S471" s="1458"/>
      <c r="T471" s="1461">
        <v>0.99</v>
      </c>
      <c r="U471" s="1459">
        <v>0.98009999999999997</v>
      </c>
    </row>
    <row r="472" spans="1:21">
      <c r="A472" s="1318"/>
      <c r="B472" s="1300"/>
      <c r="C472" s="1302"/>
      <c r="D472" s="215" t="s">
        <v>587</v>
      </c>
      <c r="E472" s="1460"/>
      <c r="F472" s="1458"/>
      <c r="G472" s="1458"/>
      <c r="H472" s="1458"/>
      <c r="I472" s="1458"/>
      <c r="J472" s="1458"/>
      <c r="K472" s="1458"/>
      <c r="L472" s="1458"/>
      <c r="M472" s="1458"/>
      <c r="N472" s="1458"/>
      <c r="O472" s="1458"/>
      <c r="P472" s="1458"/>
      <c r="Q472" s="1458"/>
      <c r="R472" s="1458"/>
      <c r="S472" s="1458"/>
      <c r="T472" s="1462"/>
      <c r="U472" s="1459"/>
    </row>
    <row r="473" spans="1:21">
      <c r="A473" s="1318"/>
      <c r="B473" s="1300"/>
      <c r="C473" s="1261" t="s">
        <v>588</v>
      </c>
      <c r="D473" s="215" t="s">
        <v>589</v>
      </c>
      <c r="E473" s="1460"/>
      <c r="F473" s="1458"/>
      <c r="G473" s="1458"/>
      <c r="H473" s="1458"/>
      <c r="I473" s="1458"/>
      <c r="J473" s="1458"/>
      <c r="K473" s="1458"/>
      <c r="L473" s="1458"/>
      <c r="M473" s="1458"/>
      <c r="N473" s="1458"/>
      <c r="O473" s="1458"/>
      <c r="P473" s="1458"/>
      <c r="Q473" s="1458"/>
      <c r="R473" s="1458"/>
      <c r="S473" s="1458"/>
      <c r="T473" s="1462"/>
      <c r="U473" s="1459"/>
    </row>
    <row r="474" spans="1:21">
      <c r="A474" s="1318"/>
      <c r="B474" s="1300"/>
      <c r="C474" s="1262"/>
      <c r="D474" s="232" t="s">
        <v>590</v>
      </c>
      <c r="E474" s="1460"/>
      <c r="F474" s="1458"/>
      <c r="G474" s="1458"/>
      <c r="H474" s="1458"/>
      <c r="I474" s="1458"/>
      <c r="J474" s="1458"/>
      <c r="K474" s="1458"/>
      <c r="L474" s="1458"/>
      <c r="M474" s="1458"/>
      <c r="N474" s="1458"/>
      <c r="O474" s="1458"/>
      <c r="P474" s="1458"/>
      <c r="Q474" s="1458"/>
      <c r="R474" s="1458"/>
      <c r="S474" s="1458"/>
      <c r="T474" s="1463"/>
      <c r="U474" s="1459"/>
    </row>
    <row r="475" spans="1:21">
      <c r="A475" s="1318"/>
      <c r="B475" s="1308" t="s">
        <v>582</v>
      </c>
      <c r="C475" s="1301" t="s">
        <v>585</v>
      </c>
      <c r="D475" s="199" t="s">
        <v>586</v>
      </c>
      <c r="E475" s="1460"/>
      <c r="F475" s="1458"/>
      <c r="G475" s="1458"/>
      <c r="H475" s="1458"/>
      <c r="I475" s="1458"/>
      <c r="J475" s="1458"/>
      <c r="K475" s="1458"/>
      <c r="L475" s="1458"/>
      <c r="M475" s="1458"/>
      <c r="N475" s="1458"/>
      <c r="O475" s="1458"/>
      <c r="P475" s="1458"/>
      <c r="Q475" s="1458"/>
      <c r="R475" s="1458"/>
      <c r="S475" s="1458"/>
      <c r="T475" s="1458"/>
      <c r="U475" s="1459">
        <v>0.99</v>
      </c>
    </row>
    <row r="476" spans="1:21">
      <c r="A476" s="1318"/>
      <c r="B476" s="1300"/>
      <c r="C476" s="1302"/>
      <c r="D476" s="215" t="s">
        <v>587</v>
      </c>
      <c r="E476" s="1460"/>
      <c r="F476" s="1458"/>
      <c r="G476" s="1458"/>
      <c r="H476" s="1458"/>
      <c r="I476" s="1458"/>
      <c r="J476" s="1458"/>
      <c r="K476" s="1458"/>
      <c r="L476" s="1458"/>
      <c r="M476" s="1458"/>
      <c r="N476" s="1458"/>
      <c r="O476" s="1458"/>
      <c r="P476" s="1458"/>
      <c r="Q476" s="1458"/>
      <c r="R476" s="1458"/>
      <c r="S476" s="1458"/>
      <c r="T476" s="1458"/>
      <c r="U476" s="1459"/>
    </row>
    <row r="477" spans="1:21">
      <c r="A477" s="1318"/>
      <c r="B477" s="1300"/>
      <c r="C477" s="1261" t="s">
        <v>588</v>
      </c>
      <c r="D477" s="215" t="s">
        <v>589</v>
      </c>
      <c r="E477" s="1460"/>
      <c r="F477" s="1458"/>
      <c r="G477" s="1458"/>
      <c r="H477" s="1458"/>
      <c r="I477" s="1458"/>
      <c r="J477" s="1458"/>
      <c r="K477" s="1458"/>
      <c r="L477" s="1458"/>
      <c r="M477" s="1458"/>
      <c r="N477" s="1458"/>
      <c r="O477" s="1458"/>
      <c r="P477" s="1458"/>
      <c r="Q477" s="1458"/>
      <c r="R477" s="1458"/>
      <c r="S477" s="1458"/>
      <c r="T477" s="1458"/>
      <c r="U477" s="1459"/>
    </row>
    <row r="478" spans="1:21">
      <c r="A478" s="1318"/>
      <c r="B478" s="1300"/>
      <c r="C478" s="1262"/>
      <c r="D478" s="232" t="s">
        <v>590</v>
      </c>
      <c r="E478" s="1460"/>
      <c r="F478" s="1458"/>
      <c r="G478" s="1458"/>
      <c r="H478" s="1458"/>
      <c r="I478" s="1458"/>
      <c r="J478" s="1458"/>
      <c r="K478" s="1458"/>
      <c r="L478" s="1458"/>
      <c r="M478" s="1458"/>
      <c r="N478" s="1458"/>
      <c r="O478" s="1458"/>
      <c r="P478" s="1458"/>
      <c r="Q478" s="1458"/>
      <c r="R478" s="1458"/>
      <c r="S478" s="1458"/>
      <c r="T478" s="1458"/>
      <c r="U478" s="1459"/>
    </row>
    <row r="479" spans="1:21">
      <c r="A479" s="1318"/>
      <c r="B479" s="1299" t="s">
        <v>583</v>
      </c>
      <c r="C479" s="1301" t="s">
        <v>585</v>
      </c>
      <c r="D479" s="199" t="s">
        <v>586</v>
      </c>
      <c r="E479" s="1455"/>
      <c r="F479" s="1452"/>
      <c r="G479" s="1452"/>
      <c r="H479" s="1452"/>
      <c r="I479" s="1452"/>
      <c r="J479" s="1452"/>
      <c r="K479" s="1452"/>
      <c r="L479" s="1452"/>
      <c r="M479" s="1452"/>
      <c r="N479" s="1452"/>
      <c r="O479" s="1452"/>
      <c r="P479" s="1452"/>
      <c r="Q479" s="1452"/>
      <c r="R479" s="1452"/>
      <c r="S479" s="1452"/>
      <c r="T479" s="1452"/>
      <c r="U479" s="1449"/>
    </row>
    <row r="480" spans="1:21">
      <c r="A480" s="1318"/>
      <c r="B480" s="1300"/>
      <c r="C480" s="1302"/>
      <c r="D480" s="215" t="s">
        <v>587</v>
      </c>
      <c r="E480" s="1456"/>
      <c r="F480" s="1453"/>
      <c r="G480" s="1453"/>
      <c r="H480" s="1453"/>
      <c r="I480" s="1453"/>
      <c r="J480" s="1453"/>
      <c r="K480" s="1453"/>
      <c r="L480" s="1453"/>
      <c r="M480" s="1453"/>
      <c r="N480" s="1453"/>
      <c r="O480" s="1453"/>
      <c r="P480" s="1453"/>
      <c r="Q480" s="1453"/>
      <c r="R480" s="1453"/>
      <c r="S480" s="1453"/>
      <c r="T480" s="1453"/>
      <c r="U480" s="1450"/>
    </row>
    <row r="481" spans="1:21">
      <c r="A481" s="1318"/>
      <c r="B481" s="1300"/>
      <c r="C481" s="1261" t="s">
        <v>588</v>
      </c>
      <c r="D481" s="215" t="s">
        <v>589</v>
      </c>
      <c r="E481" s="1456"/>
      <c r="F481" s="1453"/>
      <c r="G481" s="1453"/>
      <c r="H481" s="1453"/>
      <c r="I481" s="1453"/>
      <c r="J481" s="1453"/>
      <c r="K481" s="1453"/>
      <c r="L481" s="1453"/>
      <c r="M481" s="1453"/>
      <c r="N481" s="1453"/>
      <c r="O481" s="1453"/>
      <c r="P481" s="1453"/>
      <c r="Q481" s="1453"/>
      <c r="R481" s="1453"/>
      <c r="S481" s="1453"/>
      <c r="T481" s="1453"/>
      <c r="U481" s="1450"/>
    </row>
    <row r="482" spans="1:21">
      <c r="A482" s="1319"/>
      <c r="B482" s="1300"/>
      <c r="C482" s="1262"/>
      <c r="D482" s="232" t="s">
        <v>590</v>
      </c>
      <c r="E482" s="1457"/>
      <c r="F482" s="1454"/>
      <c r="G482" s="1454"/>
      <c r="H482" s="1454"/>
      <c r="I482" s="1454"/>
      <c r="J482" s="1454"/>
      <c r="K482" s="1454"/>
      <c r="L482" s="1454"/>
      <c r="M482" s="1454"/>
      <c r="N482" s="1454"/>
      <c r="O482" s="1454"/>
      <c r="P482" s="1454"/>
      <c r="Q482" s="1454"/>
      <c r="R482" s="1454"/>
      <c r="S482" s="1454"/>
      <c r="T482" s="1454"/>
      <c r="U482" s="1451"/>
    </row>
    <row r="483" spans="1:21">
      <c r="A483" s="1317" t="s">
        <v>592</v>
      </c>
      <c r="B483" s="1308" t="s">
        <v>584</v>
      </c>
      <c r="C483" s="1301" t="s">
        <v>585</v>
      </c>
      <c r="D483" s="199" t="s">
        <v>586</v>
      </c>
      <c r="E483" s="1460"/>
      <c r="F483" s="1461">
        <v>0.79</v>
      </c>
      <c r="G483" s="1461">
        <v>0.68730000000000002</v>
      </c>
      <c r="H483" s="1461">
        <v>0.65980799999999995</v>
      </c>
      <c r="I483" s="1461">
        <v>0.60702336000000001</v>
      </c>
      <c r="J483" s="1461">
        <v>0.57060195839999994</v>
      </c>
      <c r="K483" s="1461">
        <v>0.54207186047999989</v>
      </c>
      <c r="L483" s="1461">
        <v>0.52038898606079986</v>
      </c>
      <c r="M483" s="1461">
        <v>0.48396175703654387</v>
      </c>
      <c r="N483" s="1461">
        <v>0.47428252189581299</v>
      </c>
      <c r="O483" s="1461">
        <v>0.46479687145789672</v>
      </c>
      <c r="P483" s="1461">
        <v>0.45550093402873876</v>
      </c>
      <c r="Q483" s="1461">
        <v>0.45094592468845135</v>
      </c>
      <c r="R483" s="1461">
        <v>0.44643646544156684</v>
      </c>
      <c r="S483" s="1461">
        <v>0.44197210078715116</v>
      </c>
      <c r="T483" s="1461">
        <v>0.43755237977927963</v>
      </c>
      <c r="U483" s="1465">
        <v>0.43317685598148681</v>
      </c>
    </row>
    <row r="484" spans="1:21">
      <c r="A484" s="1318"/>
      <c r="B484" s="1300"/>
      <c r="C484" s="1302"/>
      <c r="D484" s="215" t="s">
        <v>587</v>
      </c>
      <c r="E484" s="1460"/>
      <c r="F484" s="1462"/>
      <c r="G484" s="1462"/>
      <c r="H484" s="1462"/>
      <c r="I484" s="1462"/>
      <c r="J484" s="1462"/>
      <c r="K484" s="1462"/>
      <c r="L484" s="1462"/>
      <c r="M484" s="1462"/>
      <c r="N484" s="1462"/>
      <c r="O484" s="1462"/>
      <c r="P484" s="1462"/>
      <c r="Q484" s="1462"/>
      <c r="R484" s="1462"/>
      <c r="S484" s="1462"/>
      <c r="T484" s="1462"/>
      <c r="U484" s="1466"/>
    </row>
    <row r="485" spans="1:21">
      <c r="A485" s="1318"/>
      <c r="B485" s="1300"/>
      <c r="C485" s="1261" t="s">
        <v>588</v>
      </c>
      <c r="D485" s="215" t="s">
        <v>589</v>
      </c>
      <c r="E485" s="1460"/>
      <c r="F485" s="1462"/>
      <c r="G485" s="1462"/>
      <c r="H485" s="1462"/>
      <c r="I485" s="1462"/>
      <c r="J485" s="1462"/>
      <c r="K485" s="1462"/>
      <c r="L485" s="1462"/>
      <c r="M485" s="1462"/>
      <c r="N485" s="1462"/>
      <c r="O485" s="1462"/>
      <c r="P485" s="1462"/>
      <c r="Q485" s="1462"/>
      <c r="R485" s="1462"/>
      <c r="S485" s="1462"/>
      <c r="T485" s="1462"/>
      <c r="U485" s="1466"/>
    </row>
    <row r="486" spans="1:21">
      <c r="A486" s="1318"/>
      <c r="B486" s="1300"/>
      <c r="C486" s="1262"/>
      <c r="D486" s="232" t="s">
        <v>590</v>
      </c>
      <c r="E486" s="1460"/>
      <c r="F486" s="1462"/>
      <c r="G486" s="1462"/>
      <c r="H486" s="1462"/>
      <c r="I486" s="1462"/>
      <c r="J486" s="1462"/>
      <c r="K486" s="1462"/>
      <c r="L486" s="1462"/>
      <c r="M486" s="1462"/>
      <c r="N486" s="1462"/>
      <c r="O486" s="1462"/>
      <c r="P486" s="1462"/>
      <c r="Q486" s="1462"/>
      <c r="R486" s="1462"/>
      <c r="S486" s="1462"/>
      <c r="T486" s="1462"/>
      <c r="U486" s="1466"/>
    </row>
    <row r="487" spans="1:21">
      <c r="A487" s="1318"/>
      <c r="B487" s="1299" t="s">
        <v>568</v>
      </c>
      <c r="C487" s="1301" t="s">
        <v>585</v>
      </c>
      <c r="D487" s="199" t="s">
        <v>586</v>
      </c>
      <c r="E487" s="1460"/>
      <c r="F487" s="1458"/>
      <c r="G487" s="1464">
        <v>0.87</v>
      </c>
      <c r="H487" s="1464">
        <v>0.83519999999999994</v>
      </c>
      <c r="I487" s="1464">
        <v>0.76838399999999996</v>
      </c>
      <c r="J487" s="1464">
        <v>0.72228095999999997</v>
      </c>
      <c r="K487" s="1464">
        <v>0.68616691199999991</v>
      </c>
      <c r="L487" s="1464">
        <v>0.65872023551999992</v>
      </c>
      <c r="M487" s="1464">
        <v>0.61260981903360001</v>
      </c>
      <c r="N487" s="1464">
        <v>0.60035762265292802</v>
      </c>
      <c r="O487" s="1464">
        <v>0.58835047019986941</v>
      </c>
      <c r="P487" s="1464">
        <v>0.57658346079587197</v>
      </c>
      <c r="Q487" s="1464">
        <v>0.57081762618791321</v>
      </c>
      <c r="R487" s="1464">
        <v>0.56510944992603407</v>
      </c>
      <c r="S487" s="1464">
        <v>0.55945835542677369</v>
      </c>
      <c r="T487" s="1464">
        <v>0.55386377187250591</v>
      </c>
      <c r="U487" s="1459">
        <v>0.54832513415378081</v>
      </c>
    </row>
    <row r="488" spans="1:21">
      <c r="A488" s="1318"/>
      <c r="B488" s="1300"/>
      <c r="C488" s="1302"/>
      <c r="D488" s="215" t="s">
        <v>587</v>
      </c>
      <c r="E488" s="1460"/>
      <c r="F488" s="1458"/>
      <c r="G488" s="1464"/>
      <c r="H488" s="1464"/>
      <c r="I488" s="1464"/>
      <c r="J488" s="1464"/>
      <c r="K488" s="1464"/>
      <c r="L488" s="1464"/>
      <c r="M488" s="1464"/>
      <c r="N488" s="1464"/>
      <c r="O488" s="1464"/>
      <c r="P488" s="1464"/>
      <c r="Q488" s="1464"/>
      <c r="R488" s="1464"/>
      <c r="S488" s="1464"/>
      <c r="T488" s="1464"/>
      <c r="U488" s="1459"/>
    </row>
    <row r="489" spans="1:21">
      <c r="A489" s="1318"/>
      <c r="B489" s="1300"/>
      <c r="C489" s="1261" t="s">
        <v>588</v>
      </c>
      <c r="D489" s="215" t="s">
        <v>589</v>
      </c>
      <c r="E489" s="1460"/>
      <c r="F489" s="1458"/>
      <c r="G489" s="1464"/>
      <c r="H489" s="1464"/>
      <c r="I489" s="1464"/>
      <c r="J489" s="1464"/>
      <c r="K489" s="1464"/>
      <c r="L489" s="1464"/>
      <c r="M489" s="1464"/>
      <c r="N489" s="1464"/>
      <c r="O489" s="1464"/>
      <c r="P489" s="1464"/>
      <c r="Q489" s="1464"/>
      <c r="R489" s="1464"/>
      <c r="S489" s="1464"/>
      <c r="T489" s="1464"/>
      <c r="U489" s="1459"/>
    </row>
    <row r="490" spans="1:21">
      <c r="A490" s="1318"/>
      <c r="B490" s="1300"/>
      <c r="C490" s="1262"/>
      <c r="D490" s="232" t="s">
        <v>590</v>
      </c>
      <c r="E490" s="1460"/>
      <c r="F490" s="1458"/>
      <c r="G490" s="1464"/>
      <c r="H490" s="1464"/>
      <c r="I490" s="1464"/>
      <c r="J490" s="1464"/>
      <c r="K490" s="1464"/>
      <c r="L490" s="1464"/>
      <c r="M490" s="1464"/>
      <c r="N490" s="1464"/>
      <c r="O490" s="1464"/>
      <c r="P490" s="1464"/>
      <c r="Q490" s="1464"/>
      <c r="R490" s="1464"/>
      <c r="S490" s="1464"/>
      <c r="T490" s="1464"/>
      <c r="U490" s="1459"/>
    </row>
    <row r="491" spans="1:21">
      <c r="A491" s="1318"/>
      <c r="B491" s="1299" t="s">
        <v>569</v>
      </c>
      <c r="C491" s="1301" t="s">
        <v>585</v>
      </c>
      <c r="D491" s="199" t="s">
        <v>586</v>
      </c>
      <c r="E491" s="1460"/>
      <c r="F491" s="1458"/>
      <c r="G491" s="1458"/>
      <c r="H491" s="1464">
        <v>0.96</v>
      </c>
      <c r="I491" s="1464">
        <v>0.88319999999999999</v>
      </c>
      <c r="J491" s="1464">
        <v>0.83020799999999995</v>
      </c>
      <c r="K491" s="1464">
        <v>0.78869759999999989</v>
      </c>
      <c r="L491" s="1464">
        <v>0.75714969599999982</v>
      </c>
      <c r="M491" s="1464">
        <v>0.70414921727999991</v>
      </c>
      <c r="N491" s="1464">
        <v>0.69006623293439995</v>
      </c>
      <c r="O491" s="1464">
        <v>0.67626490827571195</v>
      </c>
      <c r="P491" s="1464">
        <v>0.66273961011019766</v>
      </c>
      <c r="Q491" s="1464">
        <v>0.6561122140090957</v>
      </c>
      <c r="R491" s="1464">
        <v>0.64955109186900473</v>
      </c>
      <c r="S491" s="1464">
        <v>0.64305558095031468</v>
      </c>
      <c r="T491" s="1464">
        <v>0.63662502514081154</v>
      </c>
      <c r="U491" s="1459">
        <v>0.63025877488940341</v>
      </c>
    </row>
    <row r="492" spans="1:21">
      <c r="A492" s="1318"/>
      <c r="B492" s="1300"/>
      <c r="C492" s="1302"/>
      <c r="D492" s="215" t="s">
        <v>587</v>
      </c>
      <c r="E492" s="1460"/>
      <c r="F492" s="1458"/>
      <c r="G492" s="1458"/>
      <c r="H492" s="1464"/>
      <c r="I492" s="1464"/>
      <c r="J492" s="1464"/>
      <c r="K492" s="1464"/>
      <c r="L492" s="1464"/>
      <c r="M492" s="1464"/>
      <c r="N492" s="1464"/>
      <c r="O492" s="1464"/>
      <c r="P492" s="1464"/>
      <c r="Q492" s="1464"/>
      <c r="R492" s="1464"/>
      <c r="S492" s="1464"/>
      <c r="T492" s="1464"/>
      <c r="U492" s="1459"/>
    </row>
    <row r="493" spans="1:21">
      <c r="A493" s="1318"/>
      <c r="B493" s="1300"/>
      <c r="C493" s="1261" t="s">
        <v>588</v>
      </c>
      <c r="D493" s="215" t="s">
        <v>589</v>
      </c>
      <c r="E493" s="1460"/>
      <c r="F493" s="1458"/>
      <c r="G493" s="1458"/>
      <c r="H493" s="1464"/>
      <c r="I493" s="1464"/>
      <c r="J493" s="1464"/>
      <c r="K493" s="1464"/>
      <c r="L493" s="1464"/>
      <c r="M493" s="1464"/>
      <c r="N493" s="1464"/>
      <c r="O493" s="1464"/>
      <c r="P493" s="1464"/>
      <c r="Q493" s="1464"/>
      <c r="R493" s="1464"/>
      <c r="S493" s="1464"/>
      <c r="T493" s="1464"/>
      <c r="U493" s="1459"/>
    </row>
    <row r="494" spans="1:21">
      <c r="A494" s="1318"/>
      <c r="B494" s="1300"/>
      <c r="C494" s="1262"/>
      <c r="D494" s="232" t="s">
        <v>590</v>
      </c>
      <c r="E494" s="1460"/>
      <c r="F494" s="1458"/>
      <c r="G494" s="1458"/>
      <c r="H494" s="1464"/>
      <c r="I494" s="1464"/>
      <c r="J494" s="1464"/>
      <c r="K494" s="1464"/>
      <c r="L494" s="1464"/>
      <c r="M494" s="1464"/>
      <c r="N494" s="1464"/>
      <c r="O494" s="1464"/>
      <c r="P494" s="1464"/>
      <c r="Q494" s="1464"/>
      <c r="R494" s="1464"/>
      <c r="S494" s="1464"/>
      <c r="T494" s="1464"/>
      <c r="U494" s="1459"/>
    </row>
    <row r="495" spans="1:21">
      <c r="A495" s="1318"/>
      <c r="B495" s="1308" t="s">
        <v>570</v>
      </c>
      <c r="C495" s="1301" t="s">
        <v>585</v>
      </c>
      <c r="D495" s="199" t="s">
        <v>586</v>
      </c>
      <c r="E495" s="1460"/>
      <c r="F495" s="1458"/>
      <c r="G495" s="1458"/>
      <c r="H495" s="1458"/>
      <c r="I495" s="1464">
        <v>0.92</v>
      </c>
      <c r="J495" s="1464">
        <v>0.86480000000000001</v>
      </c>
      <c r="K495" s="1464">
        <v>0.82155999999999996</v>
      </c>
      <c r="L495" s="1464">
        <v>0.78869759999999989</v>
      </c>
      <c r="M495" s="1464">
        <v>0.73348876799999996</v>
      </c>
      <c r="N495" s="1464">
        <v>0.71881899263999993</v>
      </c>
      <c r="O495" s="1464">
        <v>0.70444261278719988</v>
      </c>
      <c r="P495" s="1464">
        <v>0.69035376053145592</v>
      </c>
      <c r="Q495" s="1464">
        <v>0.68345022292614133</v>
      </c>
      <c r="R495" s="1464">
        <v>0.67661572069687992</v>
      </c>
      <c r="S495" s="1464">
        <v>0.66984956348991109</v>
      </c>
      <c r="T495" s="1464">
        <v>0.66315106785501199</v>
      </c>
      <c r="U495" s="1459">
        <v>0.65651955717646182</v>
      </c>
    </row>
    <row r="496" spans="1:21">
      <c r="A496" s="1318"/>
      <c r="B496" s="1300"/>
      <c r="C496" s="1302"/>
      <c r="D496" s="215" t="s">
        <v>587</v>
      </c>
      <c r="E496" s="1460"/>
      <c r="F496" s="1458"/>
      <c r="G496" s="1458"/>
      <c r="H496" s="1458"/>
      <c r="I496" s="1464"/>
      <c r="J496" s="1464"/>
      <c r="K496" s="1464"/>
      <c r="L496" s="1464"/>
      <c r="M496" s="1464"/>
      <c r="N496" s="1464"/>
      <c r="O496" s="1464"/>
      <c r="P496" s="1464"/>
      <c r="Q496" s="1464"/>
      <c r="R496" s="1464"/>
      <c r="S496" s="1464"/>
      <c r="T496" s="1464"/>
      <c r="U496" s="1459"/>
    </row>
    <row r="497" spans="1:21">
      <c r="A497" s="1318"/>
      <c r="B497" s="1300"/>
      <c r="C497" s="1261" t="s">
        <v>588</v>
      </c>
      <c r="D497" s="215" t="s">
        <v>589</v>
      </c>
      <c r="E497" s="1460"/>
      <c r="F497" s="1458"/>
      <c r="G497" s="1458"/>
      <c r="H497" s="1458"/>
      <c r="I497" s="1464"/>
      <c r="J497" s="1464"/>
      <c r="K497" s="1464"/>
      <c r="L497" s="1464"/>
      <c r="M497" s="1464"/>
      <c r="N497" s="1464"/>
      <c r="O497" s="1464"/>
      <c r="P497" s="1464"/>
      <c r="Q497" s="1464"/>
      <c r="R497" s="1464"/>
      <c r="S497" s="1464"/>
      <c r="T497" s="1464"/>
      <c r="U497" s="1459"/>
    </row>
    <row r="498" spans="1:21">
      <c r="A498" s="1318"/>
      <c r="B498" s="1300"/>
      <c r="C498" s="1262"/>
      <c r="D498" s="232" t="s">
        <v>590</v>
      </c>
      <c r="E498" s="1460"/>
      <c r="F498" s="1458"/>
      <c r="G498" s="1458"/>
      <c r="H498" s="1458"/>
      <c r="I498" s="1464"/>
      <c r="J498" s="1464"/>
      <c r="K498" s="1464"/>
      <c r="L498" s="1464"/>
      <c r="M498" s="1464"/>
      <c r="N498" s="1464"/>
      <c r="O498" s="1464"/>
      <c r="P498" s="1464"/>
      <c r="Q498" s="1464"/>
      <c r="R498" s="1464"/>
      <c r="S498" s="1464"/>
      <c r="T498" s="1464"/>
      <c r="U498" s="1459"/>
    </row>
    <row r="499" spans="1:21">
      <c r="A499" s="1318"/>
      <c r="B499" s="1308" t="s">
        <v>571</v>
      </c>
      <c r="C499" s="1301" t="s">
        <v>585</v>
      </c>
      <c r="D499" s="199" t="s">
        <v>586</v>
      </c>
      <c r="E499" s="1460"/>
      <c r="F499" s="1458"/>
      <c r="G499" s="1458"/>
      <c r="H499" s="1458"/>
      <c r="I499" s="1458"/>
      <c r="J499" s="1464">
        <v>0.94</v>
      </c>
      <c r="K499" s="1464">
        <v>0.8929999999999999</v>
      </c>
      <c r="L499" s="1464">
        <v>0.85727999999999993</v>
      </c>
      <c r="M499" s="1464">
        <v>0.79727039999999993</v>
      </c>
      <c r="N499" s="1464">
        <v>0.78132499199999994</v>
      </c>
      <c r="O499" s="1464">
        <v>0.76569849215999997</v>
      </c>
      <c r="P499" s="1464">
        <v>0.75038452231679997</v>
      </c>
      <c r="Q499" s="1464">
        <v>0.74288067709363192</v>
      </c>
      <c r="R499" s="1464">
        <v>0.73545187032269554</v>
      </c>
      <c r="S499" s="1464">
        <v>0.72809735161946854</v>
      </c>
      <c r="T499" s="1464">
        <v>0.72081637810327381</v>
      </c>
      <c r="U499" s="1459">
        <v>0.71360821432224109</v>
      </c>
    </row>
    <row r="500" spans="1:21">
      <c r="A500" s="1318"/>
      <c r="B500" s="1300"/>
      <c r="C500" s="1302"/>
      <c r="D500" s="215" t="s">
        <v>587</v>
      </c>
      <c r="E500" s="1460"/>
      <c r="F500" s="1458"/>
      <c r="G500" s="1458"/>
      <c r="H500" s="1458"/>
      <c r="I500" s="1458"/>
      <c r="J500" s="1464"/>
      <c r="K500" s="1464"/>
      <c r="L500" s="1464"/>
      <c r="M500" s="1464"/>
      <c r="N500" s="1464"/>
      <c r="O500" s="1464"/>
      <c r="P500" s="1464"/>
      <c r="Q500" s="1464"/>
      <c r="R500" s="1464"/>
      <c r="S500" s="1464"/>
      <c r="T500" s="1464"/>
      <c r="U500" s="1459"/>
    </row>
    <row r="501" spans="1:21">
      <c r="A501" s="1318"/>
      <c r="B501" s="1300"/>
      <c r="C501" s="1261" t="s">
        <v>588</v>
      </c>
      <c r="D501" s="215" t="s">
        <v>589</v>
      </c>
      <c r="E501" s="1460"/>
      <c r="F501" s="1458"/>
      <c r="G501" s="1458"/>
      <c r="H501" s="1458"/>
      <c r="I501" s="1458"/>
      <c r="J501" s="1464"/>
      <c r="K501" s="1464"/>
      <c r="L501" s="1464"/>
      <c r="M501" s="1464"/>
      <c r="N501" s="1464"/>
      <c r="O501" s="1464"/>
      <c r="P501" s="1464"/>
      <c r="Q501" s="1464"/>
      <c r="R501" s="1464"/>
      <c r="S501" s="1464"/>
      <c r="T501" s="1464"/>
      <c r="U501" s="1459"/>
    </row>
    <row r="502" spans="1:21">
      <c r="A502" s="1318"/>
      <c r="B502" s="1300"/>
      <c r="C502" s="1262"/>
      <c r="D502" s="232" t="s">
        <v>590</v>
      </c>
      <c r="E502" s="1460"/>
      <c r="F502" s="1458"/>
      <c r="G502" s="1458"/>
      <c r="H502" s="1458"/>
      <c r="I502" s="1458"/>
      <c r="J502" s="1464"/>
      <c r="K502" s="1464"/>
      <c r="L502" s="1464"/>
      <c r="M502" s="1464"/>
      <c r="N502" s="1464"/>
      <c r="O502" s="1464"/>
      <c r="P502" s="1464"/>
      <c r="Q502" s="1464"/>
      <c r="R502" s="1464"/>
      <c r="S502" s="1464"/>
      <c r="T502" s="1464"/>
      <c r="U502" s="1459"/>
    </row>
    <row r="503" spans="1:21">
      <c r="A503" s="1318"/>
      <c r="B503" s="1308" t="s">
        <v>572</v>
      </c>
      <c r="C503" s="1301" t="s">
        <v>585</v>
      </c>
      <c r="D503" s="199" t="s">
        <v>586</v>
      </c>
      <c r="E503" s="1460"/>
      <c r="F503" s="1458"/>
      <c r="G503" s="1458"/>
      <c r="H503" s="1458"/>
      <c r="I503" s="1458"/>
      <c r="J503" s="1458"/>
      <c r="K503" s="1464">
        <v>0.95</v>
      </c>
      <c r="L503" s="1464">
        <v>0.91199999999999992</v>
      </c>
      <c r="M503" s="1464">
        <v>0.84816000000000003</v>
      </c>
      <c r="N503" s="1464">
        <v>0.83119679999999996</v>
      </c>
      <c r="O503" s="1464">
        <v>0.81457286399999995</v>
      </c>
      <c r="P503" s="1464">
        <v>0.79828140671999992</v>
      </c>
      <c r="Q503" s="1464">
        <v>0.79029859265279989</v>
      </c>
      <c r="R503" s="1464">
        <v>0.78239560672627184</v>
      </c>
      <c r="S503" s="1464">
        <v>0.77457165065900913</v>
      </c>
      <c r="T503" s="1464">
        <v>0.76682593415241906</v>
      </c>
      <c r="U503" s="1459">
        <v>0.75915767481089491</v>
      </c>
    </row>
    <row r="504" spans="1:21">
      <c r="A504" s="1318"/>
      <c r="B504" s="1300"/>
      <c r="C504" s="1302"/>
      <c r="D504" s="215" t="s">
        <v>587</v>
      </c>
      <c r="E504" s="1460"/>
      <c r="F504" s="1458"/>
      <c r="G504" s="1458"/>
      <c r="H504" s="1458"/>
      <c r="I504" s="1458"/>
      <c r="J504" s="1458"/>
      <c r="K504" s="1464"/>
      <c r="L504" s="1464"/>
      <c r="M504" s="1464"/>
      <c r="N504" s="1464"/>
      <c r="O504" s="1464"/>
      <c r="P504" s="1464"/>
      <c r="Q504" s="1464"/>
      <c r="R504" s="1464"/>
      <c r="S504" s="1464"/>
      <c r="T504" s="1464"/>
      <c r="U504" s="1459"/>
    </row>
    <row r="505" spans="1:21">
      <c r="A505" s="1318"/>
      <c r="B505" s="1300"/>
      <c r="C505" s="1261" t="s">
        <v>588</v>
      </c>
      <c r="D505" s="215" t="s">
        <v>589</v>
      </c>
      <c r="E505" s="1460"/>
      <c r="F505" s="1458"/>
      <c r="G505" s="1458"/>
      <c r="H505" s="1458"/>
      <c r="I505" s="1458"/>
      <c r="J505" s="1458"/>
      <c r="K505" s="1464"/>
      <c r="L505" s="1464"/>
      <c r="M505" s="1464"/>
      <c r="N505" s="1464"/>
      <c r="O505" s="1464"/>
      <c r="P505" s="1464"/>
      <c r="Q505" s="1464"/>
      <c r="R505" s="1464"/>
      <c r="S505" s="1464"/>
      <c r="T505" s="1464"/>
      <c r="U505" s="1459"/>
    </row>
    <row r="506" spans="1:21">
      <c r="A506" s="1318"/>
      <c r="B506" s="1300"/>
      <c r="C506" s="1262"/>
      <c r="D506" s="232" t="s">
        <v>590</v>
      </c>
      <c r="E506" s="1460"/>
      <c r="F506" s="1458"/>
      <c r="G506" s="1458"/>
      <c r="H506" s="1458"/>
      <c r="I506" s="1458"/>
      <c r="J506" s="1458"/>
      <c r="K506" s="1464"/>
      <c r="L506" s="1464"/>
      <c r="M506" s="1464"/>
      <c r="N506" s="1464"/>
      <c r="O506" s="1464"/>
      <c r="P506" s="1464"/>
      <c r="Q506" s="1464"/>
      <c r="R506" s="1464"/>
      <c r="S506" s="1464"/>
      <c r="T506" s="1464"/>
      <c r="U506" s="1459"/>
    </row>
    <row r="507" spans="1:21">
      <c r="A507" s="1318"/>
      <c r="B507" s="1308" t="s">
        <v>573</v>
      </c>
      <c r="C507" s="1301" t="s">
        <v>585</v>
      </c>
      <c r="D507" s="199" t="s">
        <v>586</v>
      </c>
      <c r="E507" s="1460"/>
      <c r="F507" s="1458"/>
      <c r="G507" s="1458"/>
      <c r="H507" s="1458"/>
      <c r="I507" s="1458"/>
      <c r="J507" s="1458"/>
      <c r="K507" s="1458"/>
      <c r="L507" s="1464">
        <v>0.96</v>
      </c>
      <c r="M507" s="1464">
        <v>0.89280000000000004</v>
      </c>
      <c r="N507" s="1464">
        <v>0.87494400000000006</v>
      </c>
      <c r="O507" s="1464">
        <v>0.85744512000000006</v>
      </c>
      <c r="P507" s="1464">
        <v>0.84029621760000006</v>
      </c>
      <c r="Q507" s="1464">
        <v>0.83189325542400006</v>
      </c>
      <c r="R507" s="1464">
        <v>0.82357432286976007</v>
      </c>
      <c r="S507" s="1464">
        <v>0.81533857964106249</v>
      </c>
      <c r="T507" s="1464">
        <v>0.80718519384465182</v>
      </c>
      <c r="U507" s="1459">
        <v>0.79911334190620531</v>
      </c>
    </row>
    <row r="508" spans="1:21">
      <c r="A508" s="1318"/>
      <c r="B508" s="1300"/>
      <c r="C508" s="1302"/>
      <c r="D508" s="215" t="s">
        <v>587</v>
      </c>
      <c r="E508" s="1460"/>
      <c r="F508" s="1458"/>
      <c r="G508" s="1458"/>
      <c r="H508" s="1458"/>
      <c r="I508" s="1458"/>
      <c r="J508" s="1458"/>
      <c r="K508" s="1458"/>
      <c r="L508" s="1464"/>
      <c r="M508" s="1464"/>
      <c r="N508" s="1464"/>
      <c r="O508" s="1464"/>
      <c r="P508" s="1464"/>
      <c r="Q508" s="1464"/>
      <c r="R508" s="1464"/>
      <c r="S508" s="1464"/>
      <c r="T508" s="1464"/>
      <c r="U508" s="1459"/>
    </row>
    <row r="509" spans="1:21">
      <c r="A509" s="1318"/>
      <c r="B509" s="1300"/>
      <c r="C509" s="1261" t="s">
        <v>588</v>
      </c>
      <c r="D509" s="215" t="s">
        <v>589</v>
      </c>
      <c r="E509" s="1460"/>
      <c r="F509" s="1458"/>
      <c r="G509" s="1458"/>
      <c r="H509" s="1458"/>
      <c r="I509" s="1458"/>
      <c r="J509" s="1458"/>
      <c r="K509" s="1458"/>
      <c r="L509" s="1464"/>
      <c r="M509" s="1464"/>
      <c r="N509" s="1464"/>
      <c r="O509" s="1464"/>
      <c r="P509" s="1464"/>
      <c r="Q509" s="1464"/>
      <c r="R509" s="1464"/>
      <c r="S509" s="1464"/>
      <c r="T509" s="1464"/>
      <c r="U509" s="1459"/>
    </row>
    <row r="510" spans="1:21">
      <c r="A510" s="1318"/>
      <c r="B510" s="1300"/>
      <c r="C510" s="1262"/>
      <c r="D510" s="232" t="s">
        <v>590</v>
      </c>
      <c r="E510" s="1460"/>
      <c r="F510" s="1458"/>
      <c r="G510" s="1458"/>
      <c r="H510" s="1458"/>
      <c r="I510" s="1458"/>
      <c r="J510" s="1458"/>
      <c r="K510" s="1458"/>
      <c r="L510" s="1464"/>
      <c r="M510" s="1464"/>
      <c r="N510" s="1464"/>
      <c r="O510" s="1464"/>
      <c r="P510" s="1464"/>
      <c r="Q510" s="1464"/>
      <c r="R510" s="1464"/>
      <c r="S510" s="1464"/>
      <c r="T510" s="1464"/>
      <c r="U510" s="1459"/>
    </row>
    <row r="511" spans="1:21">
      <c r="A511" s="1318"/>
      <c r="B511" s="1308" t="s">
        <v>574</v>
      </c>
      <c r="C511" s="1301" t="s">
        <v>585</v>
      </c>
      <c r="D511" s="199" t="s">
        <v>586</v>
      </c>
      <c r="E511" s="1460"/>
      <c r="F511" s="1458"/>
      <c r="G511" s="1458"/>
      <c r="H511" s="1458"/>
      <c r="I511" s="1458"/>
      <c r="J511" s="1458"/>
      <c r="K511" s="1458"/>
      <c r="L511" s="1458"/>
      <c r="M511" s="1464">
        <v>0.93</v>
      </c>
      <c r="N511" s="1464">
        <v>0.91139999999999999</v>
      </c>
      <c r="O511" s="1464">
        <v>0.89317199999999997</v>
      </c>
      <c r="P511" s="1464">
        <v>0.8753085599999999</v>
      </c>
      <c r="Q511" s="1464">
        <v>0.86655547439999991</v>
      </c>
      <c r="R511" s="1464">
        <v>0.85788991965599992</v>
      </c>
      <c r="S511" s="1464">
        <v>0.84931102045943996</v>
      </c>
      <c r="T511" s="1464">
        <v>0.84081791025484554</v>
      </c>
      <c r="U511" s="1459">
        <v>0.83240973115229711</v>
      </c>
    </row>
    <row r="512" spans="1:21">
      <c r="A512" s="1318"/>
      <c r="B512" s="1300"/>
      <c r="C512" s="1302"/>
      <c r="D512" s="215" t="s">
        <v>587</v>
      </c>
      <c r="E512" s="1460"/>
      <c r="F512" s="1458"/>
      <c r="G512" s="1458"/>
      <c r="H512" s="1458"/>
      <c r="I512" s="1458"/>
      <c r="J512" s="1458"/>
      <c r="K512" s="1458"/>
      <c r="L512" s="1458"/>
      <c r="M512" s="1464"/>
      <c r="N512" s="1464"/>
      <c r="O512" s="1464"/>
      <c r="P512" s="1464"/>
      <c r="Q512" s="1464"/>
      <c r="R512" s="1464"/>
      <c r="S512" s="1464"/>
      <c r="T512" s="1464"/>
      <c r="U512" s="1459"/>
    </row>
    <row r="513" spans="1:21">
      <c r="A513" s="1318"/>
      <c r="B513" s="1300"/>
      <c r="C513" s="1261" t="s">
        <v>588</v>
      </c>
      <c r="D513" s="215" t="s">
        <v>589</v>
      </c>
      <c r="E513" s="1460"/>
      <c r="F513" s="1458"/>
      <c r="G513" s="1458"/>
      <c r="H513" s="1458"/>
      <c r="I513" s="1458"/>
      <c r="J513" s="1458"/>
      <c r="K513" s="1458"/>
      <c r="L513" s="1458"/>
      <c r="M513" s="1464"/>
      <c r="N513" s="1464"/>
      <c r="O513" s="1464"/>
      <c r="P513" s="1464"/>
      <c r="Q513" s="1464"/>
      <c r="R513" s="1464"/>
      <c r="S513" s="1464"/>
      <c r="T513" s="1464"/>
      <c r="U513" s="1459"/>
    </row>
    <row r="514" spans="1:21">
      <c r="A514" s="1318"/>
      <c r="B514" s="1300"/>
      <c r="C514" s="1262"/>
      <c r="D514" s="232" t="s">
        <v>590</v>
      </c>
      <c r="E514" s="1460"/>
      <c r="F514" s="1458"/>
      <c r="G514" s="1458"/>
      <c r="H514" s="1458"/>
      <c r="I514" s="1458"/>
      <c r="J514" s="1458"/>
      <c r="K514" s="1458"/>
      <c r="L514" s="1458"/>
      <c r="M514" s="1464"/>
      <c r="N514" s="1464"/>
      <c r="O514" s="1464"/>
      <c r="P514" s="1464"/>
      <c r="Q514" s="1464"/>
      <c r="R514" s="1464"/>
      <c r="S514" s="1464"/>
      <c r="T514" s="1464"/>
      <c r="U514" s="1459"/>
    </row>
    <row r="515" spans="1:21">
      <c r="A515" s="1318"/>
      <c r="B515" s="1308" t="s">
        <v>575</v>
      </c>
      <c r="C515" s="1301" t="s">
        <v>585</v>
      </c>
      <c r="D515" s="199" t="s">
        <v>586</v>
      </c>
      <c r="E515" s="1460"/>
      <c r="F515" s="1458"/>
      <c r="G515" s="1458"/>
      <c r="H515" s="1458"/>
      <c r="I515" s="1458"/>
      <c r="J515" s="1458"/>
      <c r="K515" s="1458"/>
      <c r="L515" s="1458"/>
      <c r="M515" s="1458"/>
      <c r="N515" s="1464">
        <v>0.98</v>
      </c>
      <c r="O515" s="1464">
        <v>0.96039999999999992</v>
      </c>
      <c r="P515" s="1464">
        <v>0.94119199999999992</v>
      </c>
      <c r="Q515" s="1464">
        <v>0.9317800799999999</v>
      </c>
      <c r="R515" s="1464">
        <v>0.9224622791999999</v>
      </c>
      <c r="S515" s="1464">
        <v>0.91323765640799992</v>
      </c>
      <c r="T515" s="1464">
        <v>0.90410527984391986</v>
      </c>
      <c r="U515" s="1459">
        <v>0.89506422704548061</v>
      </c>
    </row>
    <row r="516" spans="1:21">
      <c r="A516" s="1318"/>
      <c r="B516" s="1300"/>
      <c r="C516" s="1302"/>
      <c r="D516" s="215" t="s">
        <v>587</v>
      </c>
      <c r="E516" s="1460"/>
      <c r="F516" s="1458"/>
      <c r="G516" s="1458"/>
      <c r="H516" s="1458"/>
      <c r="I516" s="1458"/>
      <c r="J516" s="1458"/>
      <c r="K516" s="1458"/>
      <c r="L516" s="1458"/>
      <c r="M516" s="1458"/>
      <c r="N516" s="1464"/>
      <c r="O516" s="1464"/>
      <c r="P516" s="1464"/>
      <c r="Q516" s="1464"/>
      <c r="R516" s="1464"/>
      <c r="S516" s="1464"/>
      <c r="T516" s="1464"/>
      <c r="U516" s="1459"/>
    </row>
    <row r="517" spans="1:21">
      <c r="A517" s="1318"/>
      <c r="B517" s="1300"/>
      <c r="C517" s="1261" t="s">
        <v>588</v>
      </c>
      <c r="D517" s="215" t="s">
        <v>589</v>
      </c>
      <c r="E517" s="1460"/>
      <c r="F517" s="1458"/>
      <c r="G517" s="1458"/>
      <c r="H517" s="1458"/>
      <c r="I517" s="1458"/>
      <c r="J517" s="1458"/>
      <c r="K517" s="1458"/>
      <c r="L517" s="1458"/>
      <c r="M517" s="1458"/>
      <c r="N517" s="1464"/>
      <c r="O517" s="1464"/>
      <c r="P517" s="1464"/>
      <c r="Q517" s="1464"/>
      <c r="R517" s="1464"/>
      <c r="S517" s="1464"/>
      <c r="T517" s="1464"/>
      <c r="U517" s="1459"/>
    </row>
    <row r="518" spans="1:21">
      <c r="A518" s="1318"/>
      <c r="B518" s="1300"/>
      <c r="C518" s="1262"/>
      <c r="D518" s="232" t="s">
        <v>590</v>
      </c>
      <c r="E518" s="1460"/>
      <c r="F518" s="1458"/>
      <c r="G518" s="1458"/>
      <c r="H518" s="1458"/>
      <c r="I518" s="1458"/>
      <c r="J518" s="1458"/>
      <c r="K518" s="1458"/>
      <c r="L518" s="1458"/>
      <c r="M518" s="1458"/>
      <c r="N518" s="1464"/>
      <c r="O518" s="1464"/>
      <c r="P518" s="1464"/>
      <c r="Q518" s="1464"/>
      <c r="R518" s="1464"/>
      <c r="S518" s="1464"/>
      <c r="T518" s="1464"/>
      <c r="U518" s="1459"/>
    </row>
    <row r="519" spans="1:21">
      <c r="A519" s="1318"/>
      <c r="B519" s="1308" t="s">
        <v>576</v>
      </c>
      <c r="C519" s="1301" t="s">
        <v>585</v>
      </c>
      <c r="D519" s="199" t="s">
        <v>586</v>
      </c>
      <c r="E519" s="1460"/>
      <c r="F519" s="1458"/>
      <c r="G519" s="1458"/>
      <c r="H519" s="1458"/>
      <c r="I519" s="1458"/>
      <c r="J519" s="1458"/>
      <c r="K519" s="1458"/>
      <c r="L519" s="1458"/>
      <c r="M519" s="1458"/>
      <c r="N519" s="1458"/>
      <c r="O519" s="1464">
        <v>0.98</v>
      </c>
      <c r="P519" s="1464">
        <v>0.96039999999999992</v>
      </c>
      <c r="Q519" s="1464">
        <v>0.95079599999999986</v>
      </c>
      <c r="R519" s="1464">
        <v>0.94128803999999988</v>
      </c>
      <c r="S519" s="1464">
        <v>0.93187515959999989</v>
      </c>
      <c r="T519" s="1464">
        <v>0.92255640800399985</v>
      </c>
      <c r="U519" s="1459">
        <v>0.9133308439239598</v>
      </c>
    </row>
    <row r="520" spans="1:21">
      <c r="A520" s="1318"/>
      <c r="B520" s="1300"/>
      <c r="C520" s="1302"/>
      <c r="D520" s="215" t="s">
        <v>587</v>
      </c>
      <c r="E520" s="1460"/>
      <c r="F520" s="1458"/>
      <c r="G520" s="1458"/>
      <c r="H520" s="1458"/>
      <c r="I520" s="1458"/>
      <c r="J520" s="1458"/>
      <c r="K520" s="1458"/>
      <c r="L520" s="1458"/>
      <c r="M520" s="1458"/>
      <c r="N520" s="1458"/>
      <c r="O520" s="1464"/>
      <c r="P520" s="1464"/>
      <c r="Q520" s="1464"/>
      <c r="R520" s="1464"/>
      <c r="S520" s="1464"/>
      <c r="T520" s="1464"/>
      <c r="U520" s="1459"/>
    </row>
    <row r="521" spans="1:21">
      <c r="A521" s="1318"/>
      <c r="B521" s="1300"/>
      <c r="C521" s="1261" t="s">
        <v>588</v>
      </c>
      <c r="D521" s="215" t="s">
        <v>589</v>
      </c>
      <c r="E521" s="1460"/>
      <c r="F521" s="1458"/>
      <c r="G521" s="1458"/>
      <c r="H521" s="1458"/>
      <c r="I521" s="1458"/>
      <c r="J521" s="1458"/>
      <c r="K521" s="1458"/>
      <c r="L521" s="1458"/>
      <c r="M521" s="1458"/>
      <c r="N521" s="1458"/>
      <c r="O521" s="1464"/>
      <c r="P521" s="1464"/>
      <c r="Q521" s="1464"/>
      <c r="R521" s="1464"/>
      <c r="S521" s="1464"/>
      <c r="T521" s="1464"/>
      <c r="U521" s="1459"/>
    </row>
    <row r="522" spans="1:21">
      <c r="A522" s="1318"/>
      <c r="B522" s="1300"/>
      <c r="C522" s="1262"/>
      <c r="D522" s="232" t="s">
        <v>590</v>
      </c>
      <c r="E522" s="1460"/>
      <c r="F522" s="1458"/>
      <c r="G522" s="1458"/>
      <c r="H522" s="1458"/>
      <c r="I522" s="1458"/>
      <c r="J522" s="1458"/>
      <c r="K522" s="1458"/>
      <c r="L522" s="1458"/>
      <c r="M522" s="1458"/>
      <c r="N522" s="1458"/>
      <c r="O522" s="1464"/>
      <c r="P522" s="1464"/>
      <c r="Q522" s="1464"/>
      <c r="R522" s="1464"/>
      <c r="S522" s="1464"/>
      <c r="T522" s="1464"/>
      <c r="U522" s="1459"/>
    </row>
    <row r="523" spans="1:21">
      <c r="A523" s="1318"/>
      <c r="B523" s="1308" t="s">
        <v>577</v>
      </c>
      <c r="C523" s="1301" t="s">
        <v>585</v>
      </c>
      <c r="D523" s="199" t="s">
        <v>586</v>
      </c>
      <c r="E523" s="1460"/>
      <c r="F523" s="1458"/>
      <c r="G523" s="1458"/>
      <c r="H523" s="1458"/>
      <c r="I523" s="1458"/>
      <c r="J523" s="1458"/>
      <c r="K523" s="1458"/>
      <c r="L523" s="1458"/>
      <c r="M523" s="1458"/>
      <c r="N523" s="1458"/>
      <c r="O523" s="1458"/>
      <c r="P523" s="1464">
        <v>0.98</v>
      </c>
      <c r="Q523" s="1464">
        <v>0.97019999999999995</v>
      </c>
      <c r="R523" s="1464">
        <v>0.96049799999999996</v>
      </c>
      <c r="S523" s="1464">
        <v>0.95089301999999998</v>
      </c>
      <c r="T523" s="1464">
        <v>0.94138408979999999</v>
      </c>
      <c r="U523" s="1459">
        <v>0.93197024890199998</v>
      </c>
    </row>
    <row r="524" spans="1:21">
      <c r="A524" s="1318"/>
      <c r="B524" s="1300"/>
      <c r="C524" s="1302"/>
      <c r="D524" s="215" t="s">
        <v>587</v>
      </c>
      <c r="E524" s="1460"/>
      <c r="F524" s="1458"/>
      <c r="G524" s="1458"/>
      <c r="H524" s="1458"/>
      <c r="I524" s="1458"/>
      <c r="J524" s="1458"/>
      <c r="K524" s="1458"/>
      <c r="L524" s="1458"/>
      <c r="M524" s="1458"/>
      <c r="N524" s="1458"/>
      <c r="O524" s="1458"/>
      <c r="P524" s="1464"/>
      <c r="Q524" s="1464"/>
      <c r="R524" s="1464"/>
      <c r="S524" s="1464"/>
      <c r="T524" s="1464"/>
      <c r="U524" s="1459"/>
    </row>
    <row r="525" spans="1:21">
      <c r="A525" s="1318"/>
      <c r="B525" s="1300"/>
      <c r="C525" s="1261" t="s">
        <v>588</v>
      </c>
      <c r="D525" s="215" t="s">
        <v>589</v>
      </c>
      <c r="E525" s="1460"/>
      <c r="F525" s="1458"/>
      <c r="G525" s="1458"/>
      <c r="H525" s="1458"/>
      <c r="I525" s="1458"/>
      <c r="J525" s="1458"/>
      <c r="K525" s="1458"/>
      <c r="L525" s="1458"/>
      <c r="M525" s="1458"/>
      <c r="N525" s="1458"/>
      <c r="O525" s="1458"/>
      <c r="P525" s="1464"/>
      <c r="Q525" s="1464"/>
      <c r="R525" s="1464"/>
      <c r="S525" s="1464"/>
      <c r="T525" s="1464"/>
      <c r="U525" s="1459"/>
    </row>
    <row r="526" spans="1:21">
      <c r="A526" s="1318"/>
      <c r="B526" s="1300"/>
      <c r="C526" s="1262"/>
      <c r="D526" s="232" t="s">
        <v>590</v>
      </c>
      <c r="E526" s="1460"/>
      <c r="F526" s="1458"/>
      <c r="G526" s="1458"/>
      <c r="H526" s="1458"/>
      <c r="I526" s="1458"/>
      <c r="J526" s="1458"/>
      <c r="K526" s="1458"/>
      <c r="L526" s="1458"/>
      <c r="M526" s="1458"/>
      <c r="N526" s="1458"/>
      <c r="O526" s="1458"/>
      <c r="P526" s="1464"/>
      <c r="Q526" s="1464"/>
      <c r="R526" s="1464"/>
      <c r="S526" s="1464"/>
      <c r="T526" s="1464"/>
      <c r="U526" s="1459"/>
    </row>
    <row r="527" spans="1:21">
      <c r="A527" s="1318"/>
      <c r="B527" s="1308" t="s">
        <v>578</v>
      </c>
      <c r="C527" s="1301" t="s">
        <v>585</v>
      </c>
      <c r="D527" s="199" t="s">
        <v>586</v>
      </c>
      <c r="E527" s="1460"/>
      <c r="F527" s="1458"/>
      <c r="G527" s="1458"/>
      <c r="H527" s="1458"/>
      <c r="I527" s="1458"/>
      <c r="J527" s="1458"/>
      <c r="K527" s="1458"/>
      <c r="L527" s="1458"/>
      <c r="M527" s="1458"/>
      <c r="N527" s="1458"/>
      <c r="O527" s="1458"/>
      <c r="P527" s="1458"/>
      <c r="Q527" s="1464">
        <v>0.99</v>
      </c>
      <c r="R527" s="1464">
        <v>0.98009999999999997</v>
      </c>
      <c r="S527" s="1464">
        <v>0.97029899999999991</v>
      </c>
      <c r="T527" s="1464">
        <v>0.96059600999999994</v>
      </c>
      <c r="U527" s="1459">
        <v>0.95099004989999991</v>
      </c>
    </row>
    <row r="528" spans="1:21">
      <c r="A528" s="1318"/>
      <c r="B528" s="1300"/>
      <c r="C528" s="1302"/>
      <c r="D528" s="215" t="s">
        <v>587</v>
      </c>
      <c r="E528" s="1460"/>
      <c r="F528" s="1458"/>
      <c r="G528" s="1458"/>
      <c r="H528" s="1458"/>
      <c r="I528" s="1458"/>
      <c r="J528" s="1458"/>
      <c r="K528" s="1458"/>
      <c r="L528" s="1458"/>
      <c r="M528" s="1458"/>
      <c r="N528" s="1458"/>
      <c r="O528" s="1458"/>
      <c r="P528" s="1458"/>
      <c r="Q528" s="1464"/>
      <c r="R528" s="1464"/>
      <c r="S528" s="1464"/>
      <c r="T528" s="1464"/>
      <c r="U528" s="1459"/>
    </row>
    <row r="529" spans="1:21">
      <c r="A529" s="1318"/>
      <c r="B529" s="1300"/>
      <c r="C529" s="1261" t="s">
        <v>588</v>
      </c>
      <c r="D529" s="215" t="s">
        <v>589</v>
      </c>
      <c r="E529" s="1460"/>
      <c r="F529" s="1458"/>
      <c r="G529" s="1458"/>
      <c r="H529" s="1458"/>
      <c r="I529" s="1458"/>
      <c r="J529" s="1458"/>
      <c r="K529" s="1458"/>
      <c r="L529" s="1458"/>
      <c r="M529" s="1458"/>
      <c r="N529" s="1458"/>
      <c r="O529" s="1458"/>
      <c r="P529" s="1458"/>
      <c r="Q529" s="1464"/>
      <c r="R529" s="1464"/>
      <c r="S529" s="1464"/>
      <c r="T529" s="1464"/>
      <c r="U529" s="1459"/>
    </row>
    <row r="530" spans="1:21">
      <c r="A530" s="1318"/>
      <c r="B530" s="1300"/>
      <c r="C530" s="1262"/>
      <c r="D530" s="232" t="s">
        <v>590</v>
      </c>
      <c r="E530" s="1460"/>
      <c r="F530" s="1458"/>
      <c r="G530" s="1458"/>
      <c r="H530" s="1458"/>
      <c r="I530" s="1458"/>
      <c r="J530" s="1458"/>
      <c r="K530" s="1458"/>
      <c r="L530" s="1458"/>
      <c r="M530" s="1458"/>
      <c r="N530" s="1458"/>
      <c r="O530" s="1458"/>
      <c r="P530" s="1458"/>
      <c r="Q530" s="1464"/>
      <c r="R530" s="1464"/>
      <c r="S530" s="1464"/>
      <c r="T530" s="1464"/>
      <c r="U530" s="1459"/>
    </row>
    <row r="531" spans="1:21">
      <c r="A531" s="1318"/>
      <c r="B531" s="1308" t="s">
        <v>579</v>
      </c>
      <c r="C531" s="1301" t="s">
        <v>585</v>
      </c>
      <c r="D531" s="199" t="s">
        <v>586</v>
      </c>
      <c r="E531" s="1460"/>
      <c r="F531" s="1458"/>
      <c r="G531" s="1458"/>
      <c r="H531" s="1458"/>
      <c r="I531" s="1458"/>
      <c r="J531" s="1458"/>
      <c r="K531" s="1458"/>
      <c r="L531" s="1458"/>
      <c r="M531" s="1458"/>
      <c r="N531" s="1458"/>
      <c r="O531" s="1458"/>
      <c r="P531" s="1458"/>
      <c r="Q531" s="1458"/>
      <c r="R531" s="1464">
        <v>0.99</v>
      </c>
      <c r="S531" s="1464">
        <v>0.98009999999999997</v>
      </c>
      <c r="T531" s="1464">
        <v>0.97029899999999991</v>
      </c>
      <c r="U531" s="1459">
        <v>0.96059600999999994</v>
      </c>
    </row>
    <row r="532" spans="1:21">
      <c r="A532" s="1318"/>
      <c r="B532" s="1300"/>
      <c r="C532" s="1302"/>
      <c r="D532" s="215" t="s">
        <v>587</v>
      </c>
      <c r="E532" s="1460"/>
      <c r="F532" s="1458"/>
      <c r="G532" s="1458"/>
      <c r="H532" s="1458"/>
      <c r="I532" s="1458"/>
      <c r="J532" s="1458"/>
      <c r="K532" s="1458"/>
      <c r="L532" s="1458"/>
      <c r="M532" s="1458"/>
      <c r="N532" s="1458"/>
      <c r="O532" s="1458"/>
      <c r="P532" s="1458"/>
      <c r="Q532" s="1458"/>
      <c r="R532" s="1464"/>
      <c r="S532" s="1464"/>
      <c r="T532" s="1464"/>
      <c r="U532" s="1459"/>
    </row>
    <row r="533" spans="1:21">
      <c r="A533" s="1318"/>
      <c r="B533" s="1300"/>
      <c r="C533" s="1261" t="s">
        <v>588</v>
      </c>
      <c r="D533" s="215" t="s">
        <v>589</v>
      </c>
      <c r="E533" s="1460"/>
      <c r="F533" s="1458"/>
      <c r="G533" s="1458"/>
      <c r="H533" s="1458"/>
      <c r="I533" s="1458"/>
      <c r="J533" s="1458"/>
      <c r="K533" s="1458"/>
      <c r="L533" s="1458"/>
      <c r="M533" s="1458"/>
      <c r="N533" s="1458"/>
      <c r="O533" s="1458"/>
      <c r="P533" s="1458"/>
      <c r="Q533" s="1458"/>
      <c r="R533" s="1464"/>
      <c r="S533" s="1464"/>
      <c r="T533" s="1464"/>
      <c r="U533" s="1459"/>
    </row>
    <row r="534" spans="1:21">
      <c r="A534" s="1318"/>
      <c r="B534" s="1300"/>
      <c r="C534" s="1262"/>
      <c r="D534" s="232" t="s">
        <v>590</v>
      </c>
      <c r="E534" s="1460"/>
      <c r="F534" s="1458"/>
      <c r="G534" s="1458"/>
      <c r="H534" s="1458"/>
      <c r="I534" s="1458"/>
      <c r="J534" s="1458"/>
      <c r="K534" s="1458"/>
      <c r="L534" s="1458"/>
      <c r="M534" s="1458"/>
      <c r="N534" s="1458"/>
      <c r="O534" s="1458"/>
      <c r="P534" s="1458"/>
      <c r="Q534" s="1458"/>
      <c r="R534" s="1464"/>
      <c r="S534" s="1464"/>
      <c r="T534" s="1464"/>
      <c r="U534" s="1459"/>
    </row>
    <row r="535" spans="1:21">
      <c r="A535" s="1318"/>
      <c r="B535" s="1308" t="s">
        <v>580</v>
      </c>
      <c r="C535" s="1301" t="s">
        <v>585</v>
      </c>
      <c r="D535" s="199" t="s">
        <v>586</v>
      </c>
      <c r="E535" s="1460"/>
      <c r="F535" s="1458"/>
      <c r="G535" s="1458"/>
      <c r="H535" s="1458"/>
      <c r="I535" s="1458"/>
      <c r="J535" s="1458"/>
      <c r="K535" s="1458"/>
      <c r="L535" s="1458"/>
      <c r="M535" s="1458"/>
      <c r="N535" s="1458"/>
      <c r="O535" s="1458"/>
      <c r="P535" s="1458"/>
      <c r="Q535" s="1458"/>
      <c r="R535" s="1458"/>
      <c r="S535" s="1464">
        <v>0.99</v>
      </c>
      <c r="T535" s="1464">
        <v>0.98009999999999997</v>
      </c>
      <c r="U535" s="1459">
        <v>0.97029899999999991</v>
      </c>
    </row>
    <row r="536" spans="1:21">
      <c r="A536" s="1318"/>
      <c r="B536" s="1300"/>
      <c r="C536" s="1302"/>
      <c r="D536" s="215" t="s">
        <v>587</v>
      </c>
      <c r="E536" s="1460"/>
      <c r="F536" s="1458"/>
      <c r="G536" s="1458"/>
      <c r="H536" s="1458"/>
      <c r="I536" s="1458"/>
      <c r="J536" s="1458"/>
      <c r="K536" s="1458"/>
      <c r="L536" s="1458"/>
      <c r="M536" s="1458"/>
      <c r="N536" s="1458"/>
      <c r="O536" s="1458"/>
      <c r="P536" s="1458"/>
      <c r="Q536" s="1458"/>
      <c r="R536" s="1458"/>
      <c r="S536" s="1464"/>
      <c r="T536" s="1464"/>
      <c r="U536" s="1459"/>
    </row>
    <row r="537" spans="1:21">
      <c r="A537" s="1318"/>
      <c r="B537" s="1300"/>
      <c r="C537" s="1261" t="s">
        <v>588</v>
      </c>
      <c r="D537" s="215" t="s">
        <v>589</v>
      </c>
      <c r="E537" s="1460"/>
      <c r="F537" s="1458"/>
      <c r="G537" s="1458"/>
      <c r="H537" s="1458"/>
      <c r="I537" s="1458"/>
      <c r="J537" s="1458"/>
      <c r="K537" s="1458"/>
      <c r="L537" s="1458"/>
      <c r="M537" s="1458"/>
      <c r="N537" s="1458"/>
      <c r="O537" s="1458"/>
      <c r="P537" s="1458"/>
      <c r="Q537" s="1458"/>
      <c r="R537" s="1458"/>
      <c r="S537" s="1464"/>
      <c r="T537" s="1464"/>
      <c r="U537" s="1459"/>
    </row>
    <row r="538" spans="1:21">
      <c r="A538" s="1318"/>
      <c r="B538" s="1300"/>
      <c r="C538" s="1262"/>
      <c r="D538" s="232" t="s">
        <v>590</v>
      </c>
      <c r="E538" s="1460"/>
      <c r="F538" s="1458"/>
      <c r="G538" s="1458"/>
      <c r="H538" s="1458"/>
      <c r="I538" s="1458"/>
      <c r="J538" s="1458"/>
      <c r="K538" s="1458"/>
      <c r="L538" s="1458"/>
      <c r="M538" s="1458"/>
      <c r="N538" s="1458"/>
      <c r="O538" s="1458"/>
      <c r="P538" s="1458"/>
      <c r="Q538" s="1458"/>
      <c r="R538" s="1458"/>
      <c r="S538" s="1464"/>
      <c r="T538" s="1464"/>
      <c r="U538" s="1459"/>
    </row>
    <row r="539" spans="1:21">
      <c r="A539" s="1318"/>
      <c r="B539" s="1308" t="s">
        <v>581</v>
      </c>
      <c r="C539" s="1301" t="s">
        <v>585</v>
      </c>
      <c r="D539" s="199" t="s">
        <v>586</v>
      </c>
      <c r="E539" s="1460"/>
      <c r="F539" s="1458"/>
      <c r="G539" s="1458"/>
      <c r="H539" s="1458"/>
      <c r="I539" s="1458"/>
      <c r="J539" s="1458"/>
      <c r="K539" s="1458"/>
      <c r="L539" s="1458"/>
      <c r="M539" s="1458"/>
      <c r="N539" s="1458"/>
      <c r="O539" s="1458"/>
      <c r="P539" s="1458"/>
      <c r="Q539" s="1458"/>
      <c r="R539" s="1458"/>
      <c r="S539" s="1458"/>
      <c r="T539" s="1461">
        <v>0.99</v>
      </c>
      <c r="U539" s="1459">
        <v>0.98009999999999997</v>
      </c>
    </row>
    <row r="540" spans="1:21">
      <c r="A540" s="1318"/>
      <c r="B540" s="1300"/>
      <c r="C540" s="1302"/>
      <c r="D540" s="215" t="s">
        <v>587</v>
      </c>
      <c r="E540" s="1460"/>
      <c r="F540" s="1458"/>
      <c r="G540" s="1458"/>
      <c r="H540" s="1458"/>
      <c r="I540" s="1458"/>
      <c r="J540" s="1458"/>
      <c r="K540" s="1458"/>
      <c r="L540" s="1458"/>
      <c r="M540" s="1458"/>
      <c r="N540" s="1458"/>
      <c r="O540" s="1458"/>
      <c r="P540" s="1458"/>
      <c r="Q540" s="1458"/>
      <c r="R540" s="1458"/>
      <c r="S540" s="1458"/>
      <c r="T540" s="1462"/>
      <c r="U540" s="1459"/>
    </row>
    <row r="541" spans="1:21">
      <c r="A541" s="1318"/>
      <c r="B541" s="1300"/>
      <c r="C541" s="1261" t="s">
        <v>588</v>
      </c>
      <c r="D541" s="215" t="s">
        <v>589</v>
      </c>
      <c r="E541" s="1460"/>
      <c r="F541" s="1458"/>
      <c r="G541" s="1458"/>
      <c r="H541" s="1458"/>
      <c r="I541" s="1458"/>
      <c r="J541" s="1458"/>
      <c r="K541" s="1458"/>
      <c r="L541" s="1458"/>
      <c r="M541" s="1458"/>
      <c r="N541" s="1458"/>
      <c r="O541" s="1458"/>
      <c r="P541" s="1458"/>
      <c r="Q541" s="1458"/>
      <c r="R541" s="1458"/>
      <c r="S541" s="1458"/>
      <c r="T541" s="1462"/>
      <c r="U541" s="1459"/>
    </row>
    <row r="542" spans="1:21">
      <c r="A542" s="1318"/>
      <c r="B542" s="1300"/>
      <c r="C542" s="1262"/>
      <c r="D542" s="232" t="s">
        <v>590</v>
      </c>
      <c r="E542" s="1460"/>
      <c r="F542" s="1458"/>
      <c r="G542" s="1458"/>
      <c r="H542" s="1458"/>
      <c r="I542" s="1458"/>
      <c r="J542" s="1458"/>
      <c r="K542" s="1458"/>
      <c r="L542" s="1458"/>
      <c r="M542" s="1458"/>
      <c r="N542" s="1458"/>
      <c r="O542" s="1458"/>
      <c r="P542" s="1458"/>
      <c r="Q542" s="1458"/>
      <c r="R542" s="1458"/>
      <c r="S542" s="1458"/>
      <c r="T542" s="1463"/>
      <c r="U542" s="1459"/>
    </row>
    <row r="543" spans="1:21">
      <c r="A543" s="1318"/>
      <c r="B543" s="1308" t="s">
        <v>582</v>
      </c>
      <c r="C543" s="1301" t="s">
        <v>585</v>
      </c>
      <c r="D543" s="199" t="s">
        <v>586</v>
      </c>
      <c r="E543" s="1460"/>
      <c r="F543" s="1458"/>
      <c r="G543" s="1458"/>
      <c r="H543" s="1458"/>
      <c r="I543" s="1458"/>
      <c r="J543" s="1458"/>
      <c r="K543" s="1458"/>
      <c r="L543" s="1458"/>
      <c r="M543" s="1458"/>
      <c r="N543" s="1458"/>
      <c r="O543" s="1458"/>
      <c r="P543" s="1458"/>
      <c r="Q543" s="1458"/>
      <c r="R543" s="1458"/>
      <c r="S543" s="1458"/>
      <c r="T543" s="1458"/>
      <c r="U543" s="1459">
        <v>0.99</v>
      </c>
    </row>
    <row r="544" spans="1:21">
      <c r="A544" s="1318"/>
      <c r="B544" s="1300"/>
      <c r="C544" s="1302"/>
      <c r="D544" s="215" t="s">
        <v>587</v>
      </c>
      <c r="E544" s="1460"/>
      <c r="F544" s="1458"/>
      <c r="G544" s="1458"/>
      <c r="H544" s="1458"/>
      <c r="I544" s="1458"/>
      <c r="J544" s="1458"/>
      <c r="K544" s="1458"/>
      <c r="L544" s="1458"/>
      <c r="M544" s="1458"/>
      <c r="N544" s="1458"/>
      <c r="O544" s="1458"/>
      <c r="P544" s="1458"/>
      <c r="Q544" s="1458"/>
      <c r="R544" s="1458"/>
      <c r="S544" s="1458"/>
      <c r="T544" s="1458"/>
      <c r="U544" s="1459"/>
    </row>
    <row r="545" spans="1:21">
      <c r="A545" s="1318"/>
      <c r="B545" s="1300"/>
      <c r="C545" s="1261" t="s">
        <v>588</v>
      </c>
      <c r="D545" s="215" t="s">
        <v>589</v>
      </c>
      <c r="E545" s="1460"/>
      <c r="F545" s="1458"/>
      <c r="G545" s="1458"/>
      <c r="H545" s="1458"/>
      <c r="I545" s="1458"/>
      <c r="J545" s="1458"/>
      <c r="K545" s="1458"/>
      <c r="L545" s="1458"/>
      <c r="M545" s="1458"/>
      <c r="N545" s="1458"/>
      <c r="O545" s="1458"/>
      <c r="P545" s="1458"/>
      <c r="Q545" s="1458"/>
      <c r="R545" s="1458"/>
      <c r="S545" s="1458"/>
      <c r="T545" s="1458"/>
      <c r="U545" s="1459"/>
    </row>
    <row r="546" spans="1:21">
      <c r="A546" s="1318"/>
      <c r="B546" s="1300"/>
      <c r="C546" s="1262"/>
      <c r="D546" s="232" t="s">
        <v>590</v>
      </c>
      <c r="E546" s="1460"/>
      <c r="F546" s="1458"/>
      <c r="G546" s="1458"/>
      <c r="H546" s="1458"/>
      <c r="I546" s="1458"/>
      <c r="J546" s="1458"/>
      <c r="K546" s="1458"/>
      <c r="L546" s="1458"/>
      <c r="M546" s="1458"/>
      <c r="N546" s="1458"/>
      <c r="O546" s="1458"/>
      <c r="P546" s="1458"/>
      <c r="Q546" s="1458"/>
      <c r="R546" s="1458"/>
      <c r="S546" s="1458"/>
      <c r="T546" s="1458"/>
      <c r="U546" s="1459"/>
    </row>
    <row r="547" spans="1:21">
      <c r="A547" s="1318"/>
      <c r="B547" s="1299" t="s">
        <v>583</v>
      </c>
      <c r="C547" s="1301" t="s">
        <v>585</v>
      </c>
      <c r="D547" s="199" t="s">
        <v>586</v>
      </c>
      <c r="E547" s="1455"/>
      <c r="F547" s="1452"/>
      <c r="G547" s="1452"/>
      <c r="H547" s="1452"/>
      <c r="I547" s="1452"/>
      <c r="J547" s="1452"/>
      <c r="K547" s="1452"/>
      <c r="L547" s="1452"/>
      <c r="M547" s="1452"/>
      <c r="N547" s="1452"/>
      <c r="O547" s="1452"/>
      <c r="P547" s="1452"/>
      <c r="Q547" s="1452"/>
      <c r="R547" s="1452"/>
      <c r="S547" s="1452"/>
      <c r="T547" s="1452"/>
      <c r="U547" s="1449"/>
    </row>
    <row r="548" spans="1:21">
      <c r="A548" s="1318"/>
      <c r="B548" s="1300"/>
      <c r="C548" s="1302"/>
      <c r="D548" s="215" t="s">
        <v>587</v>
      </c>
      <c r="E548" s="1456"/>
      <c r="F548" s="1453"/>
      <c r="G548" s="1453"/>
      <c r="H548" s="1453"/>
      <c r="I548" s="1453"/>
      <c r="J548" s="1453"/>
      <c r="K548" s="1453"/>
      <c r="L548" s="1453"/>
      <c r="M548" s="1453"/>
      <c r="N548" s="1453"/>
      <c r="O548" s="1453"/>
      <c r="P548" s="1453"/>
      <c r="Q548" s="1453"/>
      <c r="R548" s="1453"/>
      <c r="S548" s="1453"/>
      <c r="T548" s="1453"/>
      <c r="U548" s="1450"/>
    </row>
    <row r="549" spans="1:21">
      <c r="A549" s="1318"/>
      <c r="B549" s="1300"/>
      <c r="C549" s="1261" t="s">
        <v>588</v>
      </c>
      <c r="D549" s="215" t="s">
        <v>589</v>
      </c>
      <c r="E549" s="1456"/>
      <c r="F549" s="1453"/>
      <c r="G549" s="1453"/>
      <c r="H549" s="1453"/>
      <c r="I549" s="1453"/>
      <c r="J549" s="1453"/>
      <c r="K549" s="1453"/>
      <c r="L549" s="1453"/>
      <c r="M549" s="1453"/>
      <c r="N549" s="1453"/>
      <c r="O549" s="1453"/>
      <c r="P549" s="1453"/>
      <c r="Q549" s="1453"/>
      <c r="R549" s="1453"/>
      <c r="S549" s="1453"/>
      <c r="T549" s="1453"/>
      <c r="U549" s="1450"/>
    </row>
    <row r="550" spans="1:21">
      <c r="A550" s="1319"/>
      <c r="B550" s="1300"/>
      <c r="C550" s="1262"/>
      <c r="D550" s="232" t="s">
        <v>590</v>
      </c>
      <c r="E550" s="1457"/>
      <c r="F550" s="1454"/>
      <c r="G550" s="1454"/>
      <c r="H550" s="1454"/>
      <c r="I550" s="1454"/>
      <c r="J550" s="1454"/>
      <c r="K550" s="1454"/>
      <c r="L550" s="1454"/>
      <c r="M550" s="1454"/>
      <c r="N550" s="1454"/>
      <c r="O550" s="1454"/>
      <c r="P550" s="1454"/>
      <c r="Q550" s="1454"/>
      <c r="R550" s="1454"/>
      <c r="S550" s="1454"/>
      <c r="T550" s="1454"/>
      <c r="U550" s="1451"/>
    </row>
  </sheetData>
  <mergeCells count="2750">
    <mergeCell ref="U3:U5"/>
    <mergeCell ref="J3:J5"/>
    <mergeCell ref="K3:K5"/>
    <mergeCell ref="L3:L5"/>
    <mergeCell ref="M3:M5"/>
    <mergeCell ref="N3:N5"/>
    <mergeCell ref="O3:O5"/>
    <mergeCell ref="A2:A5"/>
    <mergeCell ref="B2:B5"/>
    <mergeCell ref="C2:C5"/>
    <mergeCell ref="D2:D5"/>
    <mergeCell ref="E2:U2"/>
    <mergeCell ref="E3:E5"/>
    <mergeCell ref="F3:F5"/>
    <mergeCell ref="G3:G5"/>
    <mergeCell ref="H3:H5"/>
    <mergeCell ref="I3:I5"/>
    <mergeCell ref="M7:M10"/>
    <mergeCell ref="A7:A74"/>
    <mergeCell ref="B7:B10"/>
    <mergeCell ref="C7:C8"/>
    <mergeCell ref="E7:E10"/>
    <mergeCell ref="F7:F10"/>
    <mergeCell ref="G7:G10"/>
    <mergeCell ref="C13:C14"/>
    <mergeCell ref="B15:B18"/>
    <mergeCell ref="C15:C16"/>
    <mergeCell ref="E15:E18"/>
    <mergeCell ref="P3:P5"/>
    <mergeCell ref="Q3:Q5"/>
    <mergeCell ref="R3:R5"/>
    <mergeCell ref="S3:S5"/>
    <mergeCell ref="T3:T5"/>
    <mergeCell ref="P11:P14"/>
    <mergeCell ref="Q11:Q14"/>
    <mergeCell ref="R11:R14"/>
    <mergeCell ref="S11:S14"/>
    <mergeCell ref="T11:T14"/>
    <mergeCell ref="R15:R18"/>
    <mergeCell ref="S15:S18"/>
    <mergeCell ref="T15:T18"/>
    <mergeCell ref="B23:B26"/>
    <mergeCell ref="C23:C24"/>
    <mergeCell ref="E23:E26"/>
    <mergeCell ref="F23:F26"/>
    <mergeCell ref="G23:G26"/>
    <mergeCell ref="H23:H26"/>
    <mergeCell ref="I23:I26"/>
    <mergeCell ref="H19:H22"/>
    <mergeCell ref="I19:I22"/>
    <mergeCell ref="J19:J22"/>
    <mergeCell ref="K19:K22"/>
    <mergeCell ref="U11:U14"/>
    <mergeCell ref="J11:J14"/>
    <mergeCell ref="K11:K14"/>
    <mergeCell ref="L11:L14"/>
    <mergeCell ref="M11:M14"/>
    <mergeCell ref="N11:N14"/>
    <mergeCell ref="O11:O14"/>
    <mergeCell ref="T7:T10"/>
    <mergeCell ref="U7:U10"/>
    <mergeCell ref="C9:C10"/>
    <mergeCell ref="B11:B14"/>
    <mergeCell ref="C11:C12"/>
    <mergeCell ref="E11:E14"/>
    <mergeCell ref="F11:F14"/>
    <mergeCell ref="G11:G14"/>
    <mergeCell ref="H11:H14"/>
    <mergeCell ref="I11:I14"/>
    <mergeCell ref="N7:N10"/>
    <mergeCell ref="O7:O10"/>
    <mergeCell ref="P7:P10"/>
    <mergeCell ref="Q7:Q10"/>
    <mergeCell ref="R7:R10"/>
    <mergeCell ref="S7:S10"/>
    <mergeCell ref="H7:H10"/>
    <mergeCell ref="I7:I10"/>
    <mergeCell ref="J7:J10"/>
    <mergeCell ref="K7:K10"/>
    <mergeCell ref="L7:L10"/>
    <mergeCell ref="T23:T26"/>
    <mergeCell ref="U23:U26"/>
    <mergeCell ref="J23:J26"/>
    <mergeCell ref="K23:K26"/>
    <mergeCell ref="L23:L26"/>
    <mergeCell ref="M23:M26"/>
    <mergeCell ref="N23:N26"/>
    <mergeCell ref="O23:O26"/>
    <mergeCell ref="T27:T30"/>
    <mergeCell ref="U27:U30"/>
    <mergeCell ref="C29:C30"/>
    <mergeCell ref="U15:U18"/>
    <mergeCell ref="C17:C18"/>
    <mergeCell ref="B19:B22"/>
    <mergeCell ref="C19:C20"/>
    <mergeCell ref="E19:E22"/>
    <mergeCell ref="F19:F22"/>
    <mergeCell ref="G19:G22"/>
    <mergeCell ref="L15:L18"/>
    <mergeCell ref="M15:M18"/>
    <mergeCell ref="N15:N18"/>
    <mergeCell ref="O15:O18"/>
    <mergeCell ref="P15:P18"/>
    <mergeCell ref="Q15:Q18"/>
    <mergeCell ref="F15:F18"/>
    <mergeCell ref="G15:G18"/>
    <mergeCell ref="H15:H18"/>
    <mergeCell ref="I15:I18"/>
    <mergeCell ref="J15:J18"/>
    <mergeCell ref="K15:K18"/>
    <mergeCell ref="T19:T22"/>
    <mergeCell ref="U19:U22"/>
    <mergeCell ref="N27:N30"/>
    <mergeCell ref="O27:O30"/>
    <mergeCell ref="P27:P30"/>
    <mergeCell ref="Q27:Q30"/>
    <mergeCell ref="R27:R30"/>
    <mergeCell ref="S27:S30"/>
    <mergeCell ref="H27:H30"/>
    <mergeCell ref="I27:I30"/>
    <mergeCell ref="J27:J30"/>
    <mergeCell ref="K27:K30"/>
    <mergeCell ref="L27:L30"/>
    <mergeCell ref="M27:M30"/>
    <mergeCell ref="C33:C34"/>
    <mergeCell ref="L19:L22"/>
    <mergeCell ref="M19:M22"/>
    <mergeCell ref="C25:C26"/>
    <mergeCell ref="B27:B30"/>
    <mergeCell ref="C27:C28"/>
    <mergeCell ref="E27:E30"/>
    <mergeCell ref="F27:F30"/>
    <mergeCell ref="G27:G30"/>
    <mergeCell ref="P23:P26"/>
    <mergeCell ref="Q23:Q26"/>
    <mergeCell ref="R23:R26"/>
    <mergeCell ref="S23:S26"/>
    <mergeCell ref="C21:C22"/>
    <mergeCell ref="N19:N22"/>
    <mergeCell ref="O19:O22"/>
    <mergeCell ref="P19:P22"/>
    <mergeCell ref="Q19:Q22"/>
    <mergeCell ref="R19:R22"/>
    <mergeCell ref="S19:S22"/>
    <mergeCell ref="P31:P34"/>
    <mergeCell ref="Q31:Q34"/>
    <mergeCell ref="R31:R34"/>
    <mergeCell ref="S31:S34"/>
    <mergeCell ref="T31:T34"/>
    <mergeCell ref="U31:U34"/>
    <mergeCell ref="J31:J34"/>
    <mergeCell ref="K31:K34"/>
    <mergeCell ref="L31:L34"/>
    <mergeCell ref="M31:M34"/>
    <mergeCell ref="N31:N34"/>
    <mergeCell ref="O31:O34"/>
    <mergeCell ref="T35:T38"/>
    <mergeCell ref="U35:U38"/>
    <mergeCell ref="C37:C38"/>
    <mergeCell ref="B31:B34"/>
    <mergeCell ref="C31:C32"/>
    <mergeCell ref="E31:E34"/>
    <mergeCell ref="F31:F34"/>
    <mergeCell ref="G31:G34"/>
    <mergeCell ref="H31:H34"/>
    <mergeCell ref="I31:I34"/>
    <mergeCell ref="N35:N38"/>
    <mergeCell ref="O35:O38"/>
    <mergeCell ref="P35:P38"/>
    <mergeCell ref="Q35:Q38"/>
    <mergeCell ref="R35:R38"/>
    <mergeCell ref="S35:S38"/>
    <mergeCell ref="H35:H38"/>
    <mergeCell ref="I35:I38"/>
    <mergeCell ref="J35:J38"/>
    <mergeCell ref="K35:K38"/>
    <mergeCell ref="L35:L38"/>
    <mergeCell ref="M35:M38"/>
    <mergeCell ref="C41:C42"/>
    <mergeCell ref="B35:B38"/>
    <mergeCell ref="C35:C36"/>
    <mergeCell ref="E35:E38"/>
    <mergeCell ref="F35:F38"/>
    <mergeCell ref="G35:G38"/>
    <mergeCell ref="P39:P42"/>
    <mergeCell ref="Q39:Q42"/>
    <mergeCell ref="R39:R42"/>
    <mergeCell ref="S39:S42"/>
    <mergeCell ref="T39:T42"/>
    <mergeCell ref="U39:U42"/>
    <mergeCell ref="J39:J42"/>
    <mergeCell ref="K39:K42"/>
    <mergeCell ref="L39:L42"/>
    <mergeCell ref="M39:M42"/>
    <mergeCell ref="N39:N42"/>
    <mergeCell ref="O39:O42"/>
    <mergeCell ref="T43:T46"/>
    <mergeCell ref="U43:U46"/>
    <mergeCell ref="C45:C46"/>
    <mergeCell ref="B39:B42"/>
    <mergeCell ref="C39:C40"/>
    <mergeCell ref="E39:E42"/>
    <mergeCell ref="F39:F42"/>
    <mergeCell ref="G39:G42"/>
    <mergeCell ref="H39:H42"/>
    <mergeCell ref="I39:I42"/>
    <mergeCell ref="N43:N46"/>
    <mergeCell ref="O43:O46"/>
    <mergeCell ref="P43:P46"/>
    <mergeCell ref="Q43:Q46"/>
    <mergeCell ref="R43:R46"/>
    <mergeCell ref="S43:S46"/>
    <mergeCell ref="H43:H46"/>
    <mergeCell ref="I43:I46"/>
    <mergeCell ref="J43:J46"/>
    <mergeCell ref="K43:K46"/>
    <mergeCell ref="L43:L46"/>
    <mergeCell ref="M43:M46"/>
    <mergeCell ref="C49:C50"/>
    <mergeCell ref="B43:B46"/>
    <mergeCell ref="C43:C44"/>
    <mergeCell ref="E43:E46"/>
    <mergeCell ref="F43:F46"/>
    <mergeCell ref="G43:G46"/>
    <mergeCell ref="P47:P50"/>
    <mergeCell ref="Q47:Q50"/>
    <mergeCell ref="R47:R50"/>
    <mergeCell ref="S47:S50"/>
    <mergeCell ref="T47:T50"/>
    <mergeCell ref="U47:U50"/>
    <mergeCell ref="J47:J50"/>
    <mergeCell ref="K47:K50"/>
    <mergeCell ref="L47:L50"/>
    <mergeCell ref="M47:M50"/>
    <mergeCell ref="N47:N50"/>
    <mergeCell ref="O47:O50"/>
    <mergeCell ref="T51:T54"/>
    <mergeCell ref="U51:U54"/>
    <mergeCell ref="C53:C54"/>
    <mergeCell ref="B47:B50"/>
    <mergeCell ref="C47:C48"/>
    <mergeCell ref="E47:E50"/>
    <mergeCell ref="F47:F50"/>
    <mergeCell ref="G47:G50"/>
    <mergeCell ref="H47:H50"/>
    <mergeCell ref="I47:I50"/>
    <mergeCell ref="N51:N54"/>
    <mergeCell ref="O51:O54"/>
    <mergeCell ref="P51:P54"/>
    <mergeCell ref="Q51:Q54"/>
    <mergeCell ref="R51:R54"/>
    <mergeCell ref="S51:S54"/>
    <mergeCell ref="H51:H54"/>
    <mergeCell ref="I51:I54"/>
    <mergeCell ref="J51:J54"/>
    <mergeCell ref="K51:K54"/>
    <mergeCell ref="L51:L54"/>
    <mergeCell ref="M51:M54"/>
    <mergeCell ref="C57:C58"/>
    <mergeCell ref="B51:B54"/>
    <mergeCell ref="C51:C52"/>
    <mergeCell ref="E51:E54"/>
    <mergeCell ref="F51:F54"/>
    <mergeCell ref="G51:G54"/>
    <mergeCell ref="P55:P58"/>
    <mergeCell ref="Q55:Q58"/>
    <mergeCell ref="R55:R58"/>
    <mergeCell ref="S55:S58"/>
    <mergeCell ref="T55:T58"/>
    <mergeCell ref="U55:U58"/>
    <mergeCell ref="J55:J58"/>
    <mergeCell ref="K55:K58"/>
    <mergeCell ref="L55:L58"/>
    <mergeCell ref="M55:M58"/>
    <mergeCell ref="N55:N58"/>
    <mergeCell ref="O55:O58"/>
    <mergeCell ref="T59:T62"/>
    <mergeCell ref="U59:U62"/>
    <mergeCell ref="C61:C62"/>
    <mergeCell ref="B55:B58"/>
    <mergeCell ref="C55:C56"/>
    <mergeCell ref="E55:E58"/>
    <mergeCell ref="F55:F58"/>
    <mergeCell ref="G55:G58"/>
    <mergeCell ref="H55:H58"/>
    <mergeCell ref="I55:I58"/>
    <mergeCell ref="N59:N62"/>
    <mergeCell ref="O59:O62"/>
    <mergeCell ref="P59:P62"/>
    <mergeCell ref="Q59:Q62"/>
    <mergeCell ref="R59:R62"/>
    <mergeCell ref="S59:S62"/>
    <mergeCell ref="H59:H62"/>
    <mergeCell ref="I59:I62"/>
    <mergeCell ref="J59:J62"/>
    <mergeCell ref="K59:K62"/>
    <mergeCell ref="L59:L62"/>
    <mergeCell ref="M59:M62"/>
    <mergeCell ref="C65:C66"/>
    <mergeCell ref="B59:B62"/>
    <mergeCell ref="C59:C60"/>
    <mergeCell ref="E59:E62"/>
    <mergeCell ref="F59:F62"/>
    <mergeCell ref="G59:G62"/>
    <mergeCell ref="P63:P66"/>
    <mergeCell ref="Q63:Q66"/>
    <mergeCell ref="R63:R66"/>
    <mergeCell ref="S63:S66"/>
    <mergeCell ref="T63:T66"/>
    <mergeCell ref="U63:U66"/>
    <mergeCell ref="J63:J66"/>
    <mergeCell ref="K63:K66"/>
    <mergeCell ref="L63:L66"/>
    <mergeCell ref="M63:M66"/>
    <mergeCell ref="N63:N66"/>
    <mergeCell ref="O63:O66"/>
    <mergeCell ref="T67:T70"/>
    <mergeCell ref="U67:U70"/>
    <mergeCell ref="C69:C70"/>
    <mergeCell ref="B63:B66"/>
    <mergeCell ref="C63:C64"/>
    <mergeCell ref="E63:E66"/>
    <mergeCell ref="F63:F66"/>
    <mergeCell ref="G63:G66"/>
    <mergeCell ref="H63:H66"/>
    <mergeCell ref="I63:I66"/>
    <mergeCell ref="B71:B74"/>
    <mergeCell ref="C71:C72"/>
    <mergeCell ref="E71:E74"/>
    <mergeCell ref="F71:F74"/>
    <mergeCell ref="G71:G74"/>
    <mergeCell ref="H71:H74"/>
    <mergeCell ref="I71:I74"/>
    <mergeCell ref="N67:N70"/>
    <mergeCell ref="O67:O70"/>
    <mergeCell ref="P67:P70"/>
    <mergeCell ref="Q67:Q70"/>
    <mergeCell ref="R67:R70"/>
    <mergeCell ref="S67:S70"/>
    <mergeCell ref="H67:H70"/>
    <mergeCell ref="I67:I70"/>
    <mergeCell ref="J67:J70"/>
    <mergeCell ref="K67:K70"/>
    <mergeCell ref="L67:L70"/>
    <mergeCell ref="M67:M70"/>
    <mergeCell ref="C73:C74"/>
    <mergeCell ref="B67:B70"/>
    <mergeCell ref="C67:C68"/>
    <mergeCell ref="E67:E70"/>
    <mergeCell ref="F67:F70"/>
    <mergeCell ref="G67:G70"/>
    <mergeCell ref="A75:A142"/>
    <mergeCell ref="B75:B78"/>
    <mergeCell ref="C75:C76"/>
    <mergeCell ref="E75:E78"/>
    <mergeCell ref="F75:F78"/>
    <mergeCell ref="B87:B90"/>
    <mergeCell ref="C87:C88"/>
    <mergeCell ref="E87:E90"/>
    <mergeCell ref="F87:F90"/>
    <mergeCell ref="P71:P74"/>
    <mergeCell ref="Q71:Q74"/>
    <mergeCell ref="R71:R74"/>
    <mergeCell ref="S71:S74"/>
    <mergeCell ref="T71:T74"/>
    <mergeCell ref="U71:U74"/>
    <mergeCell ref="J71:J74"/>
    <mergeCell ref="K71:K74"/>
    <mergeCell ref="L71:L74"/>
    <mergeCell ref="M71:M74"/>
    <mergeCell ref="N71:N74"/>
    <mergeCell ref="O71:O74"/>
    <mergeCell ref="M79:M82"/>
    <mergeCell ref="N79:N82"/>
    <mergeCell ref="S75:S78"/>
    <mergeCell ref="T75:T78"/>
    <mergeCell ref="U75:U78"/>
    <mergeCell ref="C77:C78"/>
    <mergeCell ref="B79:B82"/>
    <mergeCell ref="C79:C80"/>
    <mergeCell ref="E79:E82"/>
    <mergeCell ref="F79:F82"/>
    <mergeCell ref="G79:G82"/>
    <mergeCell ref="H79:H82"/>
    <mergeCell ref="M75:M78"/>
    <mergeCell ref="N75:N78"/>
    <mergeCell ref="O75:O78"/>
    <mergeCell ref="P75:P78"/>
    <mergeCell ref="Q75:Q78"/>
    <mergeCell ref="R75:R78"/>
    <mergeCell ref="G75:G78"/>
    <mergeCell ref="H75:H78"/>
    <mergeCell ref="I75:I78"/>
    <mergeCell ref="J75:J78"/>
    <mergeCell ref="K75:K78"/>
    <mergeCell ref="L75:L78"/>
    <mergeCell ref="Q83:Q86"/>
    <mergeCell ref="R83:R86"/>
    <mergeCell ref="S83:S86"/>
    <mergeCell ref="T83:T86"/>
    <mergeCell ref="K87:K90"/>
    <mergeCell ref="L87:L90"/>
    <mergeCell ref="U91:U94"/>
    <mergeCell ref="C93:C94"/>
    <mergeCell ref="U83:U86"/>
    <mergeCell ref="C85:C86"/>
    <mergeCell ref="K83:K86"/>
    <mergeCell ref="L83:L86"/>
    <mergeCell ref="M83:M86"/>
    <mergeCell ref="N83:N86"/>
    <mergeCell ref="O83:O86"/>
    <mergeCell ref="P83:P86"/>
    <mergeCell ref="U79:U82"/>
    <mergeCell ref="C81:C82"/>
    <mergeCell ref="B83:B86"/>
    <mergeCell ref="C83:C84"/>
    <mergeCell ref="E83:E86"/>
    <mergeCell ref="F83:F86"/>
    <mergeCell ref="G83:G86"/>
    <mergeCell ref="H83:H86"/>
    <mergeCell ref="I83:I86"/>
    <mergeCell ref="J83:J86"/>
    <mergeCell ref="O79:O82"/>
    <mergeCell ref="P79:P82"/>
    <mergeCell ref="Q79:Q82"/>
    <mergeCell ref="R79:R82"/>
    <mergeCell ref="S79:S82"/>
    <mergeCell ref="T79:T82"/>
    <mergeCell ref="I79:I82"/>
    <mergeCell ref="J79:J82"/>
    <mergeCell ref="K79:K82"/>
    <mergeCell ref="L79:L82"/>
    <mergeCell ref="O91:O94"/>
    <mergeCell ref="P91:P94"/>
    <mergeCell ref="Q91:Q94"/>
    <mergeCell ref="R91:R94"/>
    <mergeCell ref="S91:S94"/>
    <mergeCell ref="T91:T94"/>
    <mergeCell ref="I91:I94"/>
    <mergeCell ref="J91:J94"/>
    <mergeCell ref="K91:K94"/>
    <mergeCell ref="L91:L94"/>
    <mergeCell ref="M91:M94"/>
    <mergeCell ref="N91:N94"/>
    <mergeCell ref="S87:S90"/>
    <mergeCell ref="T87:T90"/>
    <mergeCell ref="U87:U90"/>
    <mergeCell ref="C89:C90"/>
    <mergeCell ref="B91:B94"/>
    <mergeCell ref="C91:C92"/>
    <mergeCell ref="E91:E94"/>
    <mergeCell ref="F91:F94"/>
    <mergeCell ref="G91:G94"/>
    <mergeCell ref="H91:H94"/>
    <mergeCell ref="M87:M90"/>
    <mergeCell ref="N87:N90"/>
    <mergeCell ref="O87:O90"/>
    <mergeCell ref="P87:P90"/>
    <mergeCell ref="Q87:Q90"/>
    <mergeCell ref="R87:R90"/>
    <mergeCell ref="G87:G90"/>
    <mergeCell ref="H87:H90"/>
    <mergeCell ref="I87:I90"/>
    <mergeCell ref="J87:J90"/>
    <mergeCell ref="Q95:Q98"/>
    <mergeCell ref="R95:R98"/>
    <mergeCell ref="S95:S98"/>
    <mergeCell ref="T95:T98"/>
    <mergeCell ref="U95:U98"/>
    <mergeCell ref="C97:C98"/>
    <mergeCell ref="K95:K98"/>
    <mergeCell ref="L95:L98"/>
    <mergeCell ref="M95:M98"/>
    <mergeCell ref="N95:N98"/>
    <mergeCell ref="O95:O98"/>
    <mergeCell ref="P95:P98"/>
    <mergeCell ref="B95:B98"/>
    <mergeCell ref="C95:C96"/>
    <mergeCell ref="E95:E98"/>
    <mergeCell ref="F95:F98"/>
    <mergeCell ref="G95:G98"/>
    <mergeCell ref="H95:H98"/>
    <mergeCell ref="I95:I98"/>
    <mergeCell ref="J95:J98"/>
    <mergeCell ref="U99:U102"/>
    <mergeCell ref="C101:C102"/>
    <mergeCell ref="B103:B106"/>
    <mergeCell ref="C103:C104"/>
    <mergeCell ref="E103:E106"/>
    <mergeCell ref="F103:F106"/>
    <mergeCell ref="G103:G106"/>
    <mergeCell ref="H103:H106"/>
    <mergeCell ref="I103:I106"/>
    <mergeCell ref="J103:J106"/>
    <mergeCell ref="O99:O102"/>
    <mergeCell ref="P99:P102"/>
    <mergeCell ref="Q99:Q102"/>
    <mergeCell ref="R99:R102"/>
    <mergeCell ref="S99:S102"/>
    <mergeCell ref="T99:T102"/>
    <mergeCell ref="I99:I102"/>
    <mergeCell ref="J99:J102"/>
    <mergeCell ref="K99:K102"/>
    <mergeCell ref="L99:L102"/>
    <mergeCell ref="M99:M102"/>
    <mergeCell ref="N99:N102"/>
    <mergeCell ref="B99:B102"/>
    <mergeCell ref="C99:C100"/>
    <mergeCell ref="E99:E102"/>
    <mergeCell ref="F99:F102"/>
    <mergeCell ref="G99:G102"/>
    <mergeCell ref="H99:H102"/>
    <mergeCell ref="M107:M110"/>
    <mergeCell ref="N107:N110"/>
    <mergeCell ref="B107:B110"/>
    <mergeCell ref="C107:C108"/>
    <mergeCell ref="E107:E110"/>
    <mergeCell ref="F107:F110"/>
    <mergeCell ref="G107:G110"/>
    <mergeCell ref="H107:H110"/>
    <mergeCell ref="Q103:Q106"/>
    <mergeCell ref="R103:R106"/>
    <mergeCell ref="S103:S106"/>
    <mergeCell ref="T103:T106"/>
    <mergeCell ref="U103:U106"/>
    <mergeCell ref="C105:C106"/>
    <mergeCell ref="K103:K106"/>
    <mergeCell ref="L103:L106"/>
    <mergeCell ref="M103:M106"/>
    <mergeCell ref="N103:N106"/>
    <mergeCell ref="O103:O106"/>
    <mergeCell ref="P103:P106"/>
    <mergeCell ref="Q111:Q114"/>
    <mergeCell ref="R111:R114"/>
    <mergeCell ref="S111:S114"/>
    <mergeCell ref="T111:T114"/>
    <mergeCell ref="U111:U114"/>
    <mergeCell ref="C113:C114"/>
    <mergeCell ref="K111:K114"/>
    <mergeCell ref="L111:L114"/>
    <mergeCell ref="M111:M114"/>
    <mergeCell ref="N111:N114"/>
    <mergeCell ref="O111:O114"/>
    <mergeCell ref="P111:P114"/>
    <mergeCell ref="U107:U110"/>
    <mergeCell ref="C109:C110"/>
    <mergeCell ref="B111:B114"/>
    <mergeCell ref="C111:C112"/>
    <mergeCell ref="E111:E114"/>
    <mergeCell ref="F111:F114"/>
    <mergeCell ref="G111:G114"/>
    <mergeCell ref="H111:H114"/>
    <mergeCell ref="I111:I114"/>
    <mergeCell ref="J111:J114"/>
    <mergeCell ref="O107:O110"/>
    <mergeCell ref="P107:P110"/>
    <mergeCell ref="Q107:Q110"/>
    <mergeCell ref="R107:R110"/>
    <mergeCell ref="S107:S110"/>
    <mergeCell ref="T107:T110"/>
    <mergeCell ref="I107:I110"/>
    <mergeCell ref="J107:J110"/>
    <mergeCell ref="K107:K110"/>
    <mergeCell ref="L107:L110"/>
    <mergeCell ref="U115:U118"/>
    <mergeCell ref="C117:C118"/>
    <mergeCell ref="B119:B122"/>
    <mergeCell ref="C119:C120"/>
    <mergeCell ref="E119:E122"/>
    <mergeCell ref="F119:F122"/>
    <mergeCell ref="G119:G122"/>
    <mergeCell ref="H119:H122"/>
    <mergeCell ref="I119:I122"/>
    <mergeCell ref="J119:J122"/>
    <mergeCell ref="O115:O118"/>
    <mergeCell ref="P115:P118"/>
    <mergeCell ref="Q115:Q118"/>
    <mergeCell ref="R115:R118"/>
    <mergeCell ref="S115:S118"/>
    <mergeCell ref="T115:T118"/>
    <mergeCell ref="I115:I118"/>
    <mergeCell ref="J115:J118"/>
    <mergeCell ref="K115:K118"/>
    <mergeCell ref="L115:L118"/>
    <mergeCell ref="M115:M118"/>
    <mergeCell ref="N115:N118"/>
    <mergeCell ref="B115:B118"/>
    <mergeCell ref="C115:C116"/>
    <mergeCell ref="E115:E118"/>
    <mergeCell ref="F115:F118"/>
    <mergeCell ref="G115:G118"/>
    <mergeCell ref="H115:H118"/>
    <mergeCell ref="M123:M126"/>
    <mergeCell ref="N123:N126"/>
    <mergeCell ref="B123:B126"/>
    <mergeCell ref="C123:C124"/>
    <mergeCell ref="E123:E126"/>
    <mergeCell ref="F123:F126"/>
    <mergeCell ref="G123:G126"/>
    <mergeCell ref="H123:H126"/>
    <mergeCell ref="Q119:Q122"/>
    <mergeCell ref="R119:R122"/>
    <mergeCell ref="S119:S122"/>
    <mergeCell ref="T119:T122"/>
    <mergeCell ref="U119:U122"/>
    <mergeCell ref="C121:C122"/>
    <mergeCell ref="K119:K122"/>
    <mergeCell ref="L119:L122"/>
    <mergeCell ref="M119:M122"/>
    <mergeCell ref="N119:N122"/>
    <mergeCell ref="O119:O122"/>
    <mergeCell ref="P119:P122"/>
    <mergeCell ref="Q127:Q130"/>
    <mergeCell ref="R127:R130"/>
    <mergeCell ref="S127:S130"/>
    <mergeCell ref="T127:T130"/>
    <mergeCell ref="U127:U130"/>
    <mergeCell ref="C129:C130"/>
    <mergeCell ref="K127:K130"/>
    <mergeCell ref="L127:L130"/>
    <mergeCell ref="M127:M130"/>
    <mergeCell ref="N127:N130"/>
    <mergeCell ref="O127:O130"/>
    <mergeCell ref="P127:P130"/>
    <mergeCell ref="U123:U126"/>
    <mergeCell ref="C125:C126"/>
    <mergeCell ref="B127:B130"/>
    <mergeCell ref="C127:C128"/>
    <mergeCell ref="E127:E130"/>
    <mergeCell ref="F127:F130"/>
    <mergeCell ref="G127:G130"/>
    <mergeCell ref="H127:H130"/>
    <mergeCell ref="I127:I130"/>
    <mergeCell ref="J127:J130"/>
    <mergeCell ref="O123:O126"/>
    <mergeCell ref="P123:P126"/>
    <mergeCell ref="Q123:Q126"/>
    <mergeCell ref="R123:R126"/>
    <mergeCell ref="S123:S126"/>
    <mergeCell ref="T123:T126"/>
    <mergeCell ref="I123:I126"/>
    <mergeCell ref="J123:J126"/>
    <mergeCell ref="K123:K126"/>
    <mergeCell ref="L123:L126"/>
    <mergeCell ref="U131:U134"/>
    <mergeCell ref="C133:C134"/>
    <mergeCell ref="B135:B138"/>
    <mergeCell ref="C135:C136"/>
    <mergeCell ref="E135:E138"/>
    <mergeCell ref="F135:F138"/>
    <mergeCell ref="G135:G138"/>
    <mergeCell ref="H135:H138"/>
    <mergeCell ref="I135:I138"/>
    <mergeCell ref="J135:J138"/>
    <mergeCell ref="O131:O134"/>
    <mergeCell ref="P131:P134"/>
    <mergeCell ref="Q131:Q134"/>
    <mergeCell ref="R131:R134"/>
    <mergeCell ref="S131:S134"/>
    <mergeCell ref="T131:T134"/>
    <mergeCell ref="I131:I134"/>
    <mergeCell ref="J131:J134"/>
    <mergeCell ref="K131:K134"/>
    <mergeCell ref="L131:L134"/>
    <mergeCell ref="M131:M134"/>
    <mergeCell ref="N131:N134"/>
    <mergeCell ref="B131:B134"/>
    <mergeCell ref="C131:C132"/>
    <mergeCell ref="E131:E134"/>
    <mergeCell ref="F131:F134"/>
    <mergeCell ref="G131:G134"/>
    <mergeCell ref="H131:H134"/>
    <mergeCell ref="N139:N142"/>
    <mergeCell ref="B139:B142"/>
    <mergeCell ref="C139:C140"/>
    <mergeCell ref="E139:E142"/>
    <mergeCell ref="F139:F142"/>
    <mergeCell ref="G139:G142"/>
    <mergeCell ref="H139:H142"/>
    <mergeCell ref="C145:C146"/>
    <mergeCell ref="B147:B150"/>
    <mergeCell ref="C147:C148"/>
    <mergeCell ref="E147:E150"/>
    <mergeCell ref="Q135:Q138"/>
    <mergeCell ref="R135:R138"/>
    <mergeCell ref="S135:S138"/>
    <mergeCell ref="T135:T138"/>
    <mergeCell ref="U135:U138"/>
    <mergeCell ref="C137:C138"/>
    <mergeCell ref="K135:K138"/>
    <mergeCell ref="L135:L138"/>
    <mergeCell ref="M135:M138"/>
    <mergeCell ref="N135:N138"/>
    <mergeCell ref="O135:O138"/>
    <mergeCell ref="P135:P138"/>
    <mergeCell ref="T143:T146"/>
    <mergeCell ref="U143:U146"/>
    <mergeCell ref="J143:J146"/>
    <mergeCell ref="K143:K146"/>
    <mergeCell ref="L143:L146"/>
    <mergeCell ref="M143:M146"/>
    <mergeCell ref="N143:N146"/>
    <mergeCell ref="O143:O146"/>
    <mergeCell ref="T147:T150"/>
    <mergeCell ref="U147:U150"/>
    <mergeCell ref="C149:C150"/>
    <mergeCell ref="U139:U142"/>
    <mergeCell ref="C141:C142"/>
    <mergeCell ref="A143:A210"/>
    <mergeCell ref="B143:B146"/>
    <mergeCell ref="C143:C144"/>
    <mergeCell ref="E143:E146"/>
    <mergeCell ref="F143:F146"/>
    <mergeCell ref="G143:G146"/>
    <mergeCell ref="H143:H146"/>
    <mergeCell ref="I143:I146"/>
    <mergeCell ref="O139:O142"/>
    <mergeCell ref="P139:P142"/>
    <mergeCell ref="Q139:Q142"/>
    <mergeCell ref="R139:R142"/>
    <mergeCell ref="S139:S142"/>
    <mergeCell ref="T139:T142"/>
    <mergeCell ref="I139:I142"/>
    <mergeCell ref="J139:J142"/>
    <mergeCell ref="K139:K142"/>
    <mergeCell ref="L139:L142"/>
    <mergeCell ref="M139:M142"/>
    <mergeCell ref="N147:N150"/>
    <mergeCell ref="O147:O150"/>
    <mergeCell ref="P147:P150"/>
    <mergeCell ref="Q147:Q150"/>
    <mergeCell ref="R147:R150"/>
    <mergeCell ref="S147:S150"/>
    <mergeCell ref="H147:H150"/>
    <mergeCell ref="I147:I150"/>
    <mergeCell ref="J147:J150"/>
    <mergeCell ref="K147:K150"/>
    <mergeCell ref="L147:L150"/>
    <mergeCell ref="M147:M150"/>
    <mergeCell ref="C153:C154"/>
    <mergeCell ref="F147:F150"/>
    <mergeCell ref="G147:G150"/>
    <mergeCell ref="P143:P146"/>
    <mergeCell ref="Q143:Q146"/>
    <mergeCell ref="R143:R146"/>
    <mergeCell ref="S143:S146"/>
    <mergeCell ref="P151:P154"/>
    <mergeCell ref="Q151:Q154"/>
    <mergeCell ref="R151:R154"/>
    <mergeCell ref="S151:S154"/>
    <mergeCell ref="T151:T154"/>
    <mergeCell ref="U151:U154"/>
    <mergeCell ref="J151:J154"/>
    <mergeCell ref="K151:K154"/>
    <mergeCell ref="L151:L154"/>
    <mergeCell ref="M151:M154"/>
    <mergeCell ref="N151:N154"/>
    <mergeCell ref="O151:O154"/>
    <mergeCell ref="T155:T158"/>
    <mergeCell ref="U155:U158"/>
    <mergeCell ref="C157:C158"/>
    <mergeCell ref="B151:B154"/>
    <mergeCell ref="C151:C152"/>
    <mergeCell ref="E151:E154"/>
    <mergeCell ref="F151:F154"/>
    <mergeCell ref="G151:G154"/>
    <mergeCell ref="H151:H154"/>
    <mergeCell ref="I151:I154"/>
    <mergeCell ref="N155:N158"/>
    <mergeCell ref="O155:O158"/>
    <mergeCell ref="P155:P158"/>
    <mergeCell ref="Q155:Q158"/>
    <mergeCell ref="R155:R158"/>
    <mergeCell ref="S155:S158"/>
    <mergeCell ref="H155:H158"/>
    <mergeCell ref="I155:I158"/>
    <mergeCell ref="J155:J158"/>
    <mergeCell ref="K155:K158"/>
    <mergeCell ref="L155:L158"/>
    <mergeCell ref="M155:M158"/>
    <mergeCell ref="C161:C162"/>
    <mergeCell ref="B155:B158"/>
    <mergeCell ref="C155:C156"/>
    <mergeCell ref="E155:E158"/>
    <mergeCell ref="F155:F158"/>
    <mergeCell ref="G155:G158"/>
    <mergeCell ref="P159:P162"/>
    <mergeCell ref="Q159:Q162"/>
    <mergeCell ref="R159:R162"/>
    <mergeCell ref="S159:S162"/>
    <mergeCell ref="T159:T162"/>
    <mergeCell ref="U159:U162"/>
    <mergeCell ref="J159:J162"/>
    <mergeCell ref="K159:K162"/>
    <mergeCell ref="L159:L162"/>
    <mergeCell ref="M159:M162"/>
    <mergeCell ref="N159:N162"/>
    <mergeCell ref="O159:O162"/>
    <mergeCell ref="T163:T166"/>
    <mergeCell ref="U163:U166"/>
    <mergeCell ref="C165:C166"/>
    <mergeCell ref="B159:B162"/>
    <mergeCell ref="C159:C160"/>
    <mergeCell ref="E159:E162"/>
    <mergeCell ref="F159:F162"/>
    <mergeCell ref="G159:G162"/>
    <mergeCell ref="H159:H162"/>
    <mergeCell ref="I159:I162"/>
    <mergeCell ref="N163:N166"/>
    <mergeCell ref="O163:O166"/>
    <mergeCell ref="P163:P166"/>
    <mergeCell ref="Q163:Q166"/>
    <mergeCell ref="R163:R166"/>
    <mergeCell ref="S163:S166"/>
    <mergeCell ref="H163:H166"/>
    <mergeCell ref="I163:I166"/>
    <mergeCell ref="J163:J166"/>
    <mergeCell ref="K163:K166"/>
    <mergeCell ref="L163:L166"/>
    <mergeCell ref="M163:M166"/>
    <mergeCell ref="C169:C170"/>
    <mergeCell ref="B163:B166"/>
    <mergeCell ref="C163:C164"/>
    <mergeCell ref="E163:E166"/>
    <mergeCell ref="F163:F166"/>
    <mergeCell ref="G163:G166"/>
    <mergeCell ref="P167:P170"/>
    <mergeCell ref="Q167:Q170"/>
    <mergeCell ref="R167:R170"/>
    <mergeCell ref="S167:S170"/>
    <mergeCell ref="T167:T170"/>
    <mergeCell ref="U167:U170"/>
    <mergeCell ref="J167:J170"/>
    <mergeCell ref="K167:K170"/>
    <mergeCell ref="L167:L170"/>
    <mergeCell ref="M167:M170"/>
    <mergeCell ref="N167:N170"/>
    <mergeCell ref="O167:O170"/>
    <mergeCell ref="T171:T174"/>
    <mergeCell ref="U171:U174"/>
    <mergeCell ref="C173:C174"/>
    <mergeCell ref="B167:B170"/>
    <mergeCell ref="C167:C168"/>
    <mergeCell ref="E167:E170"/>
    <mergeCell ref="F167:F170"/>
    <mergeCell ref="G167:G170"/>
    <mergeCell ref="H167:H170"/>
    <mergeCell ref="I167:I170"/>
    <mergeCell ref="N171:N174"/>
    <mergeCell ref="O171:O174"/>
    <mergeCell ref="P171:P174"/>
    <mergeCell ref="Q171:Q174"/>
    <mergeCell ref="R171:R174"/>
    <mergeCell ref="S171:S174"/>
    <mergeCell ref="H171:H174"/>
    <mergeCell ref="I171:I174"/>
    <mergeCell ref="J171:J174"/>
    <mergeCell ref="K171:K174"/>
    <mergeCell ref="L171:L174"/>
    <mergeCell ref="M171:M174"/>
    <mergeCell ref="C177:C178"/>
    <mergeCell ref="B171:B174"/>
    <mergeCell ref="C171:C172"/>
    <mergeCell ref="E171:E174"/>
    <mergeCell ref="F171:F174"/>
    <mergeCell ref="G171:G174"/>
    <mergeCell ref="P175:P178"/>
    <mergeCell ref="Q175:Q178"/>
    <mergeCell ref="R175:R178"/>
    <mergeCell ref="S175:S178"/>
    <mergeCell ref="T175:T178"/>
    <mergeCell ref="U175:U178"/>
    <mergeCell ref="J175:J178"/>
    <mergeCell ref="K175:K178"/>
    <mergeCell ref="L175:L178"/>
    <mergeCell ref="M175:M178"/>
    <mergeCell ref="N175:N178"/>
    <mergeCell ref="O175:O178"/>
    <mergeCell ref="T179:T182"/>
    <mergeCell ref="U179:U182"/>
    <mergeCell ref="C181:C182"/>
    <mergeCell ref="B175:B178"/>
    <mergeCell ref="C175:C176"/>
    <mergeCell ref="E175:E178"/>
    <mergeCell ref="F175:F178"/>
    <mergeCell ref="G175:G178"/>
    <mergeCell ref="H175:H178"/>
    <mergeCell ref="I175:I178"/>
    <mergeCell ref="N179:N182"/>
    <mergeCell ref="O179:O182"/>
    <mergeCell ref="P179:P182"/>
    <mergeCell ref="Q179:Q182"/>
    <mergeCell ref="R179:R182"/>
    <mergeCell ref="S179:S182"/>
    <mergeCell ref="H179:H182"/>
    <mergeCell ref="I179:I182"/>
    <mergeCell ref="J179:J182"/>
    <mergeCell ref="K179:K182"/>
    <mergeCell ref="L179:L182"/>
    <mergeCell ref="M179:M182"/>
    <mergeCell ref="C185:C186"/>
    <mergeCell ref="B179:B182"/>
    <mergeCell ref="C179:C180"/>
    <mergeCell ref="E179:E182"/>
    <mergeCell ref="F179:F182"/>
    <mergeCell ref="G179:G182"/>
    <mergeCell ref="P183:P186"/>
    <mergeCell ref="Q183:Q186"/>
    <mergeCell ref="R183:R186"/>
    <mergeCell ref="S183:S186"/>
    <mergeCell ref="T183:T186"/>
    <mergeCell ref="U183:U186"/>
    <mergeCell ref="J183:J186"/>
    <mergeCell ref="K183:K186"/>
    <mergeCell ref="L183:L186"/>
    <mergeCell ref="M183:M186"/>
    <mergeCell ref="N183:N186"/>
    <mergeCell ref="O183:O186"/>
    <mergeCell ref="T187:T190"/>
    <mergeCell ref="U187:U190"/>
    <mergeCell ref="C189:C190"/>
    <mergeCell ref="B183:B186"/>
    <mergeCell ref="C183:C184"/>
    <mergeCell ref="E183:E186"/>
    <mergeCell ref="F183:F186"/>
    <mergeCell ref="G183:G186"/>
    <mergeCell ref="H183:H186"/>
    <mergeCell ref="I183:I186"/>
    <mergeCell ref="N187:N190"/>
    <mergeCell ref="O187:O190"/>
    <mergeCell ref="P187:P190"/>
    <mergeCell ref="Q187:Q190"/>
    <mergeCell ref="R187:R190"/>
    <mergeCell ref="S187:S190"/>
    <mergeCell ref="H187:H190"/>
    <mergeCell ref="I187:I190"/>
    <mergeCell ref="J187:J190"/>
    <mergeCell ref="K187:K190"/>
    <mergeCell ref="L187:L190"/>
    <mergeCell ref="M187:M190"/>
    <mergeCell ref="C193:C194"/>
    <mergeCell ref="B187:B190"/>
    <mergeCell ref="C187:C188"/>
    <mergeCell ref="E187:E190"/>
    <mergeCell ref="F187:F190"/>
    <mergeCell ref="G187:G190"/>
    <mergeCell ref="P191:P194"/>
    <mergeCell ref="Q191:Q194"/>
    <mergeCell ref="R191:R194"/>
    <mergeCell ref="S191:S194"/>
    <mergeCell ref="T191:T194"/>
    <mergeCell ref="U191:U194"/>
    <mergeCell ref="J191:J194"/>
    <mergeCell ref="K191:K194"/>
    <mergeCell ref="L191:L194"/>
    <mergeCell ref="M191:M194"/>
    <mergeCell ref="N191:N194"/>
    <mergeCell ref="O191:O194"/>
    <mergeCell ref="T195:T198"/>
    <mergeCell ref="U195:U198"/>
    <mergeCell ref="C197:C198"/>
    <mergeCell ref="B191:B194"/>
    <mergeCell ref="C191:C192"/>
    <mergeCell ref="E191:E194"/>
    <mergeCell ref="F191:F194"/>
    <mergeCell ref="G191:G194"/>
    <mergeCell ref="H191:H194"/>
    <mergeCell ref="I191:I194"/>
    <mergeCell ref="N195:N198"/>
    <mergeCell ref="O195:O198"/>
    <mergeCell ref="P195:P198"/>
    <mergeCell ref="Q195:Q198"/>
    <mergeCell ref="R195:R198"/>
    <mergeCell ref="S195:S198"/>
    <mergeCell ref="H195:H198"/>
    <mergeCell ref="I195:I198"/>
    <mergeCell ref="J195:J198"/>
    <mergeCell ref="K195:K198"/>
    <mergeCell ref="L195:L198"/>
    <mergeCell ref="M195:M198"/>
    <mergeCell ref="C201:C202"/>
    <mergeCell ref="B195:B198"/>
    <mergeCell ref="C195:C196"/>
    <mergeCell ref="E195:E198"/>
    <mergeCell ref="F195:F198"/>
    <mergeCell ref="G195:G198"/>
    <mergeCell ref="P199:P202"/>
    <mergeCell ref="Q199:Q202"/>
    <mergeCell ref="R199:R202"/>
    <mergeCell ref="S199:S202"/>
    <mergeCell ref="T199:T202"/>
    <mergeCell ref="U199:U202"/>
    <mergeCell ref="J199:J202"/>
    <mergeCell ref="K199:K202"/>
    <mergeCell ref="L199:L202"/>
    <mergeCell ref="M199:M202"/>
    <mergeCell ref="N199:N202"/>
    <mergeCell ref="O199:O202"/>
    <mergeCell ref="T203:T206"/>
    <mergeCell ref="U203:U206"/>
    <mergeCell ref="C205:C206"/>
    <mergeCell ref="B199:B202"/>
    <mergeCell ref="C199:C200"/>
    <mergeCell ref="E199:E202"/>
    <mergeCell ref="F199:F202"/>
    <mergeCell ref="G199:G202"/>
    <mergeCell ref="H199:H202"/>
    <mergeCell ref="I199:I202"/>
    <mergeCell ref="B207:B210"/>
    <mergeCell ref="C207:C208"/>
    <mergeCell ref="E207:E210"/>
    <mergeCell ref="F207:F210"/>
    <mergeCell ref="G207:G210"/>
    <mergeCell ref="H207:H210"/>
    <mergeCell ref="I207:I210"/>
    <mergeCell ref="N203:N206"/>
    <mergeCell ref="O203:O206"/>
    <mergeCell ref="P203:P206"/>
    <mergeCell ref="Q203:Q206"/>
    <mergeCell ref="R203:R206"/>
    <mergeCell ref="S203:S206"/>
    <mergeCell ref="H203:H206"/>
    <mergeCell ref="I203:I206"/>
    <mergeCell ref="J203:J206"/>
    <mergeCell ref="K203:K206"/>
    <mergeCell ref="L203:L206"/>
    <mergeCell ref="M203:M206"/>
    <mergeCell ref="C209:C210"/>
    <mergeCell ref="B203:B206"/>
    <mergeCell ref="C203:C204"/>
    <mergeCell ref="E203:E206"/>
    <mergeCell ref="F203:F206"/>
    <mergeCell ref="G203:G206"/>
    <mergeCell ref="A211:A278"/>
    <mergeCell ref="B211:B214"/>
    <mergeCell ref="C211:C212"/>
    <mergeCell ref="E211:E214"/>
    <mergeCell ref="F211:F214"/>
    <mergeCell ref="B223:B226"/>
    <mergeCell ref="C223:C224"/>
    <mergeCell ref="E223:E226"/>
    <mergeCell ref="F223:F226"/>
    <mergeCell ref="P207:P210"/>
    <mergeCell ref="Q207:Q210"/>
    <mergeCell ref="R207:R210"/>
    <mergeCell ref="S207:S210"/>
    <mergeCell ref="T207:T210"/>
    <mergeCell ref="U207:U210"/>
    <mergeCell ref="J207:J210"/>
    <mergeCell ref="K207:K210"/>
    <mergeCell ref="L207:L210"/>
    <mergeCell ref="M207:M210"/>
    <mergeCell ref="N207:N210"/>
    <mergeCell ref="O207:O210"/>
    <mergeCell ref="M215:M218"/>
    <mergeCell ref="N215:N218"/>
    <mergeCell ref="S211:S214"/>
    <mergeCell ref="T211:T214"/>
    <mergeCell ref="U211:U214"/>
    <mergeCell ref="C213:C214"/>
    <mergeCell ref="B215:B218"/>
    <mergeCell ref="C215:C216"/>
    <mergeCell ref="E215:E218"/>
    <mergeCell ref="F215:F218"/>
    <mergeCell ref="G215:G218"/>
    <mergeCell ref="H215:H218"/>
    <mergeCell ref="M211:M214"/>
    <mergeCell ref="N211:N214"/>
    <mergeCell ref="O211:O214"/>
    <mergeCell ref="P211:P214"/>
    <mergeCell ref="Q211:Q214"/>
    <mergeCell ref="R211:R214"/>
    <mergeCell ref="G211:G214"/>
    <mergeCell ref="H211:H214"/>
    <mergeCell ref="I211:I214"/>
    <mergeCell ref="J211:J214"/>
    <mergeCell ref="K211:K214"/>
    <mergeCell ref="L211:L214"/>
    <mergeCell ref="Q219:Q222"/>
    <mergeCell ref="R219:R222"/>
    <mergeCell ref="S219:S222"/>
    <mergeCell ref="T219:T222"/>
    <mergeCell ref="K223:K226"/>
    <mergeCell ref="L223:L226"/>
    <mergeCell ref="U227:U230"/>
    <mergeCell ref="C229:C230"/>
    <mergeCell ref="U219:U222"/>
    <mergeCell ref="C221:C222"/>
    <mergeCell ref="K219:K222"/>
    <mergeCell ref="L219:L222"/>
    <mergeCell ref="M219:M222"/>
    <mergeCell ref="N219:N222"/>
    <mergeCell ref="O219:O222"/>
    <mergeCell ref="P219:P222"/>
    <mergeCell ref="U215:U218"/>
    <mergeCell ref="C217:C218"/>
    <mergeCell ref="B219:B222"/>
    <mergeCell ref="C219:C220"/>
    <mergeCell ref="E219:E222"/>
    <mergeCell ref="F219:F222"/>
    <mergeCell ref="G219:G222"/>
    <mergeCell ref="H219:H222"/>
    <mergeCell ref="I219:I222"/>
    <mergeCell ref="J219:J222"/>
    <mergeCell ref="O215:O218"/>
    <mergeCell ref="P215:P218"/>
    <mergeCell ref="Q215:Q218"/>
    <mergeCell ref="R215:R218"/>
    <mergeCell ref="S215:S218"/>
    <mergeCell ref="T215:T218"/>
    <mergeCell ref="I215:I218"/>
    <mergeCell ref="J215:J218"/>
    <mergeCell ref="K215:K218"/>
    <mergeCell ref="L215:L218"/>
    <mergeCell ref="O227:O230"/>
    <mergeCell ref="P227:P230"/>
    <mergeCell ref="Q227:Q230"/>
    <mergeCell ref="R227:R230"/>
    <mergeCell ref="S227:S230"/>
    <mergeCell ref="T227:T230"/>
    <mergeCell ref="I227:I230"/>
    <mergeCell ref="J227:J230"/>
    <mergeCell ref="K227:K230"/>
    <mergeCell ref="L227:L230"/>
    <mergeCell ref="M227:M230"/>
    <mergeCell ref="N227:N230"/>
    <mergeCell ref="S223:S226"/>
    <mergeCell ref="T223:T226"/>
    <mergeCell ref="U223:U226"/>
    <mergeCell ref="C225:C226"/>
    <mergeCell ref="B227:B230"/>
    <mergeCell ref="C227:C228"/>
    <mergeCell ref="E227:E230"/>
    <mergeCell ref="F227:F230"/>
    <mergeCell ref="G227:G230"/>
    <mergeCell ref="H227:H230"/>
    <mergeCell ref="M223:M226"/>
    <mergeCell ref="N223:N226"/>
    <mergeCell ref="O223:O226"/>
    <mergeCell ref="P223:P226"/>
    <mergeCell ref="Q223:Q226"/>
    <mergeCell ref="R223:R226"/>
    <mergeCell ref="G223:G226"/>
    <mergeCell ref="H223:H226"/>
    <mergeCell ref="I223:I226"/>
    <mergeCell ref="J223:J226"/>
    <mergeCell ref="Q231:Q234"/>
    <mergeCell ref="R231:R234"/>
    <mergeCell ref="S231:S234"/>
    <mergeCell ref="T231:T234"/>
    <mergeCell ref="U231:U234"/>
    <mergeCell ref="C233:C234"/>
    <mergeCell ref="K231:K234"/>
    <mergeCell ref="L231:L234"/>
    <mergeCell ref="M231:M234"/>
    <mergeCell ref="N231:N234"/>
    <mergeCell ref="O231:O234"/>
    <mergeCell ref="P231:P234"/>
    <mergeCell ref="B231:B234"/>
    <mergeCell ref="C231:C232"/>
    <mergeCell ref="E231:E234"/>
    <mergeCell ref="F231:F234"/>
    <mergeCell ref="G231:G234"/>
    <mergeCell ref="H231:H234"/>
    <mergeCell ref="I231:I234"/>
    <mergeCell ref="J231:J234"/>
    <mergeCell ref="U235:U238"/>
    <mergeCell ref="C237:C238"/>
    <mergeCell ref="B239:B242"/>
    <mergeCell ref="C239:C240"/>
    <mergeCell ref="E239:E242"/>
    <mergeCell ref="F239:F242"/>
    <mergeCell ref="G239:G242"/>
    <mergeCell ref="H239:H242"/>
    <mergeCell ref="I239:I242"/>
    <mergeCell ref="J239:J242"/>
    <mergeCell ref="O235:O238"/>
    <mergeCell ref="P235:P238"/>
    <mergeCell ref="Q235:Q238"/>
    <mergeCell ref="R235:R238"/>
    <mergeCell ref="S235:S238"/>
    <mergeCell ref="T235:T238"/>
    <mergeCell ref="I235:I238"/>
    <mergeCell ref="J235:J238"/>
    <mergeCell ref="K235:K238"/>
    <mergeCell ref="L235:L238"/>
    <mergeCell ref="M235:M238"/>
    <mergeCell ref="N235:N238"/>
    <mergeCell ref="B235:B238"/>
    <mergeCell ref="C235:C236"/>
    <mergeCell ref="E235:E238"/>
    <mergeCell ref="F235:F238"/>
    <mergeCell ref="G235:G238"/>
    <mergeCell ref="H235:H238"/>
    <mergeCell ref="M243:M246"/>
    <mergeCell ref="N243:N246"/>
    <mergeCell ref="B243:B246"/>
    <mergeCell ref="C243:C244"/>
    <mergeCell ref="E243:E246"/>
    <mergeCell ref="F243:F246"/>
    <mergeCell ref="G243:G246"/>
    <mergeCell ref="H243:H246"/>
    <mergeCell ref="Q239:Q242"/>
    <mergeCell ref="R239:R242"/>
    <mergeCell ref="S239:S242"/>
    <mergeCell ref="T239:T242"/>
    <mergeCell ref="U239:U242"/>
    <mergeCell ref="C241:C242"/>
    <mergeCell ref="K239:K242"/>
    <mergeCell ref="L239:L242"/>
    <mergeCell ref="M239:M242"/>
    <mergeCell ref="N239:N242"/>
    <mergeCell ref="O239:O242"/>
    <mergeCell ref="P239:P242"/>
    <mergeCell ref="Q247:Q250"/>
    <mergeCell ref="R247:R250"/>
    <mergeCell ref="S247:S250"/>
    <mergeCell ref="T247:T250"/>
    <mergeCell ref="U247:U250"/>
    <mergeCell ref="C249:C250"/>
    <mergeCell ref="K247:K250"/>
    <mergeCell ref="L247:L250"/>
    <mergeCell ref="M247:M250"/>
    <mergeCell ref="N247:N250"/>
    <mergeCell ref="O247:O250"/>
    <mergeCell ref="P247:P250"/>
    <mergeCell ref="U243:U246"/>
    <mergeCell ref="C245:C246"/>
    <mergeCell ref="B247:B250"/>
    <mergeCell ref="C247:C248"/>
    <mergeCell ref="E247:E250"/>
    <mergeCell ref="F247:F250"/>
    <mergeCell ref="G247:G250"/>
    <mergeCell ref="H247:H250"/>
    <mergeCell ref="I247:I250"/>
    <mergeCell ref="J247:J250"/>
    <mergeCell ref="O243:O246"/>
    <mergeCell ref="P243:P246"/>
    <mergeCell ref="Q243:Q246"/>
    <mergeCell ref="R243:R246"/>
    <mergeCell ref="S243:S246"/>
    <mergeCell ref="T243:T246"/>
    <mergeCell ref="I243:I246"/>
    <mergeCell ref="J243:J246"/>
    <mergeCell ref="K243:K246"/>
    <mergeCell ref="L243:L246"/>
    <mergeCell ref="U251:U254"/>
    <mergeCell ref="C253:C254"/>
    <mergeCell ref="B255:B258"/>
    <mergeCell ref="C255:C256"/>
    <mergeCell ref="E255:E258"/>
    <mergeCell ref="F255:F258"/>
    <mergeCell ref="G255:G258"/>
    <mergeCell ref="H255:H258"/>
    <mergeCell ref="I255:I258"/>
    <mergeCell ref="J255:J258"/>
    <mergeCell ref="O251:O254"/>
    <mergeCell ref="P251:P254"/>
    <mergeCell ref="Q251:Q254"/>
    <mergeCell ref="R251:R254"/>
    <mergeCell ref="S251:S254"/>
    <mergeCell ref="T251:T254"/>
    <mergeCell ref="I251:I254"/>
    <mergeCell ref="J251:J254"/>
    <mergeCell ref="K251:K254"/>
    <mergeCell ref="L251:L254"/>
    <mergeCell ref="M251:M254"/>
    <mergeCell ref="N251:N254"/>
    <mergeCell ref="B251:B254"/>
    <mergeCell ref="C251:C252"/>
    <mergeCell ref="E251:E254"/>
    <mergeCell ref="F251:F254"/>
    <mergeCell ref="G251:G254"/>
    <mergeCell ref="H251:H254"/>
    <mergeCell ref="M259:M262"/>
    <mergeCell ref="N259:N262"/>
    <mergeCell ref="B259:B262"/>
    <mergeCell ref="C259:C260"/>
    <mergeCell ref="E259:E262"/>
    <mergeCell ref="F259:F262"/>
    <mergeCell ref="G259:G262"/>
    <mergeCell ref="H259:H262"/>
    <mergeCell ref="Q255:Q258"/>
    <mergeCell ref="R255:R258"/>
    <mergeCell ref="S255:S258"/>
    <mergeCell ref="T255:T258"/>
    <mergeCell ref="U255:U258"/>
    <mergeCell ref="C257:C258"/>
    <mergeCell ref="K255:K258"/>
    <mergeCell ref="L255:L258"/>
    <mergeCell ref="M255:M258"/>
    <mergeCell ref="N255:N258"/>
    <mergeCell ref="O255:O258"/>
    <mergeCell ref="P255:P258"/>
    <mergeCell ref="Q263:Q266"/>
    <mergeCell ref="R263:R266"/>
    <mergeCell ref="S263:S266"/>
    <mergeCell ref="T263:T266"/>
    <mergeCell ref="U263:U266"/>
    <mergeCell ref="C265:C266"/>
    <mergeCell ref="K263:K266"/>
    <mergeCell ref="L263:L266"/>
    <mergeCell ref="M263:M266"/>
    <mergeCell ref="N263:N266"/>
    <mergeCell ref="O263:O266"/>
    <mergeCell ref="P263:P266"/>
    <mergeCell ref="U259:U262"/>
    <mergeCell ref="C261:C262"/>
    <mergeCell ref="B263:B266"/>
    <mergeCell ref="C263:C264"/>
    <mergeCell ref="E263:E266"/>
    <mergeCell ref="F263:F266"/>
    <mergeCell ref="G263:G266"/>
    <mergeCell ref="H263:H266"/>
    <mergeCell ref="I263:I266"/>
    <mergeCell ref="J263:J266"/>
    <mergeCell ref="O259:O262"/>
    <mergeCell ref="P259:P262"/>
    <mergeCell ref="Q259:Q262"/>
    <mergeCell ref="R259:R262"/>
    <mergeCell ref="S259:S262"/>
    <mergeCell ref="T259:T262"/>
    <mergeCell ref="I259:I262"/>
    <mergeCell ref="J259:J262"/>
    <mergeCell ref="K259:K262"/>
    <mergeCell ref="L259:L262"/>
    <mergeCell ref="U267:U270"/>
    <mergeCell ref="C269:C270"/>
    <mergeCell ref="B271:B274"/>
    <mergeCell ref="C271:C272"/>
    <mergeCell ref="E271:E274"/>
    <mergeCell ref="F271:F274"/>
    <mergeCell ref="G271:G274"/>
    <mergeCell ref="H271:H274"/>
    <mergeCell ref="I271:I274"/>
    <mergeCell ref="J271:J274"/>
    <mergeCell ref="O267:O270"/>
    <mergeCell ref="P267:P270"/>
    <mergeCell ref="Q267:Q270"/>
    <mergeCell ref="R267:R270"/>
    <mergeCell ref="S267:S270"/>
    <mergeCell ref="T267:T270"/>
    <mergeCell ref="I267:I270"/>
    <mergeCell ref="J267:J270"/>
    <mergeCell ref="K267:K270"/>
    <mergeCell ref="L267:L270"/>
    <mergeCell ref="M267:M270"/>
    <mergeCell ref="N267:N270"/>
    <mergeCell ref="B267:B270"/>
    <mergeCell ref="C267:C268"/>
    <mergeCell ref="E267:E270"/>
    <mergeCell ref="F267:F270"/>
    <mergeCell ref="G267:G270"/>
    <mergeCell ref="H267:H270"/>
    <mergeCell ref="N275:N278"/>
    <mergeCell ref="B275:B278"/>
    <mergeCell ref="C275:C276"/>
    <mergeCell ref="E275:E278"/>
    <mergeCell ref="F275:F278"/>
    <mergeCell ref="G275:G278"/>
    <mergeCell ref="H275:H278"/>
    <mergeCell ref="C281:C282"/>
    <mergeCell ref="B283:B286"/>
    <mergeCell ref="C283:C284"/>
    <mergeCell ref="E283:E286"/>
    <mergeCell ref="Q271:Q274"/>
    <mergeCell ref="R271:R274"/>
    <mergeCell ref="S271:S274"/>
    <mergeCell ref="T271:T274"/>
    <mergeCell ref="U271:U274"/>
    <mergeCell ref="C273:C274"/>
    <mergeCell ref="K271:K274"/>
    <mergeCell ref="L271:L274"/>
    <mergeCell ref="M271:M274"/>
    <mergeCell ref="N271:N274"/>
    <mergeCell ref="O271:O274"/>
    <mergeCell ref="P271:P274"/>
    <mergeCell ref="T279:T282"/>
    <mergeCell ref="U279:U282"/>
    <mergeCell ref="J279:J282"/>
    <mergeCell ref="K279:K282"/>
    <mergeCell ref="L279:L282"/>
    <mergeCell ref="M279:M282"/>
    <mergeCell ref="N279:N282"/>
    <mergeCell ref="O279:O282"/>
    <mergeCell ref="T283:T286"/>
    <mergeCell ref="U283:U286"/>
    <mergeCell ref="C285:C286"/>
    <mergeCell ref="U275:U278"/>
    <mergeCell ref="C277:C278"/>
    <mergeCell ref="A279:A346"/>
    <mergeCell ref="B279:B282"/>
    <mergeCell ref="C279:C280"/>
    <mergeCell ref="E279:E282"/>
    <mergeCell ref="F279:F282"/>
    <mergeCell ref="G279:G282"/>
    <mergeCell ref="H279:H282"/>
    <mergeCell ref="I279:I282"/>
    <mergeCell ref="O275:O278"/>
    <mergeCell ref="P275:P278"/>
    <mergeCell ref="Q275:Q278"/>
    <mergeCell ref="R275:R278"/>
    <mergeCell ref="S275:S278"/>
    <mergeCell ref="T275:T278"/>
    <mergeCell ref="I275:I278"/>
    <mergeCell ref="J275:J278"/>
    <mergeCell ref="K275:K278"/>
    <mergeCell ref="L275:L278"/>
    <mergeCell ref="M275:M278"/>
    <mergeCell ref="N283:N286"/>
    <mergeCell ref="O283:O286"/>
    <mergeCell ref="P283:P286"/>
    <mergeCell ref="Q283:Q286"/>
    <mergeCell ref="R283:R286"/>
    <mergeCell ref="S283:S286"/>
    <mergeCell ref="H283:H286"/>
    <mergeCell ref="I283:I286"/>
    <mergeCell ref="J283:J286"/>
    <mergeCell ref="K283:K286"/>
    <mergeCell ref="L283:L286"/>
    <mergeCell ref="M283:M286"/>
    <mergeCell ref="C289:C290"/>
    <mergeCell ref="F283:F286"/>
    <mergeCell ref="G283:G286"/>
    <mergeCell ref="P279:P282"/>
    <mergeCell ref="Q279:Q282"/>
    <mergeCell ref="R279:R282"/>
    <mergeCell ref="S279:S282"/>
    <mergeCell ref="P287:P290"/>
    <mergeCell ref="Q287:Q290"/>
    <mergeCell ref="R287:R290"/>
    <mergeCell ref="S287:S290"/>
    <mergeCell ref="T287:T290"/>
    <mergeCell ref="U287:U290"/>
    <mergeCell ref="J287:J290"/>
    <mergeCell ref="K287:K290"/>
    <mergeCell ref="L287:L290"/>
    <mergeCell ref="M287:M290"/>
    <mergeCell ref="N287:N290"/>
    <mergeCell ref="O287:O290"/>
    <mergeCell ref="T291:T294"/>
    <mergeCell ref="U291:U294"/>
    <mergeCell ref="C293:C294"/>
    <mergeCell ref="B287:B290"/>
    <mergeCell ref="C287:C288"/>
    <mergeCell ref="E287:E290"/>
    <mergeCell ref="F287:F290"/>
    <mergeCell ref="G287:G290"/>
    <mergeCell ref="H287:H290"/>
    <mergeCell ref="I287:I290"/>
    <mergeCell ref="N291:N294"/>
    <mergeCell ref="O291:O294"/>
    <mergeCell ref="P291:P294"/>
    <mergeCell ref="Q291:Q294"/>
    <mergeCell ref="R291:R294"/>
    <mergeCell ref="S291:S294"/>
    <mergeCell ref="H291:H294"/>
    <mergeCell ref="I291:I294"/>
    <mergeCell ref="J291:J294"/>
    <mergeCell ref="K291:K294"/>
    <mergeCell ref="L291:L294"/>
    <mergeCell ref="M291:M294"/>
    <mergeCell ref="C297:C298"/>
    <mergeCell ref="B291:B294"/>
    <mergeCell ref="C291:C292"/>
    <mergeCell ref="E291:E294"/>
    <mergeCell ref="F291:F294"/>
    <mergeCell ref="G291:G294"/>
    <mergeCell ref="P295:P298"/>
    <mergeCell ref="Q295:Q298"/>
    <mergeCell ref="R295:R298"/>
    <mergeCell ref="S295:S298"/>
    <mergeCell ref="T295:T298"/>
    <mergeCell ref="U295:U298"/>
    <mergeCell ref="J295:J298"/>
    <mergeCell ref="K295:K298"/>
    <mergeCell ref="L295:L298"/>
    <mergeCell ref="M295:M298"/>
    <mergeCell ref="N295:N298"/>
    <mergeCell ref="O295:O298"/>
    <mergeCell ref="T299:T302"/>
    <mergeCell ref="U299:U302"/>
    <mergeCell ref="C301:C302"/>
    <mergeCell ref="B295:B298"/>
    <mergeCell ref="C295:C296"/>
    <mergeCell ref="E295:E298"/>
    <mergeCell ref="F295:F298"/>
    <mergeCell ref="G295:G298"/>
    <mergeCell ref="H295:H298"/>
    <mergeCell ref="I295:I298"/>
    <mergeCell ref="N299:N302"/>
    <mergeCell ref="O299:O302"/>
    <mergeCell ref="P299:P302"/>
    <mergeCell ref="Q299:Q302"/>
    <mergeCell ref="R299:R302"/>
    <mergeCell ref="S299:S302"/>
    <mergeCell ref="H299:H302"/>
    <mergeCell ref="I299:I302"/>
    <mergeCell ref="J299:J302"/>
    <mergeCell ref="K299:K302"/>
    <mergeCell ref="L299:L302"/>
    <mergeCell ref="M299:M302"/>
    <mergeCell ref="C305:C306"/>
    <mergeCell ref="B299:B302"/>
    <mergeCell ref="C299:C300"/>
    <mergeCell ref="E299:E302"/>
    <mergeCell ref="F299:F302"/>
    <mergeCell ref="G299:G302"/>
    <mergeCell ref="P303:P306"/>
    <mergeCell ref="Q303:Q306"/>
    <mergeCell ref="R303:R306"/>
    <mergeCell ref="S303:S306"/>
    <mergeCell ref="T303:T306"/>
    <mergeCell ref="U303:U306"/>
    <mergeCell ref="J303:J306"/>
    <mergeCell ref="K303:K306"/>
    <mergeCell ref="L303:L306"/>
    <mergeCell ref="M303:M306"/>
    <mergeCell ref="N303:N306"/>
    <mergeCell ref="O303:O306"/>
    <mergeCell ref="T307:T310"/>
    <mergeCell ref="U307:U310"/>
    <mergeCell ref="C309:C310"/>
    <mergeCell ref="B303:B306"/>
    <mergeCell ref="C303:C304"/>
    <mergeCell ref="E303:E306"/>
    <mergeCell ref="F303:F306"/>
    <mergeCell ref="G303:G306"/>
    <mergeCell ref="H303:H306"/>
    <mergeCell ref="I303:I306"/>
    <mergeCell ref="N307:N310"/>
    <mergeCell ref="O307:O310"/>
    <mergeCell ref="P307:P310"/>
    <mergeCell ref="Q307:Q310"/>
    <mergeCell ref="R307:R310"/>
    <mergeCell ref="S307:S310"/>
    <mergeCell ref="H307:H310"/>
    <mergeCell ref="I307:I310"/>
    <mergeCell ref="J307:J310"/>
    <mergeCell ref="K307:K310"/>
    <mergeCell ref="L307:L310"/>
    <mergeCell ref="M307:M310"/>
    <mergeCell ref="C313:C314"/>
    <mergeCell ref="B307:B310"/>
    <mergeCell ref="C307:C308"/>
    <mergeCell ref="E307:E310"/>
    <mergeCell ref="F307:F310"/>
    <mergeCell ref="G307:G310"/>
    <mergeCell ref="P311:P314"/>
    <mergeCell ref="Q311:Q314"/>
    <mergeCell ref="R311:R314"/>
    <mergeCell ref="S311:S314"/>
    <mergeCell ref="T311:T314"/>
    <mergeCell ref="U311:U314"/>
    <mergeCell ref="J311:J314"/>
    <mergeCell ref="K311:K314"/>
    <mergeCell ref="L311:L314"/>
    <mergeCell ref="M311:M314"/>
    <mergeCell ref="N311:N314"/>
    <mergeCell ref="O311:O314"/>
    <mergeCell ref="T315:T318"/>
    <mergeCell ref="U315:U318"/>
    <mergeCell ref="C317:C318"/>
    <mergeCell ref="B311:B314"/>
    <mergeCell ref="C311:C312"/>
    <mergeCell ref="E311:E314"/>
    <mergeCell ref="F311:F314"/>
    <mergeCell ref="G311:G314"/>
    <mergeCell ref="H311:H314"/>
    <mergeCell ref="I311:I314"/>
    <mergeCell ref="N315:N318"/>
    <mergeCell ref="O315:O318"/>
    <mergeCell ref="P315:P318"/>
    <mergeCell ref="Q315:Q318"/>
    <mergeCell ref="R315:R318"/>
    <mergeCell ref="S315:S318"/>
    <mergeCell ref="H315:H318"/>
    <mergeCell ref="I315:I318"/>
    <mergeCell ref="J315:J318"/>
    <mergeCell ref="K315:K318"/>
    <mergeCell ref="L315:L318"/>
    <mergeCell ref="M315:M318"/>
    <mergeCell ref="C321:C322"/>
    <mergeCell ref="B315:B318"/>
    <mergeCell ref="C315:C316"/>
    <mergeCell ref="E315:E318"/>
    <mergeCell ref="F315:F318"/>
    <mergeCell ref="G315:G318"/>
    <mergeCell ref="P319:P322"/>
    <mergeCell ref="Q319:Q322"/>
    <mergeCell ref="R319:R322"/>
    <mergeCell ref="S319:S322"/>
    <mergeCell ref="T319:T322"/>
    <mergeCell ref="U319:U322"/>
    <mergeCell ref="J319:J322"/>
    <mergeCell ref="K319:K322"/>
    <mergeCell ref="L319:L322"/>
    <mergeCell ref="M319:M322"/>
    <mergeCell ref="N319:N322"/>
    <mergeCell ref="O319:O322"/>
    <mergeCell ref="T323:T326"/>
    <mergeCell ref="U323:U326"/>
    <mergeCell ref="C325:C326"/>
    <mergeCell ref="B319:B322"/>
    <mergeCell ref="C319:C320"/>
    <mergeCell ref="E319:E322"/>
    <mergeCell ref="F319:F322"/>
    <mergeCell ref="G319:G322"/>
    <mergeCell ref="H319:H322"/>
    <mergeCell ref="I319:I322"/>
    <mergeCell ref="N323:N326"/>
    <mergeCell ref="O323:O326"/>
    <mergeCell ref="P323:P326"/>
    <mergeCell ref="Q323:Q326"/>
    <mergeCell ref="R323:R326"/>
    <mergeCell ref="S323:S326"/>
    <mergeCell ref="H323:H326"/>
    <mergeCell ref="I323:I326"/>
    <mergeCell ref="J323:J326"/>
    <mergeCell ref="K323:K326"/>
    <mergeCell ref="L323:L326"/>
    <mergeCell ref="M323:M326"/>
    <mergeCell ref="C329:C330"/>
    <mergeCell ref="B323:B326"/>
    <mergeCell ref="C323:C324"/>
    <mergeCell ref="E323:E326"/>
    <mergeCell ref="F323:F326"/>
    <mergeCell ref="G323:G326"/>
    <mergeCell ref="P327:P330"/>
    <mergeCell ref="Q327:Q330"/>
    <mergeCell ref="R327:R330"/>
    <mergeCell ref="S327:S330"/>
    <mergeCell ref="T327:T330"/>
    <mergeCell ref="U327:U330"/>
    <mergeCell ref="J327:J330"/>
    <mergeCell ref="K327:K330"/>
    <mergeCell ref="L327:L330"/>
    <mergeCell ref="M327:M330"/>
    <mergeCell ref="N327:N330"/>
    <mergeCell ref="O327:O330"/>
    <mergeCell ref="T331:T334"/>
    <mergeCell ref="U331:U334"/>
    <mergeCell ref="C333:C334"/>
    <mergeCell ref="B327:B330"/>
    <mergeCell ref="C327:C328"/>
    <mergeCell ref="E327:E330"/>
    <mergeCell ref="F327:F330"/>
    <mergeCell ref="G327:G330"/>
    <mergeCell ref="H327:H330"/>
    <mergeCell ref="I327:I330"/>
    <mergeCell ref="N331:N334"/>
    <mergeCell ref="O331:O334"/>
    <mergeCell ref="P331:P334"/>
    <mergeCell ref="Q331:Q334"/>
    <mergeCell ref="R331:R334"/>
    <mergeCell ref="S331:S334"/>
    <mergeCell ref="H331:H334"/>
    <mergeCell ref="I331:I334"/>
    <mergeCell ref="J331:J334"/>
    <mergeCell ref="K331:K334"/>
    <mergeCell ref="L331:L334"/>
    <mergeCell ref="M331:M334"/>
    <mergeCell ref="C337:C338"/>
    <mergeCell ref="B331:B334"/>
    <mergeCell ref="C331:C332"/>
    <mergeCell ref="E331:E334"/>
    <mergeCell ref="F331:F334"/>
    <mergeCell ref="G331:G334"/>
    <mergeCell ref="P335:P338"/>
    <mergeCell ref="Q335:Q338"/>
    <mergeCell ref="R335:R338"/>
    <mergeCell ref="S335:S338"/>
    <mergeCell ref="T335:T338"/>
    <mergeCell ref="U335:U338"/>
    <mergeCell ref="J335:J338"/>
    <mergeCell ref="K335:K338"/>
    <mergeCell ref="L335:L338"/>
    <mergeCell ref="M335:M338"/>
    <mergeCell ref="N335:N338"/>
    <mergeCell ref="O335:O338"/>
    <mergeCell ref="T339:T342"/>
    <mergeCell ref="U339:U342"/>
    <mergeCell ref="C341:C342"/>
    <mergeCell ref="B335:B338"/>
    <mergeCell ref="C335:C336"/>
    <mergeCell ref="E335:E338"/>
    <mergeCell ref="F335:F338"/>
    <mergeCell ref="G335:G338"/>
    <mergeCell ref="H335:H338"/>
    <mergeCell ref="I335:I338"/>
    <mergeCell ref="B343:B346"/>
    <mergeCell ref="C343:C344"/>
    <mergeCell ref="E343:E346"/>
    <mergeCell ref="F343:F346"/>
    <mergeCell ref="G343:G346"/>
    <mergeCell ref="H343:H346"/>
    <mergeCell ref="I343:I346"/>
    <mergeCell ref="N339:N342"/>
    <mergeCell ref="O339:O342"/>
    <mergeCell ref="P339:P342"/>
    <mergeCell ref="Q339:Q342"/>
    <mergeCell ref="R339:R342"/>
    <mergeCell ref="S339:S342"/>
    <mergeCell ref="H339:H342"/>
    <mergeCell ref="I339:I342"/>
    <mergeCell ref="J339:J342"/>
    <mergeCell ref="K339:K342"/>
    <mergeCell ref="L339:L342"/>
    <mergeCell ref="M339:M342"/>
    <mergeCell ref="C345:C346"/>
    <mergeCell ref="B339:B342"/>
    <mergeCell ref="C339:C340"/>
    <mergeCell ref="E339:E342"/>
    <mergeCell ref="F339:F342"/>
    <mergeCell ref="G339:G342"/>
    <mergeCell ref="A347:A414"/>
    <mergeCell ref="B347:B350"/>
    <mergeCell ref="C347:C348"/>
    <mergeCell ref="E347:E350"/>
    <mergeCell ref="F347:F350"/>
    <mergeCell ref="B359:B362"/>
    <mergeCell ref="C359:C360"/>
    <mergeCell ref="E359:E362"/>
    <mergeCell ref="F359:F362"/>
    <mergeCell ref="P343:P346"/>
    <mergeCell ref="Q343:Q346"/>
    <mergeCell ref="R343:R346"/>
    <mergeCell ref="S343:S346"/>
    <mergeCell ref="T343:T346"/>
    <mergeCell ref="U343:U346"/>
    <mergeCell ref="J343:J346"/>
    <mergeCell ref="K343:K346"/>
    <mergeCell ref="L343:L346"/>
    <mergeCell ref="M343:M346"/>
    <mergeCell ref="N343:N346"/>
    <mergeCell ref="O343:O346"/>
    <mergeCell ref="M351:M354"/>
    <mergeCell ref="N351:N354"/>
    <mergeCell ref="S347:S350"/>
    <mergeCell ref="T347:T350"/>
    <mergeCell ref="U347:U350"/>
    <mergeCell ref="C349:C350"/>
    <mergeCell ref="B351:B354"/>
    <mergeCell ref="C351:C352"/>
    <mergeCell ref="E351:E354"/>
    <mergeCell ref="F351:F354"/>
    <mergeCell ref="G351:G354"/>
    <mergeCell ref="H351:H354"/>
    <mergeCell ref="M347:M350"/>
    <mergeCell ref="N347:N350"/>
    <mergeCell ref="O347:O350"/>
    <mergeCell ref="P347:P350"/>
    <mergeCell ref="Q347:Q350"/>
    <mergeCell ref="R347:R350"/>
    <mergeCell ref="G347:G350"/>
    <mergeCell ref="H347:H350"/>
    <mergeCell ref="I347:I350"/>
    <mergeCell ref="J347:J350"/>
    <mergeCell ref="K347:K350"/>
    <mergeCell ref="L347:L350"/>
    <mergeCell ref="Q355:Q358"/>
    <mergeCell ref="R355:R358"/>
    <mergeCell ref="S355:S358"/>
    <mergeCell ref="T355:T358"/>
    <mergeCell ref="K359:K362"/>
    <mergeCell ref="L359:L362"/>
    <mergeCell ref="U363:U366"/>
    <mergeCell ref="C365:C366"/>
    <mergeCell ref="U355:U358"/>
    <mergeCell ref="C357:C358"/>
    <mergeCell ref="K355:K358"/>
    <mergeCell ref="L355:L358"/>
    <mergeCell ref="M355:M358"/>
    <mergeCell ref="N355:N358"/>
    <mergeCell ref="O355:O358"/>
    <mergeCell ref="P355:P358"/>
    <mergeCell ref="U351:U354"/>
    <mergeCell ref="C353:C354"/>
    <mergeCell ref="B355:B358"/>
    <mergeCell ref="C355:C356"/>
    <mergeCell ref="E355:E358"/>
    <mergeCell ref="F355:F358"/>
    <mergeCell ref="G355:G358"/>
    <mergeCell ref="H355:H358"/>
    <mergeCell ref="I355:I358"/>
    <mergeCell ref="J355:J358"/>
    <mergeCell ref="O351:O354"/>
    <mergeCell ref="P351:P354"/>
    <mergeCell ref="Q351:Q354"/>
    <mergeCell ref="R351:R354"/>
    <mergeCell ref="S351:S354"/>
    <mergeCell ref="T351:T354"/>
    <mergeCell ref="I351:I354"/>
    <mergeCell ref="J351:J354"/>
    <mergeCell ref="K351:K354"/>
    <mergeCell ref="L351:L354"/>
    <mergeCell ref="O363:O366"/>
    <mergeCell ref="P363:P366"/>
    <mergeCell ref="Q363:Q366"/>
    <mergeCell ref="R363:R366"/>
    <mergeCell ref="S363:S366"/>
    <mergeCell ref="T363:T366"/>
    <mergeCell ref="I363:I366"/>
    <mergeCell ref="J363:J366"/>
    <mergeCell ref="K363:K366"/>
    <mergeCell ref="L363:L366"/>
    <mergeCell ref="M363:M366"/>
    <mergeCell ref="N363:N366"/>
    <mergeCell ref="S359:S362"/>
    <mergeCell ref="T359:T362"/>
    <mergeCell ref="U359:U362"/>
    <mergeCell ref="C361:C362"/>
    <mergeCell ref="B363:B366"/>
    <mergeCell ref="C363:C364"/>
    <mergeCell ref="E363:E366"/>
    <mergeCell ref="F363:F366"/>
    <mergeCell ref="G363:G366"/>
    <mergeCell ref="H363:H366"/>
    <mergeCell ref="M359:M362"/>
    <mergeCell ref="N359:N362"/>
    <mergeCell ref="O359:O362"/>
    <mergeCell ref="P359:P362"/>
    <mergeCell ref="Q359:Q362"/>
    <mergeCell ref="R359:R362"/>
    <mergeCell ref="G359:G362"/>
    <mergeCell ref="H359:H362"/>
    <mergeCell ref="I359:I362"/>
    <mergeCell ref="J359:J362"/>
    <mergeCell ref="Q367:Q370"/>
    <mergeCell ref="R367:R370"/>
    <mergeCell ref="S367:S370"/>
    <mergeCell ref="T367:T370"/>
    <mergeCell ref="U367:U370"/>
    <mergeCell ref="C369:C370"/>
    <mergeCell ref="K367:K370"/>
    <mergeCell ref="L367:L370"/>
    <mergeCell ref="M367:M370"/>
    <mergeCell ref="N367:N370"/>
    <mergeCell ref="O367:O370"/>
    <mergeCell ref="P367:P370"/>
    <mergeCell ref="B367:B370"/>
    <mergeCell ref="C367:C368"/>
    <mergeCell ref="E367:E370"/>
    <mergeCell ref="F367:F370"/>
    <mergeCell ref="G367:G370"/>
    <mergeCell ref="H367:H370"/>
    <mergeCell ref="I367:I370"/>
    <mergeCell ref="J367:J370"/>
    <mergeCell ref="U371:U374"/>
    <mergeCell ref="C373:C374"/>
    <mergeCell ref="B375:B378"/>
    <mergeCell ref="C375:C376"/>
    <mergeCell ref="E375:E378"/>
    <mergeCell ref="F375:F378"/>
    <mergeCell ref="G375:G378"/>
    <mergeCell ref="H375:H378"/>
    <mergeCell ref="I375:I378"/>
    <mergeCell ref="J375:J378"/>
    <mergeCell ref="O371:O374"/>
    <mergeCell ref="P371:P374"/>
    <mergeCell ref="Q371:Q374"/>
    <mergeCell ref="R371:R374"/>
    <mergeCell ref="S371:S374"/>
    <mergeCell ref="T371:T374"/>
    <mergeCell ref="I371:I374"/>
    <mergeCell ref="J371:J374"/>
    <mergeCell ref="K371:K374"/>
    <mergeCell ref="L371:L374"/>
    <mergeCell ref="M371:M374"/>
    <mergeCell ref="N371:N374"/>
    <mergeCell ref="B371:B374"/>
    <mergeCell ref="C371:C372"/>
    <mergeCell ref="E371:E374"/>
    <mergeCell ref="F371:F374"/>
    <mergeCell ref="G371:G374"/>
    <mergeCell ref="H371:H374"/>
    <mergeCell ref="M379:M382"/>
    <mergeCell ref="N379:N382"/>
    <mergeCell ref="B379:B382"/>
    <mergeCell ref="C379:C380"/>
    <mergeCell ref="E379:E382"/>
    <mergeCell ref="F379:F382"/>
    <mergeCell ref="G379:G382"/>
    <mergeCell ref="H379:H382"/>
    <mergeCell ref="Q375:Q378"/>
    <mergeCell ref="R375:R378"/>
    <mergeCell ref="S375:S378"/>
    <mergeCell ref="T375:T378"/>
    <mergeCell ref="U375:U378"/>
    <mergeCell ref="C377:C378"/>
    <mergeCell ref="K375:K378"/>
    <mergeCell ref="L375:L378"/>
    <mergeCell ref="M375:M378"/>
    <mergeCell ref="N375:N378"/>
    <mergeCell ref="O375:O378"/>
    <mergeCell ref="P375:P378"/>
    <mergeCell ref="Q383:Q386"/>
    <mergeCell ref="R383:R386"/>
    <mergeCell ref="S383:S386"/>
    <mergeCell ref="T383:T386"/>
    <mergeCell ref="U383:U386"/>
    <mergeCell ref="C385:C386"/>
    <mergeCell ref="K383:K386"/>
    <mergeCell ref="L383:L386"/>
    <mergeCell ref="M383:M386"/>
    <mergeCell ref="N383:N386"/>
    <mergeCell ref="O383:O386"/>
    <mergeCell ref="P383:P386"/>
    <mergeCell ref="U379:U382"/>
    <mergeCell ref="C381:C382"/>
    <mergeCell ref="B383:B386"/>
    <mergeCell ref="C383:C384"/>
    <mergeCell ref="E383:E386"/>
    <mergeCell ref="F383:F386"/>
    <mergeCell ref="G383:G386"/>
    <mergeCell ref="H383:H386"/>
    <mergeCell ref="I383:I386"/>
    <mergeCell ref="J383:J386"/>
    <mergeCell ref="O379:O382"/>
    <mergeCell ref="P379:P382"/>
    <mergeCell ref="Q379:Q382"/>
    <mergeCell ref="R379:R382"/>
    <mergeCell ref="S379:S382"/>
    <mergeCell ref="T379:T382"/>
    <mergeCell ref="I379:I382"/>
    <mergeCell ref="J379:J382"/>
    <mergeCell ref="K379:K382"/>
    <mergeCell ref="L379:L382"/>
    <mergeCell ref="U387:U390"/>
    <mergeCell ref="C389:C390"/>
    <mergeCell ref="B391:B394"/>
    <mergeCell ref="C391:C392"/>
    <mergeCell ref="E391:E394"/>
    <mergeCell ref="F391:F394"/>
    <mergeCell ref="G391:G394"/>
    <mergeCell ref="H391:H394"/>
    <mergeCell ref="I391:I394"/>
    <mergeCell ref="J391:J394"/>
    <mergeCell ref="O387:O390"/>
    <mergeCell ref="P387:P390"/>
    <mergeCell ref="Q387:Q390"/>
    <mergeCell ref="R387:R390"/>
    <mergeCell ref="S387:S390"/>
    <mergeCell ref="T387:T390"/>
    <mergeCell ref="I387:I390"/>
    <mergeCell ref="J387:J390"/>
    <mergeCell ref="K387:K390"/>
    <mergeCell ref="L387:L390"/>
    <mergeCell ref="M387:M390"/>
    <mergeCell ref="N387:N390"/>
    <mergeCell ref="B387:B390"/>
    <mergeCell ref="C387:C388"/>
    <mergeCell ref="E387:E390"/>
    <mergeCell ref="F387:F390"/>
    <mergeCell ref="G387:G390"/>
    <mergeCell ref="H387:H390"/>
    <mergeCell ref="M395:M398"/>
    <mergeCell ref="N395:N398"/>
    <mergeCell ref="B395:B398"/>
    <mergeCell ref="C395:C396"/>
    <mergeCell ref="E395:E398"/>
    <mergeCell ref="F395:F398"/>
    <mergeCell ref="G395:G398"/>
    <mergeCell ref="H395:H398"/>
    <mergeCell ref="Q391:Q394"/>
    <mergeCell ref="R391:R394"/>
    <mergeCell ref="S391:S394"/>
    <mergeCell ref="T391:T394"/>
    <mergeCell ref="U391:U394"/>
    <mergeCell ref="C393:C394"/>
    <mergeCell ref="K391:K394"/>
    <mergeCell ref="L391:L394"/>
    <mergeCell ref="M391:M394"/>
    <mergeCell ref="N391:N394"/>
    <mergeCell ref="O391:O394"/>
    <mergeCell ref="P391:P394"/>
    <mergeCell ref="Q399:Q402"/>
    <mergeCell ref="R399:R402"/>
    <mergeCell ref="S399:S402"/>
    <mergeCell ref="T399:T402"/>
    <mergeCell ref="U399:U402"/>
    <mergeCell ref="C401:C402"/>
    <mergeCell ref="K399:K402"/>
    <mergeCell ref="L399:L402"/>
    <mergeCell ref="M399:M402"/>
    <mergeCell ref="N399:N402"/>
    <mergeCell ref="O399:O402"/>
    <mergeCell ref="P399:P402"/>
    <mergeCell ref="U395:U398"/>
    <mergeCell ref="C397:C398"/>
    <mergeCell ref="B399:B402"/>
    <mergeCell ref="C399:C400"/>
    <mergeCell ref="E399:E402"/>
    <mergeCell ref="F399:F402"/>
    <mergeCell ref="G399:G402"/>
    <mergeCell ref="H399:H402"/>
    <mergeCell ref="I399:I402"/>
    <mergeCell ref="J399:J402"/>
    <mergeCell ref="O395:O398"/>
    <mergeCell ref="P395:P398"/>
    <mergeCell ref="Q395:Q398"/>
    <mergeCell ref="R395:R398"/>
    <mergeCell ref="S395:S398"/>
    <mergeCell ref="T395:T398"/>
    <mergeCell ref="I395:I398"/>
    <mergeCell ref="J395:J398"/>
    <mergeCell ref="K395:K398"/>
    <mergeCell ref="L395:L398"/>
    <mergeCell ref="U403:U406"/>
    <mergeCell ref="C405:C406"/>
    <mergeCell ref="B407:B410"/>
    <mergeCell ref="C407:C408"/>
    <mergeCell ref="E407:E410"/>
    <mergeCell ref="F407:F410"/>
    <mergeCell ref="G407:G410"/>
    <mergeCell ref="H407:H410"/>
    <mergeCell ref="I407:I410"/>
    <mergeCell ref="J407:J410"/>
    <mergeCell ref="O403:O406"/>
    <mergeCell ref="P403:P406"/>
    <mergeCell ref="Q403:Q406"/>
    <mergeCell ref="R403:R406"/>
    <mergeCell ref="S403:S406"/>
    <mergeCell ref="T403:T406"/>
    <mergeCell ref="I403:I406"/>
    <mergeCell ref="J403:J406"/>
    <mergeCell ref="K403:K406"/>
    <mergeCell ref="L403:L406"/>
    <mergeCell ref="M403:M406"/>
    <mergeCell ref="N403:N406"/>
    <mergeCell ref="B403:B406"/>
    <mergeCell ref="C403:C404"/>
    <mergeCell ref="E403:E406"/>
    <mergeCell ref="F403:F406"/>
    <mergeCell ref="G403:G406"/>
    <mergeCell ref="H403:H406"/>
    <mergeCell ref="N411:N414"/>
    <mergeCell ref="B411:B414"/>
    <mergeCell ref="C411:C412"/>
    <mergeCell ref="E411:E414"/>
    <mergeCell ref="F411:F414"/>
    <mergeCell ref="G411:G414"/>
    <mergeCell ref="H411:H414"/>
    <mergeCell ref="C417:C418"/>
    <mergeCell ref="B419:B422"/>
    <mergeCell ref="C419:C420"/>
    <mergeCell ref="E419:E422"/>
    <mergeCell ref="Q407:Q410"/>
    <mergeCell ref="R407:R410"/>
    <mergeCell ref="S407:S410"/>
    <mergeCell ref="T407:T410"/>
    <mergeCell ref="U407:U410"/>
    <mergeCell ref="C409:C410"/>
    <mergeCell ref="K407:K410"/>
    <mergeCell ref="L407:L410"/>
    <mergeCell ref="M407:M410"/>
    <mergeCell ref="N407:N410"/>
    <mergeCell ref="O407:O410"/>
    <mergeCell ref="P407:P410"/>
    <mergeCell ref="T415:T418"/>
    <mergeCell ref="U415:U418"/>
    <mergeCell ref="J415:J418"/>
    <mergeCell ref="K415:K418"/>
    <mergeCell ref="L415:L418"/>
    <mergeCell ref="M415:M418"/>
    <mergeCell ref="N415:N418"/>
    <mergeCell ref="O415:O418"/>
    <mergeCell ref="T419:T422"/>
    <mergeCell ref="U419:U422"/>
    <mergeCell ref="C421:C422"/>
    <mergeCell ref="U411:U414"/>
    <mergeCell ref="C413:C414"/>
    <mergeCell ref="A415:A482"/>
    <mergeCell ref="B415:B418"/>
    <mergeCell ref="C415:C416"/>
    <mergeCell ref="E415:E418"/>
    <mergeCell ref="F415:F418"/>
    <mergeCell ref="G415:G418"/>
    <mergeCell ref="H415:H418"/>
    <mergeCell ref="I415:I418"/>
    <mergeCell ref="O411:O414"/>
    <mergeCell ref="P411:P414"/>
    <mergeCell ref="Q411:Q414"/>
    <mergeCell ref="R411:R414"/>
    <mergeCell ref="S411:S414"/>
    <mergeCell ref="T411:T414"/>
    <mergeCell ref="I411:I414"/>
    <mergeCell ref="J411:J414"/>
    <mergeCell ref="K411:K414"/>
    <mergeCell ref="L411:L414"/>
    <mergeCell ref="M411:M414"/>
    <mergeCell ref="N419:N422"/>
    <mergeCell ref="O419:O422"/>
    <mergeCell ref="P419:P422"/>
    <mergeCell ref="Q419:Q422"/>
    <mergeCell ref="R419:R422"/>
    <mergeCell ref="S419:S422"/>
    <mergeCell ref="H419:H422"/>
    <mergeCell ref="I419:I422"/>
    <mergeCell ref="J419:J422"/>
    <mergeCell ref="K419:K422"/>
    <mergeCell ref="L419:L422"/>
    <mergeCell ref="M419:M422"/>
    <mergeCell ref="C425:C426"/>
    <mergeCell ref="F419:F422"/>
    <mergeCell ref="G419:G422"/>
    <mergeCell ref="P415:P418"/>
    <mergeCell ref="Q415:Q418"/>
    <mergeCell ref="R415:R418"/>
    <mergeCell ref="S415:S418"/>
    <mergeCell ref="P423:P426"/>
    <mergeCell ref="Q423:Q426"/>
    <mergeCell ref="R423:R426"/>
    <mergeCell ref="S423:S426"/>
    <mergeCell ref="T423:T426"/>
    <mergeCell ref="U423:U426"/>
    <mergeCell ref="J423:J426"/>
    <mergeCell ref="K423:K426"/>
    <mergeCell ref="L423:L426"/>
    <mergeCell ref="M423:M426"/>
    <mergeCell ref="N423:N426"/>
    <mergeCell ref="O423:O426"/>
    <mergeCell ref="T427:T430"/>
    <mergeCell ref="U427:U430"/>
    <mergeCell ref="C429:C430"/>
    <mergeCell ref="B423:B426"/>
    <mergeCell ref="C423:C424"/>
    <mergeCell ref="E423:E426"/>
    <mergeCell ref="F423:F426"/>
    <mergeCell ref="G423:G426"/>
    <mergeCell ref="H423:H426"/>
    <mergeCell ref="I423:I426"/>
    <mergeCell ref="N427:N430"/>
    <mergeCell ref="O427:O430"/>
    <mergeCell ref="P427:P430"/>
    <mergeCell ref="Q427:Q430"/>
    <mergeCell ref="R427:R430"/>
    <mergeCell ref="S427:S430"/>
    <mergeCell ref="H427:H430"/>
    <mergeCell ref="I427:I430"/>
    <mergeCell ref="J427:J430"/>
    <mergeCell ref="K427:K430"/>
    <mergeCell ref="L427:L430"/>
    <mergeCell ref="M427:M430"/>
    <mergeCell ref="C433:C434"/>
    <mergeCell ref="B427:B430"/>
    <mergeCell ref="C427:C428"/>
    <mergeCell ref="E427:E430"/>
    <mergeCell ref="F427:F430"/>
    <mergeCell ref="G427:G430"/>
    <mergeCell ref="P431:P434"/>
    <mergeCell ref="Q431:Q434"/>
    <mergeCell ref="R431:R434"/>
    <mergeCell ref="S431:S434"/>
    <mergeCell ref="T431:T434"/>
    <mergeCell ref="U431:U434"/>
    <mergeCell ref="J431:J434"/>
    <mergeCell ref="K431:K434"/>
    <mergeCell ref="L431:L434"/>
    <mergeCell ref="M431:M434"/>
    <mergeCell ref="N431:N434"/>
    <mergeCell ref="O431:O434"/>
    <mergeCell ref="T435:T438"/>
    <mergeCell ref="U435:U438"/>
    <mergeCell ref="C437:C438"/>
    <mergeCell ref="B431:B434"/>
    <mergeCell ref="C431:C432"/>
    <mergeCell ref="E431:E434"/>
    <mergeCell ref="F431:F434"/>
    <mergeCell ref="G431:G434"/>
    <mergeCell ref="H431:H434"/>
    <mergeCell ref="I431:I434"/>
    <mergeCell ref="N435:N438"/>
    <mergeCell ref="O435:O438"/>
    <mergeCell ref="P435:P438"/>
    <mergeCell ref="Q435:Q438"/>
    <mergeCell ref="R435:R438"/>
    <mergeCell ref="S435:S438"/>
    <mergeCell ref="H435:H438"/>
    <mergeCell ref="I435:I438"/>
    <mergeCell ref="J435:J438"/>
    <mergeCell ref="K435:K438"/>
    <mergeCell ref="L435:L438"/>
    <mergeCell ref="M435:M438"/>
    <mergeCell ref="C441:C442"/>
    <mergeCell ref="B435:B438"/>
    <mergeCell ref="C435:C436"/>
    <mergeCell ref="E435:E438"/>
    <mergeCell ref="F435:F438"/>
    <mergeCell ref="G435:G438"/>
    <mergeCell ref="P439:P442"/>
    <mergeCell ref="Q439:Q442"/>
    <mergeCell ref="R439:R442"/>
    <mergeCell ref="S439:S442"/>
    <mergeCell ref="T439:T442"/>
    <mergeCell ref="U439:U442"/>
    <mergeCell ref="J439:J442"/>
    <mergeCell ref="K439:K442"/>
    <mergeCell ref="L439:L442"/>
    <mergeCell ref="M439:M442"/>
    <mergeCell ref="N439:N442"/>
    <mergeCell ref="O439:O442"/>
    <mergeCell ref="T443:T446"/>
    <mergeCell ref="U443:U446"/>
    <mergeCell ref="C445:C446"/>
    <mergeCell ref="B439:B442"/>
    <mergeCell ref="C439:C440"/>
    <mergeCell ref="E439:E442"/>
    <mergeCell ref="F439:F442"/>
    <mergeCell ref="G439:G442"/>
    <mergeCell ref="H439:H442"/>
    <mergeCell ref="I439:I442"/>
    <mergeCell ref="N443:N446"/>
    <mergeCell ref="O443:O446"/>
    <mergeCell ref="P443:P446"/>
    <mergeCell ref="Q443:Q446"/>
    <mergeCell ref="R443:R446"/>
    <mergeCell ref="S443:S446"/>
    <mergeCell ref="H443:H446"/>
    <mergeCell ref="I443:I446"/>
    <mergeCell ref="J443:J446"/>
    <mergeCell ref="K443:K446"/>
    <mergeCell ref="L443:L446"/>
    <mergeCell ref="M443:M446"/>
    <mergeCell ref="C449:C450"/>
    <mergeCell ref="B443:B446"/>
    <mergeCell ref="C443:C444"/>
    <mergeCell ref="E443:E446"/>
    <mergeCell ref="F443:F446"/>
    <mergeCell ref="G443:G446"/>
    <mergeCell ref="P447:P450"/>
    <mergeCell ref="Q447:Q450"/>
    <mergeCell ref="R447:R450"/>
    <mergeCell ref="S447:S450"/>
    <mergeCell ref="T447:T450"/>
    <mergeCell ref="U447:U450"/>
    <mergeCell ref="J447:J450"/>
    <mergeCell ref="K447:K450"/>
    <mergeCell ref="L447:L450"/>
    <mergeCell ref="M447:M450"/>
    <mergeCell ref="N447:N450"/>
    <mergeCell ref="O447:O450"/>
    <mergeCell ref="T451:T454"/>
    <mergeCell ref="U451:U454"/>
    <mergeCell ref="C453:C454"/>
    <mergeCell ref="B447:B450"/>
    <mergeCell ref="C447:C448"/>
    <mergeCell ref="E447:E450"/>
    <mergeCell ref="F447:F450"/>
    <mergeCell ref="G447:G450"/>
    <mergeCell ref="H447:H450"/>
    <mergeCell ref="I447:I450"/>
    <mergeCell ref="N451:N454"/>
    <mergeCell ref="O451:O454"/>
    <mergeCell ref="P451:P454"/>
    <mergeCell ref="Q451:Q454"/>
    <mergeCell ref="R451:R454"/>
    <mergeCell ref="S451:S454"/>
    <mergeCell ref="H451:H454"/>
    <mergeCell ref="I451:I454"/>
    <mergeCell ref="J451:J454"/>
    <mergeCell ref="K451:K454"/>
    <mergeCell ref="L451:L454"/>
    <mergeCell ref="M451:M454"/>
    <mergeCell ref="C457:C458"/>
    <mergeCell ref="B451:B454"/>
    <mergeCell ref="C451:C452"/>
    <mergeCell ref="E451:E454"/>
    <mergeCell ref="F451:F454"/>
    <mergeCell ref="G451:G454"/>
    <mergeCell ref="P455:P458"/>
    <mergeCell ref="Q455:Q458"/>
    <mergeCell ref="R455:R458"/>
    <mergeCell ref="S455:S458"/>
    <mergeCell ref="T455:T458"/>
    <mergeCell ref="U455:U458"/>
    <mergeCell ref="J455:J458"/>
    <mergeCell ref="K455:K458"/>
    <mergeCell ref="L455:L458"/>
    <mergeCell ref="M455:M458"/>
    <mergeCell ref="N455:N458"/>
    <mergeCell ref="O455:O458"/>
    <mergeCell ref="T459:T462"/>
    <mergeCell ref="U459:U462"/>
    <mergeCell ref="C461:C462"/>
    <mergeCell ref="B455:B458"/>
    <mergeCell ref="C455:C456"/>
    <mergeCell ref="E455:E458"/>
    <mergeCell ref="F455:F458"/>
    <mergeCell ref="G455:G458"/>
    <mergeCell ref="H455:H458"/>
    <mergeCell ref="I455:I458"/>
    <mergeCell ref="N459:N462"/>
    <mergeCell ref="O459:O462"/>
    <mergeCell ref="P459:P462"/>
    <mergeCell ref="Q459:Q462"/>
    <mergeCell ref="R459:R462"/>
    <mergeCell ref="S459:S462"/>
    <mergeCell ref="H459:H462"/>
    <mergeCell ref="I459:I462"/>
    <mergeCell ref="J459:J462"/>
    <mergeCell ref="K459:K462"/>
    <mergeCell ref="L459:L462"/>
    <mergeCell ref="M459:M462"/>
    <mergeCell ref="C465:C466"/>
    <mergeCell ref="B459:B462"/>
    <mergeCell ref="C459:C460"/>
    <mergeCell ref="E459:E462"/>
    <mergeCell ref="F459:F462"/>
    <mergeCell ref="G459:G462"/>
    <mergeCell ref="P463:P466"/>
    <mergeCell ref="Q463:Q466"/>
    <mergeCell ref="R463:R466"/>
    <mergeCell ref="S463:S466"/>
    <mergeCell ref="T463:T466"/>
    <mergeCell ref="U463:U466"/>
    <mergeCell ref="J463:J466"/>
    <mergeCell ref="K463:K466"/>
    <mergeCell ref="L463:L466"/>
    <mergeCell ref="M463:M466"/>
    <mergeCell ref="N463:N466"/>
    <mergeCell ref="O463:O466"/>
    <mergeCell ref="T467:T470"/>
    <mergeCell ref="U467:U470"/>
    <mergeCell ref="C469:C470"/>
    <mergeCell ref="B463:B466"/>
    <mergeCell ref="C463:C464"/>
    <mergeCell ref="E463:E466"/>
    <mergeCell ref="F463:F466"/>
    <mergeCell ref="G463:G466"/>
    <mergeCell ref="H463:H466"/>
    <mergeCell ref="I463:I466"/>
    <mergeCell ref="N467:N470"/>
    <mergeCell ref="O467:O470"/>
    <mergeCell ref="P467:P470"/>
    <mergeCell ref="Q467:Q470"/>
    <mergeCell ref="R467:R470"/>
    <mergeCell ref="S467:S470"/>
    <mergeCell ref="H467:H470"/>
    <mergeCell ref="I467:I470"/>
    <mergeCell ref="J467:J470"/>
    <mergeCell ref="K467:K470"/>
    <mergeCell ref="L467:L470"/>
    <mergeCell ref="M467:M470"/>
    <mergeCell ref="C473:C474"/>
    <mergeCell ref="B467:B470"/>
    <mergeCell ref="C467:C468"/>
    <mergeCell ref="E467:E470"/>
    <mergeCell ref="F467:F470"/>
    <mergeCell ref="G467:G470"/>
    <mergeCell ref="P471:P474"/>
    <mergeCell ref="Q471:Q474"/>
    <mergeCell ref="R471:R474"/>
    <mergeCell ref="S471:S474"/>
    <mergeCell ref="T471:T474"/>
    <mergeCell ref="U471:U474"/>
    <mergeCell ref="J471:J474"/>
    <mergeCell ref="K471:K474"/>
    <mergeCell ref="L471:L474"/>
    <mergeCell ref="M471:M474"/>
    <mergeCell ref="N471:N474"/>
    <mergeCell ref="O471:O474"/>
    <mergeCell ref="T475:T478"/>
    <mergeCell ref="U475:U478"/>
    <mergeCell ref="C477:C478"/>
    <mergeCell ref="B471:B474"/>
    <mergeCell ref="C471:C472"/>
    <mergeCell ref="E471:E474"/>
    <mergeCell ref="F471:F474"/>
    <mergeCell ref="G471:G474"/>
    <mergeCell ref="H471:H474"/>
    <mergeCell ref="I471:I474"/>
    <mergeCell ref="B479:B482"/>
    <mergeCell ref="C479:C480"/>
    <mergeCell ref="E479:E482"/>
    <mergeCell ref="F479:F482"/>
    <mergeCell ref="G479:G482"/>
    <mergeCell ref="H479:H482"/>
    <mergeCell ref="I479:I482"/>
    <mergeCell ref="N475:N478"/>
    <mergeCell ref="O475:O478"/>
    <mergeCell ref="P475:P478"/>
    <mergeCell ref="Q475:Q478"/>
    <mergeCell ref="R475:R478"/>
    <mergeCell ref="S475:S478"/>
    <mergeCell ref="H475:H478"/>
    <mergeCell ref="I475:I478"/>
    <mergeCell ref="J475:J478"/>
    <mergeCell ref="K475:K478"/>
    <mergeCell ref="L475:L478"/>
    <mergeCell ref="M475:M478"/>
    <mergeCell ref="C481:C482"/>
    <mergeCell ref="B475:B478"/>
    <mergeCell ref="C475:C476"/>
    <mergeCell ref="E475:E478"/>
    <mergeCell ref="F475:F478"/>
    <mergeCell ref="G475:G478"/>
    <mergeCell ref="A483:A550"/>
    <mergeCell ref="B483:B486"/>
    <mergeCell ref="C483:C484"/>
    <mergeCell ref="E483:E486"/>
    <mergeCell ref="F483:F486"/>
    <mergeCell ref="B495:B498"/>
    <mergeCell ref="C495:C496"/>
    <mergeCell ref="E495:E498"/>
    <mergeCell ref="F495:F498"/>
    <mergeCell ref="P479:P482"/>
    <mergeCell ref="Q479:Q482"/>
    <mergeCell ref="R479:R482"/>
    <mergeCell ref="S479:S482"/>
    <mergeCell ref="T479:T482"/>
    <mergeCell ref="U479:U482"/>
    <mergeCell ref="J479:J482"/>
    <mergeCell ref="K479:K482"/>
    <mergeCell ref="L479:L482"/>
    <mergeCell ref="M479:M482"/>
    <mergeCell ref="N479:N482"/>
    <mergeCell ref="O479:O482"/>
    <mergeCell ref="M487:M490"/>
    <mergeCell ref="N487:N490"/>
    <mergeCell ref="S483:S486"/>
    <mergeCell ref="T483:T486"/>
    <mergeCell ref="U483:U486"/>
    <mergeCell ref="C485:C486"/>
    <mergeCell ref="B487:B490"/>
    <mergeCell ref="C487:C488"/>
    <mergeCell ref="E487:E490"/>
    <mergeCell ref="F487:F490"/>
    <mergeCell ref="G487:G490"/>
    <mergeCell ref="H487:H490"/>
    <mergeCell ref="M483:M486"/>
    <mergeCell ref="N483:N486"/>
    <mergeCell ref="O483:O486"/>
    <mergeCell ref="P483:P486"/>
    <mergeCell ref="Q483:Q486"/>
    <mergeCell ref="R483:R486"/>
    <mergeCell ref="G483:G486"/>
    <mergeCell ref="H483:H486"/>
    <mergeCell ref="I483:I486"/>
    <mergeCell ref="J483:J486"/>
    <mergeCell ref="K483:K486"/>
    <mergeCell ref="L483:L486"/>
    <mergeCell ref="Q491:Q494"/>
    <mergeCell ref="R491:R494"/>
    <mergeCell ref="S491:S494"/>
    <mergeCell ref="T491:T494"/>
    <mergeCell ref="K495:K498"/>
    <mergeCell ref="L495:L498"/>
    <mergeCell ref="U499:U502"/>
    <mergeCell ref="C501:C502"/>
    <mergeCell ref="U491:U494"/>
    <mergeCell ref="C493:C494"/>
    <mergeCell ref="K491:K494"/>
    <mergeCell ref="L491:L494"/>
    <mergeCell ref="M491:M494"/>
    <mergeCell ref="N491:N494"/>
    <mergeCell ref="O491:O494"/>
    <mergeCell ref="P491:P494"/>
    <mergeCell ref="U487:U490"/>
    <mergeCell ref="C489:C490"/>
    <mergeCell ref="B491:B494"/>
    <mergeCell ref="C491:C492"/>
    <mergeCell ref="E491:E494"/>
    <mergeCell ref="F491:F494"/>
    <mergeCell ref="G491:G494"/>
    <mergeCell ref="H491:H494"/>
    <mergeCell ref="I491:I494"/>
    <mergeCell ref="J491:J494"/>
    <mergeCell ref="O487:O490"/>
    <mergeCell ref="P487:P490"/>
    <mergeCell ref="Q487:Q490"/>
    <mergeCell ref="R487:R490"/>
    <mergeCell ref="S487:S490"/>
    <mergeCell ref="T487:T490"/>
    <mergeCell ref="I487:I490"/>
    <mergeCell ref="J487:J490"/>
    <mergeCell ref="K487:K490"/>
    <mergeCell ref="L487:L490"/>
    <mergeCell ref="O499:O502"/>
    <mergeCell ref="P499:P502"/>
    <mergeCell ref="Q499:Q502"/>
    <mergeCell ref="R499:R502"/>
    <mergeCell ref="S499:S502"/>
    <mergeCell ref="T499:T502"/>
    <mergeCell ref="I499:I502"/>
    <mergeCell ref="J499:J502"/>
    <mergeCell ref="K499:K502"/>
    <mergeCell ref="L499:L502"/>
    <mergeCell ref="M499:M502"/>
    <mergeCell ref="N499:N502"/>
    <mergeCell ref="S495:S498"/>
    <mergeCell ref="T495:T498"/>
    <mergeCell ref="U495:U498"/>
    <mergeCell ref="C497:C498"/>
    <mergeCell ref="B499:B502"/>
    <mergeCell ref="C499:C500"/>
    <mergeCell ref="E499:E502"/>
    <mergeCell ref="F499:F502"/>
    <mergeCell ref="G499:G502"/>
    <mergeCell ref="H499:H502"/>
    <mergeCell ref="M495:M498"/>
    <mergeCell ref="N495:N498"/>
    <mergeCell ref="O495:O498"/>
    <mergeCell ref="P495:P498"/>
    <mergeCell ref="Q495:Q498"/>
    <mergeCell ref="R495:R498"/>
    <mergeCell ref="G495:G498"/>
    <mergeCell ref="H495:H498"/>
    <mergeCell ref="I495:I498"/>
    <mergeCell ref="J495:J498"/>
    <mergeCell ref="M507:M510"/>
    <mergeCell ref="N507:N510"/>
    <mergeCell ref="B507:B510"/>
    <mergeCell ref="C507:C508"/>
    <mergeCell ref="E507:E510"/>
    <mergeCell ref="F507:F510"/>
    <mergeCell ref="G507:G510"/>
    <mergeCell ref="H507:H510"/>
    <mergeCell ref="Q503:Q506"/>
    <mergeCell ref="R503:R506"/>
    <mergeCell ref="S503:S506"/>
    <mergeCell ref="T503:T506"/>
    <mergeCell ref="U503:U506"/>
    <mergeCell ref="C505:C506"/>
    <mergeCell ref="K503:K506"/>
    <mergeCell ref="L503:L506"/>
    <mergeCell ref="M503:M506"/>
    <mergeCell ref="N503:N506"/>
    <mergeCell ref="O503:O506"/>
    <mergeCell ref="P503:P506"/>
    <mergeCell ref="B503:B506"/>
    <mergeCell ref="C503:C504"/>
    <mergeCell ref="E503:E506"/>
    <mergeCell ref="F503:F506"/>
    <mergeCell ref="G503:G506"/>
    <mergeCell ref="H503:H506"/>
    <mergeCell ref="I503:I506"/>
    <mergeCell ref="J503:J506"/>
    <mergeCell ref="Q511:Q514"/>
    <mergeCell ref="R511:R514"/>
    <mergeCell ref="S511:S514"/>
    <mergeCell ref="T511:T514"/>
    <mergeCell ref="U511:U514"/>
    <mergeCell ref="C513:C514"/>
    <mergeCell ref="K511:K514"/>
    <mergeCell ref="L511:L514"/>
    <mergeCell ref="M511:M514"/>
    <mergeCell ref="N511:N514"/>
    <mergeCell ref="O511:O514"/>
    <mergeCell ref="P511:P514"/>
    <mergeCell ref="U507:U510"/>
    <mergeCell ref="C509:C510"/>
    <mergeCell ref="B511:B514"/>
    <mergeCell ref="C511:C512"/>
    <mergeCell ref="E511:E514"/>
    <mergeCell ref="F511:F514"/>
    <mergeCell ref="G511:G514"/>
    <mergeCell ref="H511:H514"/>
    <mergeCell ref="I511:I514"/>
    <mergeCell ref="J511:J514"/>
    <mergeCell ref="O507:O510"/>
    <mergeCell ref="P507:P510"/>
    <mergeCell ref="Q507:Q510"/>
    <mergeCell ref="R507:R510"/>
    <mergeCell ref="S507:S510"/>
    <mergeCell ref="T507:T510"/>
    <mergeCell ref="I507:I510"/>
    <mergeCell ref="J507:J510"/>
    <mergeCell ref="K507:K510"/>
    <mergeCell ref="L507:L510"/>
    <mergeCell ref="U515:U518"/>
    <mergeCell ref="C517:C518"/>
    <mergeCell ref="B519:B522"/>
    <mergeCell ref="C519:C520"/>
    <mergeCell ref="E519:E522"/>
    <mergeCell ref="F519:F522"/>
    <mergeCell ref="G519:G522"/>
    <mergeCell ref="H519:H522"/>
    <mergeCell ref="I519:I522"/>
    <mergeCell ref="J519:J522"/>
    <mergeCell ref="O515:O518"/>
    <mergeCell ref="P515:P518"/>
    <mergeCell ref="Q515:Q518"/>
    <mergeCell ref="R515:R518"/>
    <mergeCell ref="S515:S518"/>
    <mergeCell ref="T515:T518"/>
    <mergeCell ref="I515:I518"/>
    <mergeCell ref="J515:J518"/>
    <mergeCell ref="K515:K518"/>
    <mergeCell ref="L515:L518"/>
    <mergeCell ref="M515:M518"/>
    <mergeCell ref="N515:N518"/>
    <mergeCell ref="B515:B518"/>
    <mergeCell ref="C515:C516"/>
    <mergeCell ref="E515:E518"/>
    <mergeCell ref="F515:F518"/>
    <mergeCell ref="G515:G518"/>
    <mergeCell ref="H515:H518"/>
    <mergeCell ref="M523:M526"/>
    <mergeCell ref="N523:N526"/>
    <mergeCell ref="B523:B526"/>
    <mergeCell ref="C523:C524"/>
    <mergeCell ref="E523:E526"/>
    <mergeCell ref="F523:F526"/>
    <mergeCell ref="G523:G526"/>
    <mergeCell ref="H523:H526"/>
    <mergeCell ref="Q519:Q522"/>
    <mergeCell ref="R519:R522"/>
    <mergeCell ref="S519:S522"/>
    <mergeCell ref="T519:T522"/>
    <mergeCell ref="U519:U522"/>
    <mergeCell ref="C521:C522"/>
    <mergeCell ref="K519:K522"/>
    <mergeCell ref="L519:L522"/>
    <mergeCell ref="M519:M522"/>
    <mergeCell ref="N519:N522"/>
    <mergeCell ref="O519:O522"/>
    <mergeCell ref="P519:P522"/>
    <mergeCell ref="Q527:Q530"/>
    <mergeCell ref="R527:R530"/>
    <mergeCell ref="S527:S530"/>
    <mergeCell ref="T527:T530"/>
    <mergeCell ref="U527:U530"/>
    <mergeCell ref="C529:C530"/>
    <mergeCell ref="K527:K530"/>
    <mergeCell ref="L527:L530"/>
    <mergeCell ref="M527:M530"/>
    <mergeCell ref="N527:N530"/>
    <mergeCell ref="O527:O530"/>
    <mergeCell ref="P527:P530"/>
    <mergeCell ref="U523:U526"/>
    <mergeCell ref="C525:C526"/>
    <mergeCell ref="B527:B530"/>
    <mergeCell ref="C527:C528"/>
    <mergeCell ref="E527:E530"/>
    <mergeCell ref="F527:F530"/>
    <mergeCell ref="G527:G530"/>
    <mergeCell ref="H527:H530"/>
    <mergeCell ref="I527:I530"/>
    <mergeCell ref="J527:J530"/>
    <mergeCell ref="O523:O526"/>
    <mergeCell ref="P523:P526"/>
    <mergeCell ref="Q523:Q526"/>
    <mergeCell ref="R523:R526"/>
    <mergeCell ref="S523:S526"/>
    <mergeCell ref="T523:T526"/>
    <mergeCell ref="I523:I526"/>
    <mergeCell ref="J523:J526"/>
    <mergeCell ref="K523:K526"/>
    <mergeCell ref="L523:L526"/>
    <mergeCell ref="U531:U534"/>
    <mergeCell ref="C533:C534"/>
    <mergeCell ref="B535:B538"/>
    <mergeCell ref="C535:C536"/>
    <mergeCell ref="E535:E538"/>
    <mergeCell ref="F535:F538"/>
    <mergeCell ref="G535:G538"/>
    <mergeCell ref="H535:H538"/>
    <mergeCell ref="I535:I538"/>
    <mergeCell ref="J535:J538"/>
    <mergeCell ref="O531:O534"/>
    <mergeCell ref="P531:P534"/>
    <mergeCell ref="Q531:Q534"/>
    <mergeCell ref="R531:R534"/>
    <mergeCell ref="S531:S534"/>
    <mergeCell ref="T531:T534"/>
    <mergeCell ref="I531:I534"/>
    <mergeCell ref="J531:J534"/>
    <mergeCell ref="K531:K534"/>
    <mergeCell ref="L531:L534"/>
    <mergeCell ref="M531:M534"/>
    <mergeCell ref="N531:N534"/>
    <mergeCell ref="B531:B534"/>
    <mergeCell ref="C531:C532"/>
    <mergeCell ref="E531:E534"/>
    <mergeCell ref="F531:F534"/>
    <mergeCell ref="G531:G534"/>
    <mergeCell ref="H531:H534"/>
    <mergeCell ref="M539:M542"/>
    <mergeCell ref="N539:N542"/>
    <mergeCell ref="B539:B542"/>
    <mergeCell ref="C539:C540"/>
    <mergeCell ref="E539:E542"/>
    <mergeCell ref="F539:F542"/>
    <mergeCell ref="G539:G542"/>
    <mergeCell ref="H539:H542"/>
    <mergeCell ref="Q535:Q538"/>
    <mergeCell ref="R535:R538"/>
    <mergeCell ref="S535:S538"/>
    <mergeCell ref="T535:T538"/>
    <mergeCell ref="U535:U538"/>
    <mergeCell ref="C537:C538"/>
    <mergeCell ref="K535:K538"/>
    <mergeCell ref="L535:L538"/>
    <mergeCell ref="M535:M538"/>
    <mergeCell ref="N535:N538"/>
    <mergeCell ref="O535:O538"/>
    <mergeCell ref="P535:P538"/>
    <mergeCell ref="Q543:Q546"/>
    <mergeCell ref="R543:R546"/>
    <mergeCell ref="S543:S546"/>
    <mergeCell ref="T543:T546"/>
    <mergeCell ref="U543:U546"/>
    <mergeCell ref="C545:C546"/>
    <mergeCell ref="K543:K546"/>
    <mergeCell ref="L543:L546"/>
    <mergeCell ref="M543:M546"/>
    <mergeCell ref="N543:N546"/>
    <mergeCell ref="O543:O546"/>
    <mergeCell ref="P543:P546"/>
    <mergeCell ref="U539:U542"/>
    <mergeCell ref="C541:C542"/>
    <mergeCell ref="B543:B546"/>
    <mergeCell ref="C543:C544"/>
    <mergeCell ref="E543:E546"/>
    <mergeCell ref="F543:F546"/>
    <mergeCell ref="G543:G546"/>
    <mergeCell ref="H543:H546"/>
    <mergeCell ref="I543:I546"/>
    <mergeCell ref="J543:J546"/>
    <mergeCell ref="O539:O542"/>
    <mergeCell ref="P539:P542"/>
    <mergeCell ref="Q539:Q542"/>
    <mergeCell ref="R539:R542"/>
    <mergeCell ref="S539:S542"/>
    <mergeCell ref="T539:T542"/>
    <mergeCell ref="I539:I542"/>
    <mergeCell ref="J539:J542"/>
    <mergeCell ref="K539:K542"/>
    <mergeCell ref="L539:L542"/>
    <mergeCell ref="U547:U550"/>
    <mergeCell ref="C549:C550"/>
    <mergeCell ref="O547:O550"/>
    <mergeCell ref="P547:P550"/>
    <mergeCell ref="Q547:Q550"/>
    <mergeCell ref="R547:R550"/>
    <mergeCell ref="S547:S550"/>
    <mergeCell ref="T547:T550"/>
    <mergeCell ref="I547:I550"/>
    <mergeCell ref="J547:J550"/>
    <mergeCell ref="K547:K550"/>
    <mergeCell ref="L547:L550"/>
    <mergeCell ref="M547:M550"/>
    <mergeCell ref="N547:N550"/>
    <mergeCell ref="B547:B550"/>
    <mergeCell ref="C547:C548"/>
    <mergeCell ref="E547:E550"/>
    <mergeCell ref="F547:F550"/>
    <mergeCell ref="G547:G550"/>
    <mergeCell ref="H547:H550"/>
  </mergeCells>
  <phoneticPr fontId="1"/>
  <pageMargins left="0.70866141732283505" right="0.70866141732283505" top="0.74803149606299202" bottom="0.74803149606299202" header="0.31496062992126" footer="0.31496062992126"/>
  <pageSetup paperSize="9" scale="49" orientation="portrait" r:id="rId1"/>
  <rowBreaks count="7" manualBreakCount="7">
    <brk id="74" max="20" man="1"/>
    <brk id="142" max="20" man="1"/>
    <brk id="210" max="20" man="1"/>
    <brk id="278" max="20" man="1"/>
    <brk id="346" max="20" man="1"/>
    <brk id="414" max="20" man="1"/>
    <brk id="48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記入方法</vt:lpstr>
      <vt:lpstr>請求書（保育所）</vt:lpstr>
      <vt:lpstr>在籍児童一覧（保育所）</vt:lpstr>
      <vt:lpstr>計算用</vt:lpstr>
      <vt:lpstr>保育単価表</vt:lpstr>
      <vt:lpstr>保育単価表②</vt:lpstr>
      <vt:lpstr>保育単価表③（定員を恒常的に超過する場合）</vt:lpstr>
      <vt:lpstr>'在籍児童一覧（保育所）'!Print_Area</vt:lpstr>
      <vt:lpstr>'請求書（保育所）'!Print_Area</vt:lpstr>
      <vt:lpstr>保育単価表!Print_Area</vt:lpstr>
      <vt:lpstr>'保育単価表③（定員を恒常的に超過する場合）'!Print_Area</vt:lpstr>
      <vt:lpstr>保育単価表!Print_Titles</vt:lpstr>
      <vt:lpstr>'保育単価表③（定員を恒常的に超過する場合）'!Print_Titles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2021-08-20T03:04:47Z</dcterms:created>
  <dcterms:modified xsi:type="dcterms:W3CDTF">2023-09-12T00:03:53Z</dcterms:modified>
</cp:coreProperties>
</file>