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806"/>
  </bookViews>
  <sheets>
    <sheet name="記入方法" sheetId="42" r:id="rId1"/>
    <sheet name="請求書（幼稚園）" sheetId="29" r:id="rId2"/>
    <sheet name="在籍児童一覧（幼稚園）" sheetId="32" r:id="rId3"/>
    <sheet name="計算用" sheetId="39" r:id="rId4"/>
    <sheet name="幼稚園 本単価表" sheetId="35" r:id="rId5"/>
    <sheet name="幼稚園 本単価表②" sheetId="36" r:id="rId6"/>
    <sheet name="幼稚園単価表③（定員を恒常的に超過する場合）" sheetId="41" r:id="rId7"/>
  </sheets>
  <definedNames>
    <definedName name="_xlnm.Print_Area" localSheetId="2">'在籍児童一覧（幼稚園）'!$A$1:$Y$177</definedName>
    <definedName name="_xlnm.Print_Area" localSheetId="1">'請求書（幼稚園）'!$A$1:$Z$215</definedName>
    <definedName name="_xlnm.Print_Area" localSheetId="5">'幼稚園 本単価表②'!$A$1:$W$73</definedName>
    <definedName name="_xlnm.Print_Area" localSheetId="6">'幼稚園単価表③（定員を恒常的に超過する場合）'!$A$1:$U$278</definedName>
    <definedName name="_xlnm.Print_Titles" localSheetId="6">'幼稚園単価表③（定員を恒常的に超過する場合）'!$2:$6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 i="32" l="1"/>
  <c r="AN11" i="32"/>
  <c r="AO11" i="32"/>
  <c r="AP11" i="32"/>
  <c r="AM12" i="32"/>
  <c r="AN12" i="32"/>
  <c r="AO12" i="32"/>
  <c r="AP12" i="32"/>
  <c r="AM13" i="32"/>
  <c r="AN13" i="32"/>
  <c r="AO13" i="32"/>
  <c r="AP13" i="32"/>
  <c r="AM14" i="32"/>
  <c r="AN14" i="32"/>
  <c r="AO14" i="32"/>
  <c r="AP14" i="32"/>
  <c r="AM15" i="32"/>
  <c r="AN15" i="32"/>
  <c r="AO15" i="32"/>
  <c r="AP15" i="32"/>
  <c r="AM16" i="32"/>
  <c r="AN16" i="32"/>
  <c r="AO16" i="32"/>
  <c r="AP16" i="32"/>
  <c r="AM17" i="32"/>
  <c r="AN17" i="32"/>
  <c r="AO17" i="32"/>
  <c r="AP17" i="32"/>
  <c r="AM18" i="32"/>
  <c r="AN18" i="32"/>
  <c r="AO18" i="32"/>
  <c r="AP18" i="32"/>
  <c r="AM19" i="32"/>
  <c r="AN19" i="32"/>
  <c r="AO19" i="32"/>
  <c r="AP19" i="32"/>
  <c r="AM20" i="32"/>
  <c r="AN20" i="32"/>
  <c r="AO20" i="32"/>
  <c r="AP20" i="32"/>
  <c r="AM21" i="32"/>
  <c r="AN21" i="32"/>
  <c r="AO21" i="32"/>
  <c r="AP21" i="32"/>
  <c r="AM22" i="32"/>
  <c r="AN22" i="32"/>
  <c r="AO22" i="32"/>
  <c r="AP22" i="32"/>
  <c r="AM23" i="32"/>
  <c r="AN23" i="32"/>
  <c r="AO23" i="32"/>
  <c r="AP23" i="32"/>
  <c r="AM24" i="32"/>
  <c r="AN24" i="32"/>
  <c r="AO24" i="32"/>
  <c r="AP24" i="32"/>
  <c r="AM25" i="32"/>
  <c r="AN25" i="32"/>
  <c r="AO25" i="32"/>
  <c r="AP25" i="32"/>
  <c r="AM26" i="32"/>
  <c r="AN26" i="32"/>
  <c r="AO26" i="32"/>
  <c r="AP26" i="32"/>
  <c r="AM27" i="32"/>
  <c r="AN27" i="32"/>
  <c r="AO27" i="32"/>
  <c r="AP27" i="32"/>
  <c r="AM28" i="32"/>
  <c r="AN28" i="32"/>
  <c r="AO28" i="32"/>
  <c r="AP28" i="32"/>
  <c r="AM29" i="32"/>
  <c r="AN29" i="32"/>
  <c r="AO29" i="32"/>
  <c r="AP29" i="32"/>
  <c r="AM30" i="32"/>
  <c r="AN30" i="32"/>
  <c r="AO30" i="32"/>
  <c r="AP30" i="32"/>
  <c r="AM31" i="32"/>
  <c r="AN31" i="32"/>
  <c r="AO31" i="32"/>
  <c r="AP31" i="32"/>
  <c r="AM32" i="32"/>
  <c r="AN32" i="32"/>
  <c r="AO32" i="32"/>
  <c r="AP32" i="32"/>
  <c r="AM33" i="32"/>
  <c r="AN33" i="32"/>
  <c r="AO33" i="32"/>
  <c r="AP33" i="32"/>
  <c r="AM34" i="32"/>
  <c r="AN34" i="32"/>
  <c r="AO34" i="32"/>
  <c r="AP34" i="32"/>
  <c r="AM35" i="32"/>
  <c r="AN35" i="32"/>
  <c r="AO35" i="32"/>
  <c r="AP35" i="32"/>
  <c r="AM36" i="32"/>
  <c r="AN36" i="32"/>
  <c r="AO36" i="32"/>
  <c r="AP36" i="32"/>
  <c r="AM37" i="32"/>
  <c r="AN37" i="32"/>
  <c r="AO37" i="32"/>
  <c r="AP37" i="32"/>
  <c r="AM38" i="32"/>
  <c r="AN38" i="32"/>
  <c r="AO38" i="32"/>
  <c r="AP38" i="32"/>
  <c r="AM39" i="32"/>
  <c r="AN39" i="32"/>
  <c r="AO39" i="32"/>
  <c r="AP39" i="32"/>
  <c r="AM40" i="32"/>
  <c r="AN40" i="32"/>
  <c r="AO40" i="32"/>
  <c r="AP40" i="32"/>
  <c r="AM41" i="32"/>
  <c r="AN41" i="32"/>
  <c r="AO41" i="32"/>
  <c r="AP41" i="32"/>
  <c r="AM42" i="32"/>
  <c r="AN42" i="32"/>
  <c r="AO42" i="32"/>
  <c r="AP42" i="32"/>
  <c r="AM43" i="32"/>
  <c r="AN43" i="32"/>
  <c r="AO43" i="32"/>
  <c r="AP43" i="32"/>
  <c r="AM44" i="32"/>
  <c r="AN44" i="32"/>
  <c r="AO44" i="32"/>
  <c r="AP44" i="32"/>
  <c r="AM45" i="32"/>
  <c r="AN45" i="32"/>
  <c r="AO45" i="32"/>
  <c r="AP45" i="32"/>
  <c r="AM46" i="32"/>
  <c r="AN46" i="32"/>
  <c r="AO46" i="32"/>
  <c r="AP46" i="32"/>
  <c r="AM47" i="32"/>
  <c r="AN47" i="32"/>
  <c r="AO47" i="32"/>
  <c r="AP47" i="32"/>
  <c r="AM48" i="32"/>
  <c r="AN48" i="32"/>
  <c r="AO48" i="32"/>
  <c r="AP48" i="32"/>
  <c r="AM49" i="32"/>
  <c r="AN49" i="32"/>
  <c r="AO49" i="32"/>
  <c r="AP49" i="32"/>
  <c r="AM50" i="32"/>
  <c r="AN50" i="32"/>
  <c r="AO50" i="32"/>
  <c r="AP50" i="32"/>
  <c r="AM51" i="32"/>
  <c r="AN51" i="32"/>
  <c r="AO51" i="32"/>
  <c r="AP51" i="32"/>
  <c r="AM52" i="32"/>
  <c r="AN52" i="32"/>
  <c r="AO52" i="32"/>
  <c r="AP52" i="32"/>
  <c r="AM53" i="32"/>
  <c r="AN53" i="32"/>
  <c r="AO53" i="32"/>
  <c r="AP53" i="32"/>
  <c r="AM54" i="32"/>
  <c r="AN54" i="32"/>
  <c r="AO54" i="32"/>
  <c r="AP54" i="32"/>
  <c r="AM55" i="32"/>
  <c r="AN55" i="32"/>
  <c r="AO55" i="32"/>
  <c r="AP55" i="32"/>
  <c r="AM56" i="32"/>
  <c r="AN56" i="32"/>
  <c r="AO56" i="32"/>
  <c r="AP56" i="32"/>
  <c r="AM57" i="32"/>
  <c r="AN57" i="32"/>
  <c r="AO57" i="32"/>
  <c r="AP57" i="32"/>
  <c r="AM58" i="32"/>
  <c r="AN58" i="32"/>
  <c r="AO58" i="32"/>
  <c r="AP58" i="32"/>
  <c r="AM59" i="32"/>
  <c r="AN59" i="32"/>
  <c r="AO59" i="32"/>
  <c r="AP59" i="32"/>
  <c r="AM60" i="32"/>
  <c r="AN60" i="32"/>
  <c r="AO60" i="32"/>
  <c r="AP60" i="32"/>
  <c r="AM61" i="32"/>
  <c r="AN61" i="32"/>
  <c r="AO61" i="32"/>
  <c r="AP61" i="32"/>
  <c r="AM62" i="32"/>
  <c r="AN62" i="32"/>
  <c r="AO62" i="32"/>
  <c r="AP62" i="32"/>
  <c r="AM63" i="32"/>
  <c r="AN63" i="32"/>
  <c r="AO63" i="32"/>
  <c r="AP63" i="32"/>
  <c r="AM64" i="32"/>
  <c r="AN64" i="32"/>
  <c r="AO64" i="32"/>
  <c r="AP64" i="32"/>
  <c r="AM65" i="32"/>
  <c r="AN65" i="32"/>
  <c r="AO65" i="32"/>
  <c r="AP65" i="32"/>
  <c r="AM66" i="32"/>
  <c r="AN66" i="32"/>
  <c r="AO66" i="32"/>
  <c r="AP66" i="32"/>
  <c r="AM67" i="32"/>
  <c r="AN67" i="32"/>
  <c r="AO67" i="32"/>
  <c r="AP67" i="32"/>
  <c r="AM68" i="32"/>
  <c r="AN68" i="32"/>
  <c r="AO68" i="32"/>
  <c r="AP68" i="32"/>
  <c r="AM69" i="32"/>
  <c r="AN69" i="32"/>
  <c r="AO69" i="32"/>
  <c r="AP69" i="32"/>
  <c r="AM70" i="32"/>
  <c r="AN70" i="32"/>
  <c r="AO70" i="32"/>
  <c r="AP70" i="32"/>
  <c r="AM71" i="32"/>
  <c r="AN71" i="32"/>
  <c r="AO71" i="32"/>
  <c r="AP71" i="32"/>
  <c r="AM72" i="32"/>
  <c r="AN72" i="32"/>
  <c r="AO72" i="32"/>
  <c r="AP72" i="32"/>
  <c r="AM73" i="32"/>
  <c r="AN73" i="32"/>
  <c r="AO73" i="32"/>
  <c r="AP73" i="32"/>
  <c r="AM74" i="32"/>
  <c r="AN74" i="32"/>
  <c r="AO74" i="32"/>
  <c r="AP74" i="32"/>
  <c r="AM75" i="32"/>
  <c r="AN75" i="32"/>
  <c r="AO75" i="32"/>
  <c r="AP75" i="32"/>
  <c r="AM76" i="32"/>
  <c r="AN76" i="32"/>
  <c r="AO76" i="32"/>
  <c r="AP76" i="32"/>
  <c r="AM77" i="32"/>
  <c r="AN77" i="32"/>
  <c r="AO77" i="32"/>
  <c r="AP77" i="32"/>
  <c r="AM78" i="32"/>
  <c r="AN78" i="32"/>
  <c r="AO78" i="32"/>
  <c r="AP78" i="32"/>
  <c r="AM79" i="32"/>
  <c r="AN79" i="32"/>
  <c r="AO79" i="32"/>
  <c r="AP79" i="32"/>
  <c r="AM80" i="32"/>
  <c r="AN80" i="32"/>
  <c r="AO80" i="32"/>
  <c r="AP80" i="32"/>
  <c r="AM81" i="32"/>
  <c r="AN81" i="32"/>
  <c r="AO81" i="32"/>
  <c r="AP81" i="32"/>
  <c r="AM82" i="32"/>
  <c r="AN82" i="32"/>
  <c r="AO82" i="32"/>
  <c r="AP82" i="32"/>
  <c r="AM83" i="32"/>
  <c r="AN83" i="32"/>
  <c r="AO83" i="32"/>
  <c r="AP83" i="32"/>
  <c r="AM84" i="32"/>
  <c r="AN84" i="32"/>
  <c r="AO84" i="32"/>
  <c r="AP84" i="32"/>
  <c r="AM85" i="32"/>
  <c r="AN85" i="32"/>
  <c r="AO85" i="32"/>
  <c r="AP85" i="32"/>
  <c r="AM86" i="32"/>
  <c r="AN86" i="32"/>
  <c r="AO86" i="32"/>
  <c r="AP86" i="32"/>
  <c r="AM87" i="32"/>
  <c r="AN87" i="32"/>
  <c r="AO87" i="32"/>
  <c r="AP87" i="32"/>
  <c r="AM88" i="32"/>
  <c r="AN88" i="32"/>
  <c r="AO88" i="32"/>
  <c r="AP88" i="32"/>
  <c r="AM89" i="32"/>
  <c r="AN89" i="32"/>
  <c r="AO89" i="32"/>
  <c r="AP89" i="32"/>
  <c r="AM90" i="32"/>
  <c r="AN90" i="32"/>
  <c r="AO90" i="32"/>
  <c r="AP90" i="32"/>
  <c r="AM91" i="32"/>
  <c r="AN91" i="32"/>
  <c r="AO91" i="32"/>
  <c r="AP91" i="32"/>
  <c r="AM92" i="32"/>
  <c r="AN92" i="32"/>
  <c r="AO92" i="32"/>
  <c r="AP92" i="32"/>
  <c r="AM93" i="32"/>
  <c r="AN93" i="32"/>
  <c r="AO93" i="32"/>
  <c r="AP93" i="32"/>
  <c r="AM94" i="32"/>
  <c r="AN94" i="32"/>
  <c r="AO94" i="32"/>
  <c r="AP94" i="32"/>
  <c r="AM95" i="32"/>
  <c r="AN95" i="32"/>
  <c r="AO95" i="32"/>
  <c r="AP95" i="32"/>
  <c r="AM96" i="32"/>
  <c r="AN96" i="32"/>
  <c r="AO96" i="32"/>
  <c r="AP96" i="32"/>
  <c r="AM97" i="32"/>
  <c r="AN97" i="32"/>
  <c r="AO97" i="32"/>
  <c r="AP97" i="32"/>
  <c r="AM98" i="32"/>
  <c r="AN98" i="32"/>
  <c r="AO98" i="32"/>
  <c r="AP98" i="32"/>
  <c r="AM99" i="32"/>
  <c r="AN99" i="32"/>
  <c r="AO99" i="32"/>
  <c r="AP99" i="32"/>
  <c r="AM100" i="32"/>
  <c r="AN100" i="32"/>
  <c r="AO100" i="32"/>
  <c r="AP100" i="32"/>
  <c r="AM101" i="32"/>
  <c r="AN101" i="32"/>
  <c r="AO101" i="32"/>
  <c r="AP101" i="32"/>
  <c r="AM102" i="32"/>
  <c r="AN102" i="32"/>
  <c r="AO102" i="32"/>
  <c r="AP102" i="32"/>
  <c r="AM103" i="32"/>
  <c r="AN103" i="32"/>
  <c r="AO103" i="32"/>
  <c r="AP103" i="32"/>
  <c r="AM104" i="32"/>
  <c r="AN104" i="32"/>
  <c r="AO104" i="32"/>
  <c r="AP104" i="32"/>
  <c r="AM105" i="32"/>
  <c r="AN105" i="32"/>
  <c r="AO105" i="32"/>
  <c r="AP105" i="32"/>
  <c r="AM106" i="32"/>
  <c r="AN106" i="32"/>
  <c r="AO106" i="32"/>
  <c r="AP106" i="32"/>
  <c r="AM107" i="32"/>
  <c r="AN107" i="32"/>
  <c r="AO107" i="32"/>
  <c r="AP107" i="32"/>
  <c r="AM108" i="32"/>
  <c r="AN108" i="32"/>
  <c r="AO108" i="32"/>
  <c r="AP108" i="32"/>
  <c r="AM109" i="32"/>
  <c r="AN109" i="32"/>
  <c r="AO109" i="32"/>
  <c r="AP109" i="32"/>
  <c r="AM110" i="32"/>
  <c r="AN110" i="32"/>
  <c r="AO110" i="32"/>
  <c r="AP110" i="32"/>
  <c r="AM111" i="32"/>
  <c r="AN111" i="32"/>
  <c r="AO111" i="32"/>
  <c r="AP111" i="32"/>
  <c r="AM112" i="32"/>
  <c r="AN112" i="32"/>
  <c r="AO112" i="32"/>
  <c r="AP112" i="32"/>
  <c r="AM113" i="32"/>
  <c r="AN113" i="32"/>
  <c r="AO113" i="32"/>
  <c r="AP113" i="32"/>
  <c r="AM114" i="32"/>
  <c r="AN114" i="32"/>
  <c r="AO114" i="32"/>
  <c r="AP114" i="32"/>
  <c r="AM115" i="32"/>
  <c r="AN115" i="32"/>
  <c r="AO115" i="32"/>
  <c r="AP115" i="32"/>
  <c r="AM116" i="32"/>
  <c r="AN116" i="32"/>
  <c r="AO116" i="32"/>
  <c r="AP116" i="32"/>
  <c r="AM117" i="32"/>
  <c r="AN117" i="32"/>
  <c r="AO117" i="32"/>
  <c r="AP117" i="32"/>
  <c r="AM118" i="32"/>
  <c r="AN118" i="32"/>
  <c r="AO118" i="32"/>
  <c r="AP118" i="32"/>
  <c r="AM119" i="32"/>
  <c r="AN119" i="32"/>
  <c r="AO119" i="32"/>
  <c r="AP119" i="32"/>
  <c r="AM120" i="32"/>
  <c r="AN120" i="32"/>
  <c r="AO120" i="32"/>
  <c r="AP120" i="32"/>
  <c r="AM121" i="32"/>
  <c r="AN121" i="32"/>
  <c r="AO121" i="32"/>
  <c r="AP121" i="32"/>
  <c r="AM122" i="32"/>
  <c r="AN122" i="32"/>
  <c r="AO122" i="32"/>
  <c r="AP122" i="32"/>
  <c r="AM123" i="32"/>
  <c r="AN123" i="32"/>
  <c r="AO123" i="32"/>
  <c r="AP123" i="32"/>
  <c r="AM124" i="32"/>
  <c r="AN124" i="32"/>
  <c r="AO124" i="32"/>
  <c r="AP124" i="32"/>
  <c r="AM125" i="32"/>
  <c r="AN125" i="32"/>
  <c r="AO125" i="32"/>
  <c r="AP125" i="32"/>
  <c r="AM126" i="32"/>
  <c r="AN126" i="32"/>
  <c r="AO126" i="32"/>
  <c r="AP126" i="32"/>
  <c r="AM127" i="32"/>
  <c r="AN127" i="32"/>
  <c r="AO127" i="32"/>
  <c r="AP127" i="32"/>
  <c r="AM128" i="32"/>
  <c r="AN128" i="32"/>
  <c r="AO128" i="32"/>
  <c r="AP128" i="32"/>
  <c r="AM129" i="32"/>
  <c r="AN129" i="32"/>
  <c r="AO129" i="32"/>
  <c r="AP129" i="32"/>
  <c r="AM130" i="32"/>
  <c r="AN130" i="32"/>
  <c r="AO130" i="32"/>
  <c r="AP130" i="32"/>
  <c r="AM131" i="32"/>
  <c r="AN131" i="32"/>
  <c r="AO131" i="32"/>
  <c r="AP131" i="32"/>
  <c r="AM132" i="32"/>
  <c r="AN132" i="32"/>
  <c r="AO132" i="32"/>
  <c r="AP132" i="32"/>
  <c r="AM133" i="32"/>
  <c r="AN133" i="32"/>
  <c r="AO133" i="32"/>
  <c r="AP133" i="32"/>
  <c r="AM134" i="32"/>
  <c r="AN134" i="32"/>
  <c r="AO134" i="32"/>
  <c r="AP134" i="32"/>
  <c r="AM135" i="32"/>
  <c r="AN135" i="32"/>
  <c r="AO135" i="32"/>
  <c r="AP135" i="32"/>
  <c r="AM136" i="32"/>
  <c r="AN136" i="32"/>
  <c r="AO136" i="32"/>
  <c r="AP136" i="32"/>
  <c r="AM137" i="32"/>
  <c r="AN137" i="32"/>
  <c r="AO137" i="32"/>
  <c r="AP137" i="32"/>
  <c r="AM138" i="32"/>
  <c r="AN138" i="32"/>
  <c r="AO138" i="32"/>
  <c r="AP138" i="32"/>
  <c r="AM139" i="32"/>
  <c r="AN139" i="32"/>
  <c r="AO139" i="32"/>
  <c r="AP139" i="32"/>
  <c r="AP10" i="32"/>
  <c r="AM10" i="32"/>
  <c r="AN10" i="32"/>
  <c r="AO10" i="32"/>
  <c r="T11" i="32"/>
  <c r="T12" i="32"/>
  <c r="T13" i="32"/>
  <c r="T14" i="32"/>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T55" i="32"/>
  <c r="T56" i="32"/>
  <c r="T57" i="32"/>
  <c r="T58" i="32"/>
  <c r="T59" i="32"/>
  <c r="T60" i="32"/>
  <c r="T61" i="32"/>
  <c r="T62" i="32"/>
  <c r="T63" i="32"/>
  <c r="T64" i="32"/>
  <c r="T65" i="32"/>
  <c r="T66" i="32"/>
  <c r="T67" i="32"/>
  <c r="T68" i="32"/>
  <c r="T69" i="32"/>
  <c r="T70" i="32"/>
  <c r="T71" i="32"/>
  <c r="T72" i="32"/>
  <c r="T73" i="32"/>
  <c r="T74" i="32"/>
  <c r="T75" i="32"/>
  <c r="T76" i="32"/>
  <c r="T77" i="32"/>
  <c r="T78" i="32"/>
  <c r="T79" i="32"/>
  <c r="T80" i="32"/>
  <c r="T81" i="32"/>
  <c r="T82" i="32"/>
  <c r="T83" i="32"/>
  <c r="T84" i="32"/>
  <c r="T85" i="32"/>
  <c r="T86" i="32"/>
  <c r="T87" i="32"/>
  <c r="T88" i="32"/>
  <c r="T89" i="32"/>
  <c r="T90" i="32"/>
  <c r="T91" i="32"/>
  <c r="T92" i="32"/>
  <c r="T93" i="32"/>
  <c r="T94" i="32"/>
  <c r="T95" i="32"/>
  <c r="T96" i="32"/>
  <c r="T97" i="32"/>
  <c r="T98" i="32"/>
  <c r="T99" i="32"/>
  <c r="T100" i="32"/>
  <c r="T101" i="32"/>
  <c r="T102" i="32"/>
  <c r="T103" i="32"/>
  <c r="T104" i="32"/>
  <c r="T105" i="32"/>
  <c r="T106" i="32"/>
  <c r="T107" i="32"/>
  <c r="T108" i="32"/>
  <c r="T109" i="32"/>
  <c r="T110" i="32"/>
  <c r="T111" i="32"/>
  <c r="T112" i="32"/>
  <c r="T113" i="32"/>
  <c r="T114" i="32"/>
  <c r="T115" i="32"/>
  <c r="T116" i="32"/>
  <c r="T117" i="32"/>
  <c r="T118" i="32"/>
  <c r="T119" i="32"/>
  <c r="T120" i="32"/>
  <c r="T121" i="32"/>
  <c r="T122" i="32"/>
  <c r="T123" i="32"/>
  <c r="T124" i="32"/>
  <c r="T125" i="32"/>
  <c r="T126" i="32"/>
  <c r="T127" i="32"/>
  <c r="T128" i="32"/>
  <c r="T129" i="32"/>
  <c r="T130" i="32"/>
  <c r="T131" i="32"/>
  <c r="T132" i="32"/>
  <c r="T133" i="32"/>
  <c r="T134" i="32"/>
  <c r="T135" i="32"/>
  <c r="T136" i="32"/>
  <c r="T137" i="32"/>
  <c r="T138" i="32"/>
  <c r="T139" i="32"/>
  <c r="AD11" i="32"/>
  <c r="AF11" i="32" s="1"/>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T10" i="32"/>
  <c r="AD10" i="32"/>
  <c r="AG10" i="32" s="1"/>
  <c r="U170" i="29"/>
  <c r="AW10" i="32" l="1"/>
  <c r="AI10" i="32"/>
  <c r="O101" i="29"/>
  <c r="X103" i="29"/>
  <c r="X101" i="29"/>
  <c r="U103" i="29"/>
  <c r="U101" i="29"/>
  <c r="O103" i="29"/>
  <c r="O102" i="29" l="1"/>
  <c r="M133" i="29" l="1"/>
  <c r="M129" i="29" l="1"/>
  <c r="O100" i="29"/>
  <c r="M127" i="29" l="1"/>
  <c r="A110" i="32" l="1"/>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0" i="32"/>
  <c r="F2" i="32" l="1"/>
  <c r="Z108" i="32" l="1"/>
  <c r="AA108" i="32"/>
  <c r="AB108" i="32"/>
  <c r="AC108" i="32"/>
  <c r="AE108" i="32"/>
  <c r="AF108" i="32"/>
  <c r="AG108" i="32"/>
  <c r="AH108" i="32"/>
  <c r="AI108" i="32"/>
  <c r="AJ108" i="32"/>
  <c r="AK108" i="32"/>
  <c r="AL108" i="32"/>
  <c r="AQ108" i="32"/>
  <c r="AR108" i="32"/>
  <c r="AS108" i="32"/>
  <c r="AT108" i="32"/>
  <c r="AU108" i="32"/>
  <c r="AV108" i="32"/>
  <c r="AW108" i="32"/>
  <c r="AX108" i="32"/>
  <c r="AY108" i="32"/>
  <c r="AZ108" i="32"/>
  <c r="BA108" i="32"/>
  <c r="BB108" i="32"/>
  <c r="Z109" i="32"/>
  <c r="AA109" i="32"/>
  <c r="AB109" i="32"/>
  <c r="AC109" i="32"/>
  <c r="AH109" i="32"/>
  <c r="AY109" i="32"/>
  <c r="AZ109" i="32"/>
  <c r="BA109" i="32"/>
  <c r="BB109" i="32"/>
  <c r="Z110" i="32"/>
  <c r="AA110" i="32"/>
  <c r="AB110" i="32"/>
  <c r="AC110" i="32"/>
  <c r="AE110" i="32"/>
  <c r="AH110" i="32"/>
  <c r="AL110" i="32"/>
  <c r="AU110" i="32"/>
  <c r="AX110" i="32"/>
  <c r="AY110" i="32"/>
  <c r="AZ110" i="32"/>
  <c r="BA110" i="32"/>
  <c r="BB110" i="32"/>
  <c r="Z111" i="32"/>
  <c r="AA111" i="32"/>
  <c r="AB111" i="32"/>
  <c r="AC111" i="32"/>
  <c r="AE111" i="32"/>
  <c r="AY111" i="32"/>
  <c r="AZ111" i="32"/>
  <c r="BA111" i="32"/>
  <c r="BB111" i="32"/>
  <c r="Z112" i="32"/>
  <c r="AA112" i="32"/>
  <c r="AB112" i="32"/>
  <c r="AC112" i="32"/>
  <c r="AF112" i="32"/>
  <c r="AT112" i="32"/>
  <c r="AY112" i="32"/>
  <c r="AZ112" i="32"/>
  <c r="BA112" i="32"/>
  <c r="BB112" i="32"/>
  <c r="Z113" i="32"/>
  <c r="AA113" i="32"/>
  <c r="AB113" i="32"/>
  <c r="AC113" i="32"/>
  <c r="AE113" i="32"/>
  <c r="AY113" i="32"/>
  <c r="AZ113" i="32"/>
  <c r="BA113" i="32"/>
  <c r="BB113" i="32"/>
  <c r="Z114" i="32"/>
  <c r="AA114" i="32"/>
  <c r="AB114" i="32"/>
  <c r="AC114" i="32"/>
  <c r="AH114" i="32"/>
  <c r="AY114" i="32"/>
  <c r="AZ114" i="32"/>
  <c r="BA114" i="32"/>
  <c r="BB114" i="32"/>
  <c r="Z115" i="32"/>
  <c r="AA115" i="32"/>
  <c r="AB115" i="32"/>
  <c r="AC115" i="32"/>
  <c r="AE115" i="32"/>
  <c r="AX115" i="32"/>
  <c r="AY115" i="32"/>
  <c r="AZ115" i="32"/>
  <c r="BA115" i="32"/>
  <c r="BB115" i="32"/>
  <c r="Z116" i="32"/>
  <c r="AA116" i="32"/>
  <c r="AB116" i="32"/>
  <c r="AC116" i="32"/>
  <c r="AE116" i="32"/>
  <c r="AS116" i="32"/>
  <c r="AY116" i="32"/>
  <c r="AZ116" i="32"/>
  <c r="BA116" i="32"/>
  <c r="BB116" i="32"/>
  <c r="Z117" i="32"/>
  <c r="AA117" i="32"/>
  <c r="AB117" i="32"/>
  <c r="AC117" i="32"/>
  <c r="AT117" i="32"/>
  <c r="AY117" i="32"/>
  <c r="AZ117" i="32"/>
  <c r="BA117" i="32"/>
  <c r="BB117" i="32"/>
  <c r="Z55" i="32"/>
  <c r="AA55" i="32"/>
  <c r="AB55" i="32"/>
  <c r="AC55" i="32"/>
  <c r="AE55" i="32"/>
  <c r="AF55" i="32"/>
  <c r="AG55" i="32"/>
  <c r="AH55" i="32"/>
  <c r="AI55" i="32"/>
  <c r="AJ55" i="32"/>
  <c r="AK55" i="32"/>
  <c r="AL55" i="32"/>
  <c r="AQ55" i="32"/>
  <c r="AR55" i="32"/>
  <c r="AS55" i="32"/>
  <c r="AT55" i="32"/>
  <c r="AU55" i="32"/>
  <c r="AV55" i="32"/>
  <c r="AW55" i="32"/>
  <c r="AX55" i="32"/>
  <c r="AY55" i="32"/>
  <c r="AZ55" i="32"/>
  <c r="BA55" i="32"/>
  <c r="BB55" i="32"/>
  <c r="Z56" i="32"/>
  <c r="AA56" i="32"/>
  <c r="AB56" i="32"/>
  <c r="AC56" i="32"/>
  <c r="AH56" i="32"/>
  <c r="AY56" i="32"/>
  <c r="AZ56" i="32"/>
  <c r="BA56" i="32"/>
  <c r="BB56" i="32"/>
  <c r="Z57" i="32"/>
  <c r="AA57" i="32"/>
  <c r="AB57" i="32"/>
  <c r="AC57" i="32"/>
  <c r="AG57" i="32"/>
  <c r="AT57" i="32"/>
  <c r="AY57" i="32"/>
  <c r="AZ57" i="32"/>
  <c r="BA57" i="32"/>
  <c r="BB57" i="32"/>
  <c r="Z58" i="32"/>
  <c r="AA58" i="32"/>
  <c r="AB58" i="32"/>
  <c r="AC58" i="32"/>
  <c r="AH58" i="32"/>
  <c r="AY58" i="32"/>
  <c r="AZ58" i="32"/>
  <c r="BA58" i="32"/>
  <c r="BB58" i="32"/>
  <c r="Z59" i="32"/>
  <c r="AA59" i="32"/>
  <c r="AB59" i="32"/>
  <c r="AC59" i="32"/>
  <c r="AG59" i="32"/>
  <c r="AY59" i="32"/>
  <c r="AZ59" i="32"/>
  <c r="BA59" i="32"/>
  <c r="BB59" i="32"/>
  <c r="Z60" i="32"/>
  <c r="AA60" i="32"/>
  <c r="AB60" i="32"/>
  <c r="AC60" i="32"/>
  <c r="AH60" i="32"/>
  <c r="AY60" i="32"/>
  <c r="AZ60" i="32"/>
  <c r="BA60" i="32"/>
  <c r="BB60" i="32"/>
  <c r="Z61" i="32"/>
  <c r="AA61" i="32"/>
  <c r="AB61" i="32"/>
  <c r="AC61" i="32"/>
  <c r="AG61" i="32"/>
  <c r="AT61" i="32"/>
  <c r="AY61" i="32"/>
  <c r="AZ61" i="32"/>
  <c r="BA61" i="32"/>
  <c r="BB61" i="32"/>
  <c r="Z62" i="32"/>
  <c r="AA62" i="32"/>
  <c r="AB62" i="32"/>
  <c r="AC62" i="32"/>
  <c r="AH62" i="32"/>
  <c r="AY62" i="32"/>
  <c r="AZ62" i="32"/>
  <c r="BA62" i="32"/>
  <c r="BB62" i="32"/>
  <c r="Z63" i="32"/>
  <c r="AA63" i="32"/>
  <c r="AB63" i="32"/>
  <c r="AC63" i="32"/>
  <c r="AG63" i="32"/>
  <c r="AY63" i="32"/>
  <c r="AZ63" i="32"/>
  <c r="BA63" i="32"/>
  <c r="BB63" i="32"/>
  <c r="Z64" i="32"/>
  <c r="AA64" i="32"/>
  <c r="AB64" i="32"/>
  <c r="AC64" i="32"/>
  <c r="AH64" i="32"/>
  <c r="AY64" i="32"/>
  <c r="AZ64" i="32"/>
  <c r="BA64" i="32"/>
  <c r="BB64" i="32"/>
  <c r="Z65" i="32"/>
  <c r="AA65" i="32"/>
  <c r="AB65" i="32"/>
  <c r="AC65" i="32"/>
  <c r="AG65" i="32"/>
  <c r="AT65" i="32"/>
  <c r="AY65" i="32"/>
  <c r="AZ65" i="32"/>
  <c r="BA65" i="32"/>
  <c r="BB65" i="32"/>
  <c r="Z66" i="32"/>
  <c r="AA66" i="32"/>
  <c r="AB66" i="32"/>
  <c r="AC66" i="32"/>
  <c r="AH66" i="32"/>
  <c r="AY66" i="32"/>
  <c r="AZ66" i="32"/>
  <c r="BA66" i="32"/>
  <c r="BB66" i="32"/>
  <c r="Z67" i="32"/>
  <c r="AA67" i="32"/>
  <c r="AB67" i="32"/>
  <c r="AC67" i="32"/>
  <c r="AF67" i="32"/>
  <c r="AY67" i="32"/>
  <c r="AZ67" i="32"/>
  <c r="BA67" i="32"/>
  <c r="BB67" i="32"/>
  <c r="Z68" i="32"/>
  <c r="AA68" i="32"/>
  <c r="AB68" i="32"/>
  <c r="AC68" i="32"/>
  <c r="AY68" i="32"/>
  <c r="AZ68" i="32"/>
  <c r="BA68" i="32"/>
  <c r="BB68" i="32"/>
  <c r="Z69" i="32"/>
  <c r="AA69" i="32"/>
  <c r="AB69" i="32"/>
  <c r="AC69" i="32"/>
  <c r="AF69" i="32"/>
  <c r="AX69" i="32"/>
  <c r="AY69" i="32"/>
  <c r="AZ69" i="32"/>
  <c r="BA69" i="32"/>
  <c r="BB69" i="32"/>
  <c r="Z70" i="32"/>
  <c r="AA70" i="32"/>
  <c r="AB70" i="32"/>
  <c r="AC70" i="32"/>
  <c r="AY70" i="32"/>
  <c r="AZ70" i="32"/>
  <c r="BA70" i="32"/>
  <c r="BB70" i="32"/>
  <c r="Z71" i="32"/>
  <c r="AA71" i="32"/>
  <c r="AB71" i="32"/>
  <c r="AC71" i="32"/>
  <c r="AH71" i="32"/>
  <c r="AY71" i="32"/>
  <c r="AZ71" i="32"/>
  <c r="BA71" i="32"/>
  <c r="BB71" i="32"/>
  <c r="Z72" i="32"/>
  <c r="AA72" i="32"/>
  <c r="AB72" i="32"/>
  <c r="AC72" i="32"/>
  <c r="AY72" i="32"/>
  <c r="AZ72" i="32"/>
  <c r="BA72" i="32"/>
  <c r="BB72" i="32"/>
  <c r="Z73" i="32"/>
  <c r="AA73" i="32"/>
  <c r="AB73" i="32"/>
  <c r="AC73" i="32"/>
  <c r="AE73" i="32"/>
  <c r="AI73" i="32"/>
  <c r="AR73" i="32"/>
  <c r="AX73" i="32"/>
  <c r="AY73" i="32"/>
  <c r="AZ73" i="32"/>
  <c r="BA73" i="32"/>
  <c r="BB73" i="32"/>
  <c r="Z74" i="32"/>
  <c r="AA74" i="32"/>
  <c r="AB74" i="32"/>
  <c r="AC74" i="32"/>
  <c r="AG74" i="32"/>
  <c r="AH74" i="32"/>
  <c r="AJ74" i="32"/>
  <c r="AK74" i="32"/>
  <c r="AS74" i="32"/>
  <c r="AT74" i="32"/>
  <c r="AW74" i="32"/>
  <c r="AY74" i="32"/>
  <c r="AZ74" i="32"/>
  <c r="BA74" i="32"/>
  <c r="BB74" i="32"/>
  <c r="Z75" i="32"/>
  <c r="AA75" i="32"/>
  <c r="AB75" i="32"/>
  <c r="AC75" i="32"/>
  <c r="AH75" i="32"/>
  <c r="AI75" i="32"/>
  <c r="AQ75" i="32"/>
  <c r="AR75" i="32"/>
  <c r="AX75" i="32"/>
  <c r="AY75" i="32"/>
  <c r="AZ75" i="32"/>
  <c r="BA75" i="32"/>
  <c r="BB75" i="32"/>
  <c r="Z76" i="32"/>
  <c r="AA76" i="32"/>
  <c r="AB76" i="32"/>
  <c r="AC76" i="32"/>
  <c r="AG76" i="32"/>
  <c r="AJ76" i="32"/>
  <c r="AK76" i="32"/>
  <c r="AR76" i="32"/>
  <c r="AT76" i="32"/>
  <c r="AW76" i="32"/>
  <c r="AX76" i="32"/>
  <c r="AY76" i="32"/>
  <c r="AZ76" i="32"/>
  <c r="BA76" i="32"/>
  <c r="BB76" i="32"/>
  <c r="Z77" i="32"/>
  <c r="AA77" i="32"/>
  <c r="AB77" i="32"/>
  <c r="AC77" i="32"/>
  <c r="AG77" i="32"/>
  <c r="AT77" i="32"/>
  <c r="AY77" i="32"/>
  <c r="AZ77" i="32"/>
  <c r="BA77" i="32"/>
  <c r="BB77" i="32"/>
  <c r="Z78" i="32"/>
  <c r="AA78" i="32"/>
  <c r="AB78" i="32"/>
  <c r="AC78" i="32"/>
  <c r="AH78" i="32"/>
  <c r="AX78" i="32"/>
  <c r="AY78" i="32"/>
  <c r="AZ78" i="32"/>
  <c r="BA78" i="32"/>
  <c r="BB78" i="32"/>
  <c r="Z79" i="32"/>
  <c r="AA79" i="32"/>
  <c r="AB79" i="32"/>
  <c r="AC79" i="32"/>
  <c r="AF79" i="32"/>
  <c r="AL79" i="32"/>
  <c r="AR79" i="32"/>
  <c r="AX79" i="32"/>
  <c r="AY79" i="32"/>
  <c r="AZ79" i="32"/>
  <c r="BA79" i="32"/>
  <c r="BB79" i="32"/>
  <c r="Z80" i="32"/>
  <c r="AA80" i="32"/>
  <c r="AB80" i="32"/>
  <c r="AC80" i="32"/>
  <c r="AH80" i="32"/>
  <c r="AY80" i="32"/>
  <c r="AZ80" i="32"/>
  <c r="BA80" i="32"/>
  <c r="BB80" i="32"/>
  <c r="Z81" i="32"/>
  <c r="AA81" i="32"/>
  <c r="AB81" i="32"/>
  <c r="AC81" i="32"/>
  <c r="AG81" i="32"/>
  <c r="AH81" i="32"/>
  <c r="AJ81" i="32"/>
  <c r="AL81" i="32"/>
  <c r="AT81" i="32"/>
  <c r="AV81" i="32"/>
  <c r="AX81" i="32"/>
  <c r="AY81" i="32"/>
  <c r="AZ81" i="32"/>
  <c r="BA81" i="32"/>
  <c r="BB81" i="32"/>
  <c r="Z82" i="32"/>
  <c r="AA82" i="32"/>
  <c r="AB82" i="32"/>
  <c r="AC82" i="32"/>
  <c r="AX82" i="32"/>
  <c r="AH82" i="32"/>
  <c r="AY82" i="32"/>
  <c r="AZ82" i="32"/>
  <c r="BA82" i="32"/>
  <c r="BB82" i="32"/>
  <c r="Z83" i="32"/>
  <c r="AA83" i="32"/>
  <c r="AB83" i="32"/>
  <c r="AC83" i="32"/>
  <c r="AF83" i="32"/>
  <c r="AL83" i="32"/>
  <c r="AR83" i="32"/>
  <c r="AX83" i="32"/>
  <c r="AY83" i="32"/>
  <c r="AZ83" i="32"/>
  <c r="BA83" i="32"/>
  <c r="BB83" i="32"/>
  <c r="Z84" i="32"/>
  <c r="AA84" i="32"/>
  <c r="AB84" i="32"/>
  <c r="AC84" i="32"/>
  <c r="AF84" i="32"/>
  <c r="AY84" i="32"/>
  <c r="AZ84" i="32"/>
  <c r="BA84" i="32"/>
  <c r="BB84" i="32"/>
  <c r="Z85" i="32"/>
  <c r="AA85" i="32"/>
  <c r="AB85" i="32"/>
  <c r="AC85" i="32"/>
  <c r="AH85" i="32"/>
  <c r="AY85" i="32"/>
  <c r="AZ85" i="32"/>
  <c r="BA85" i="32"/>
  <c r="BB85" i="32"/>
  <c r="Z86" i="32"/>
  <c r="AA86" i="32"/>
  <c r="AB86" i="32"/>
  <c r="AC86" i="32"/>
  <c r="AF86" i="32"/>
  <c r="AY86" i="32"/>
  <c r="AZ86" i="32"/>
  <c r="BA86" i="32"/>
  <c r="BB86" i="32"/>
  <c r="Z87" i="32"/>
  <c r="AA87" i="32"/>
  <c r="AB87" i="32"/>
  <c r="AC87" i="32"/>
  <c r="AF87" i="32"/>
  <c r="AT87" i="32"/>
  <c r="AX87" i="32"/>
  <c r="AY87" i="32"/>
  <c r="AZ87" i="32"/>
  <c r="BA87" i="32"/>
  <c r="BB87" i="32"/>
  <c r="Z88" i="32"/>
  <c r="AA88" i="32"/>
  <c r="AB88" i="32"/>
  <c r="AC88" i="32"/>
  <c r="AF88" i="32"/>
  <c r="AL88" i="32"/>
  <c r="AR88" i="32"/>
  <c r="AX88" i="32"/>
  <c r="AY88" i="32"/>
  <c r="AZ88" i="32"/>
  <c r="BA88" i="32"/>
  <c r="BB88" i="32"/>
  <c r="Z89" i="32"/>
  <c r="AA89" i="32"/>
  <c r="AB89" i="32"/>
  <c r="AC89" i="32"/>
  <c r="AH89" i="32"/>
  <c r="AY89" i="32"/>
  <c r="AZ89" i="32"/>
  <c r="BA89" i="32"/>
  <c r="BB89" i="32"/>
  <c r="Z90" i="32"/>
  <c r="AA90" i="32"/>
  <c r="AB90" i="32"/>
  <c r="AC90" i="32"/>
  <c r="AI90" i="32"/>
  <c r="AV90" i="32"/>
  <c r="AY90" i="32"/>
  <c r="AZ90" i="32"/>
  <c r="BA90" i="32"/>
  <c r="BB90" i="32"/>
  <c r="Z91" i="32"/>
  <c r="AA91" i="32"/>
  <c r="AB91" i="32"/>
  <c r="AC91" i="32"/>
  <c r="AY91" i="32"/>
  <c r="AZ91" i="32"/>
  <c r="BA91" i="32"/>
  <c r="BB91" i="32"/>
  <c r="Z92" i="32"/>
  <c r="AA92" i="32"/>
  <c r="AB92" i="32"/>
  <c r="AC92" i="32"/>
  <c r="AF92" i="32"/>
  <c r="AY92" i="32"/>
  <c r="AZ92" i="32"/>
  <c r="BA92" i="32"/>
  <c r="BB92" i="32"/>
  <c r="Z93" i="32"/>
  <c r="AA93" i="32"/>
  <c r="AB93" i="32"/>
  <c r="AC93" i="32"/>
  <c r="AF93" i="32"/>
  <c r="AK93" i="32"/>
  <c r="AS93" i="32"/>
  <c r="AY93" i="32"/>
  <c r="AZ93" i="32"/>
  <c r="BA93" i="32"/>
  <c r="BB93" i="32"/>
  <c r="Z94" i="32"/>
  <c r="AA94" i="32"/>
  <c r="AB94" i="32"/>
  <c r="AC94" i="32"/>
  <c r="AE94" i="32"/>
  <c r="AH94" i="32"/>
  <c r="AJ94" i="32"/>
  <c r="AR94" i="32"/>
  <c r="AS94" i="32"/>
  <c r="AW94" i="32"/>
  <c r="AX94" i="32"/>
  <c r="AY94" i="32"/>
  <c r="AZ94" i="32"/>
  <c r="BA94" i="32"/>
  <c r="BB94" i="32"/>
  <c r="Z95" i="32"/>
  <c r="AA95" i="32"/>
  <c r="AB95" i="32"/>
  <c r="AC95" i="32"/>
  <c r="AY95" i="32"/>
  <c r="AZ95" i="32"/>
  <c r="BA95" i="32"/>
  <c r="BB95" i="32"/>
  <c r="Z96" i="32"/>
  <c r="AA96" i="32"/>
  <c r="AB96" i="32"/>
  <c r="AC96" i="32"/>
  <c r="AS96" i="32"/>
  <c r="AY96" i="32"/>
  <c r="AZ96" i="32"/>
  <c r="BA96" i="32"/>
  <c r="BB96" i="32"/>
  <c r="Z97" i="32"/>
  <c r="AA97" i="32"/>
  <c r="AB97" i="32"/>
  <c r="AC97" i="32"/>
  <c r="AF97" i="32"/>
  <c r="AY97" i="32"/>
  <c r="AZ97" i="32"/>
  <c r="BA97" i="32"/>
  <c r="BB97" i="32"/>
  <c r="Z98" i="32"/>
  <c r="AA98" i="32"/>
  <c r="AB98" i="32"/>
  <c r="AC98" i="32"/>
  <c r="AG98" i="32"/>
  <c r="AW98" i="32"/>
  <c r="AY98" i="32"/>
  <c r="AZ98" i="32"/>
  <c r="BA98" i="32"/>
  <c r="BB98" i="32"/>
  <c r="Z99" i="32"/>
  <c r="AA99" i="32"/>
  <c r="AB99" i="32"/>
  <c r="AC99" i="32"/>
  <c r="AH99" i="32"/>
  <c r="AX99" i="32"/>
  <c r="AY99" i="32"/>
  <c r="AZ99" i="32"/>
  <c r="BA99" i="32"/>
  <c r="BB99" i="32"/>
  <c r="Z100" i="32"/>
  <c r="AA100" i="32"/>
  <c r="AB100" i="32"/>
  <c r="AC100" i="32"/>
  <c r="AF100" i="32"/>
  <c r="AG100" i="32"/>
  <c r="AJ100" i="32"/>
  <c r="AL100" i="32"/>
  <c r="AS100" i="32"/>
  <c r="AV100" i="32"/>
  <c r="AX100" i="32"/>
  <c r="AY100" i="32"/>
  <c r="AZ100" i="32"/>
  <c r="BA100" i="32"/>
  <c r="BB100" i="32"/>
  <c r="Z101" i="32"/>
  <c r="AA101" i="32"/>
  <c r="AB101" i="32"/>
  <c r="AC101" i="32"/>
  <c r="AF101" i="32"/>
  <c r="AR101" i="32"/>
  <c r="AX101" i="32"/>
  <c r="AY101" i="32"/>
  <c r="AZ101" i="32"/>
  <c r="BA101" i="32"/>
  <c r="BB101" i="32"/>
  <c r="Z102" i="32"/>
  <c r="AA102" i="32"/>
  <c r="AB102" i="32"/>
  <c r="AC102" i="32"/>
  <c r="AF102" i="32"/>
  <c r="AG102" i="32"/>
  <c r="AJ102" i="32"/>
  <c r="AL102" i="32"/>
  <c r="AS102" i="32"/>
  <c r="AV102" i="32"/>
  <c r="AX102" i="32"/>
  <c r="AY102" i="32"/>
  <c r="AZ102" i="32"/>
  <c r="BA102" i="32"/>
  <c r="BB102" i="32"/>
  <c r="Z103" i="32"/>
  <c r="AA103" i="32"/>
  <c r="AB103" i="32"/>
  <c r="AC103" i="32"/>
  <c r="AH103" i="32"/>
  <c r="AR103" i="32"/>
  <c r="AX103" i="32"/>
  <c r="AY103" i="32"/>
  <c r="AZ103" i="32"/>
  <c r="BA103" i="32"/>
  <c r="BB103" i="32"/>
  <c r="Z104" i="32"/>
  <c r="AA104" i="32"/>
  <c r="AB104" i="32"/>
  <c r="AC104" i="32"/>
  <c r="AF104" i="32"/>
  <c r="AG104" i="32"/>
  <c r="AJ104" i="32"/>
  <c r="AL104" i="32"/>
  <c r="AS104" i="32"/>
  <c r="AV104" i="32"/>
  <c r="AX104" i="32"/>
  <c r="AY104" i="32"/>
  <c r="AZ104" i="32"/>
  <c r="BA104" i="32"/>
  <c r="BB104" i="32"/>
  <c r="Z105" i="32"/>
  <c r="AA105" i="32"/>
  <c r="AB105" i="32"/>
  <c r="AC105" i="32"/>
  <c r="AH105" i="32"/>
  <c r="AX105" i="32"/>
  <c r="AY105" i="32"/>
  <c r="AZ105" i="32"/>
  <c r="BA105" i="32"/>
  <c r="BB105" i="32"/>
  <c r="Z106" i="32"/>
  <c r="AA106" i="32"/>
  <c r="AB106" i="32"/>
  <c r="AC106" i="32"/>
  <c r="AJ106" i="32"/>
  <c r="AX106" i="32"/>
  <c r="AY106" i="32"/>
  <c r="AZ106" i="32"/>
  <c r="BA106" i="32"/>
  <c r="BB106" i="32"/>
  <c r="Z107" i="32"/>
  <c r="AA107" i="32"/>
  <c r="AB107" i="32"/>
  <c r="AC107" i="32"/>
  <c r="AX107" i="32"/>
  <c r="AY107" i="32"/>
  <c r="AZ107" i="32"/>
  <c r="BA107" i="32"/>
  <c r="BB107" i="32"/>
  <c r="Z44" i="32"/>
  <c r="AA44" i="32"/>
  <c r="AB44" i="32"/>
  <c r="AC44" i="32"/>
  <c r="AG44" i="32"/>
  <c r="AR44" i="32"/>
  <c r="AT44" i="32"/>
  <c r="AY44" i="32"/>
  <c r="AZ44" i="32"/>
  <c r="BA44" i="32"/>
  <c r="BB44" i="32"/>
  <c r="Z45" i="32"/>
  <c r="AA45" i="32"/>
  <c r="AB45" i="32"/>
  <c r="AC45" i="32"/>
  <c r="AL45" i="32"/>
  <c r="AY45" i="32"/>
  <c r="AZ45" i="32"/>
  <c r="BA45" i="32"/>
  <c r="BB45" i="32"/>
  <c r="Z46" i="32"/>
  <c r="AA46" i="32"/>
  <c r="AB46" i="32"/>
  <c r="AC46" i="32"/>
  <c r="AH46" i="32"/>
  <c r="AY46" i="32"/>
  <c r="AZ46" i="32"/>
  <c r="BA46" i="32"/>
  <c r="BB46" i="32"/>
  <c r="Z47" i="32"/>
  <c r="AA47" i="32"/>
  <c r="AB47" i="32"/>
  <c r="AC47" i="32"/>
  <c r="AH47" i="32"/>
  <c r="AY47" i="32"/>
  <c r="AZ47" i="32"/>
  <c r="BA47" i="32"/>
  <c r="BB47" i="32"/>
  <c r="Z48" i="32"/>
  <c r="AA48" i="32"/>
  <c r="AB48" i="32"/>
  <c r="AC48" i="32"/>
  <c r="AI48" i="32"/>
  <c r="AY48" i="32"/>
  <c r="AZ48" i="32"/>
  <c r="BA48" i="32"/>
  <c r="BB48" i="32"/>
  <c r="Z49" i="32"/>
  <c r="AA49" i="32"/>
  <c r="AB49" i="32"/>
  <c r="AC49" i="32"/>
  <c r="AG49" i="32"/>
  <c r="AX49" i="32"/>
  <c r="AY49" i="32"/>
  <c r="AZ49" i="32"/>
  <c r="BA49" i="32"/>
  <c r="BB49" i="32"/>
  <c r="Z50" i="32"/>
  <c r="AA50" i="32"/>
  <c r="AB50" i="32"/>
  <c r="AC50" i="32"/>
  <c r="AY50" i="32"/>
  <c r="AZ50" i="32"/>
  <c r="BA50" i="32"/>
  <c r="BB50" i="32"/>
  <c r="Z51" i="32"/>
  <c r="AA51" i="32"/>
  <c r="AB51" i="32"/>
  <c r="AC51" i="32"/>
  <c r="AH51" i="32"/>
  <c r="AY51" i="32"/>
  <c r="AZ51" i="32"/>
  <c r="BA51" i="32"/>
  <c r="BB51" i="32"/>
  <c r="Z52" i="32"/>
  <c r="AA52" i="32"/>
  <c r="AB52" i="32"/>
  <c r="AC52" i="32"/>
  <c r="AI52" i="32"/>
  <c r="AY52" i="32"/>
  <c r="AZ52" i="32"/>
  <c r="BA52" i="32"/>
  <c r="BB52" i="32"/>
  <c r="Z53" i="32"/>
  <c r="AA53" i="32"/>
  <c r="AB53" i="32"/>
  <c r="AC53" i="32"/>
  <c r="AF53" i="32"/>
  <c r="AR53" i="32"/>
  <c r="AT53" i="32"/>
  <c r="AY53" i="32"/>
  <c r="AZ53" i="32"/>
  <c r="BA53" i="32"/>
  <c r="BB53" i="32"/>
  <c r="Z54" i="32"/>
  <c r="AA54" i="32"/>
  <c r="AB54" i="32"/>
  <c r="AC54" i="32"/>
  <c r="AR54" i="32"/>
  <c r="AY54" i="32"/>
  <c r="AZ54" i="32"/>
  <c r="BA54" i="32"/>
  <c r="BB54" i="32"/>
  <c r="Z118" i="32"/>
  <c r="AA118" i="32"/>
  <c r="AB118" i="32"/>
  <c r="AC118" i="32"/>
  <c r="AH118" i="32"/>
  <c r="AY118" i="32"/>
  <c r="AZ118" i="32"/>
  <c r="BA118" i="32"/>
  <c r="BB118" i="32"/>
  <c r="Z119" i="32"/>
  <c r="AA119" i="32"/>
  <c r="AB119" i="32"/>
  <c r="AC119" i="32"/>
  <c r="AX119" i="32"/>
  <c r="AY119" i="32"/>
  <c r="AZ119" i="32"/>
  <c r="BA119" i="32"/>
  <c r="BB119" i="32"/>
  <c r="Z120" i="32"/>
  <c r="AA120" i="32"/>
  <c r="AB120" i="32"/>
  <c r="AC120" i="32"/>
  <c r="AH120" i="32"/>
  <c r="AY120" i="32"/>
  <c r="AZ120" i="32"/>
  <c r="BA120" i="32"/>
  <c r="BB120" i="32"/>
  <c r="Z121" i="32"/>
  <c r="AA121" i="32"/>
  <c r="AB121" i="32"/>
  <c r="AC121" i="32"/>
  <c r="AY121" i="32"/>
  <c r="AZ121" i="32"/>
  <c r="BA121" i="32"/>
  <c r="BB121" i="32"/>
  <c r="Z122" i="32"/>
  <c r="AA122" i="32"/>
  <c r="AB122" i="32"/>
  <c r="AC122" i="32"/>
  <c r="AX122" i="32"/>
  <c r="AY122" i="32"/>
  <c r="AZ122" i="32"/>
  <c r="BA122" i="32"/>
  <c r="BB122" i="32"/>
  <c r="Z123" i="32"/>
  <c r="AA123" i="32"/>
  <c r="AB123" i="32"/>
  <c r="AC123" i="32"/>
  <c r="AI123" i="32"/>
  <c r="AY123" i="32"/>
  <c r="AZ123" i="32"/>
  <c r="BA123" i="32"/>
  <c r="BB123" i="32"/>
  <c r="Z124" i="32"/>
  <c r="AA124" i="32"/>
  <c r="AB124" i="32"/>
  <c r="AC124" i="32"/>
  <c r="AG124" i="32"/>
  <c r="AR124" i="32"/>
  <c r="AY124" i="32"/>
  <c r="AZ124" i="32"/>
  <c r="BA124" i="32"/>
  <c r="BB124" i="32"/>
  <c r="Z125" i="32"/>
  <c r="AA125" i="32"/>
  <c r="AB125" i="32"/>
  <c r="AC125" i="32"/>
  <c r="AY125" i="32"/>
  <c r="AZ125" i="32"/>
  <c r="BA125" i="32"/>
  <c r="BB125" i="32"/>
  <c r="Z126" i="32"/>
  <c r="AA126" i="32"/>
  <c r="AB126" i="32"/>
  <c r="AC126" i="32"/>
  <c r="AX126" i="32"/>
  <c r="AY126" i="32"/>
  <c r="AZ126" i="32"/>
  <c r="BA126" i="32"/>
  <c r="BB126" i="32"/>
  <c r="Z127" i="32"/>
  <c r="AA127" i="32"/>
  <c r="AB127" i="32"/>
  <c r="AC127" i="32"/>
  <c r="AF127" i="32"/>
  <c r="AU127" i="32"/>
  <c r="AY127" i="32"/>
  <c r="AZ127" i="32"/>
  <c r="BA127" i="32"/>
  <c r="BB127" i="32"/>
  <c r="Z128" i="32"/>
  <c r="AA128" i="32"/>
  <c r="AB128" i="32"/>
  <c r="AC128" i="32"/>
  <c r="AF128" i="32"/>
  <c r="AY128" i="32"/>
  <c r="AZ128" i="32"/>
  <c r="BA128" i="32"/>
  <c r="BB128" i="32"/>
  <c r="Z129" i="32"/>
  <c r="AA129" i="32"/>
  <c r="AB129" i="32"/>
  <c r="AC129" i="32"/>
  <c r="AG129" i="32"/>
  <c r="AY129" i="32"/>
  <c r="AZ129" i="32"/>
  <c r="BA129" i="32"/>
  <c r="BB129" i="32"/>
  <c r="Z130" i="32"/>
  <c r="AA130" i="32"/>
  <c r="AB130" i="32"/>
  <c r="AC130" i="32"/>
  <c r="AL130" i="32"/>
  <c r="AY130" i="32"/>
  <c r="AZ130" i="32"/>
  <c r="BA130" i="32"/>
  <c r="BB130" i="32"/>
  <c r="Z131" i="32"/>
  <c r="AA131" i="32"/>
  <c r="AB131" i="32"/>
  <c r="AC131" i="32"/>
  <c r="AX131" i="32"/>
  <c r="AS131" i="32"/>
  <c r="AY131" i="32"/>
  <c r="AZ131" i="32"/>
  <c r="BA131" i="32"/>
  <c r="BB131" i="32"/>
  <c r="Z132" i="32"/>
  <c r="AA132" i="32"/>
  <c r="AB132" i="32"/>
  <c r="AC132" i="32"/>
  <c r="AF132" i="32"/>
  <c r="AY132" i="32"/>
  <c r="AZ132" i="32"/>
  <c r="BA132" i="32"/>
  <c r="BB132" i="32"/>
  <c r="Z133" i="32"/>
  <c r="AA133" i="32"/>
  <c r="AB133" i="32"/>
  <c r="AC133" i="32"/>
  <c r="AL133" i="32"/>
  <c r="AY133" i="32"/>
  <c r="AZ133" i="32"/>
  <c r="BA133" i="32"/>
  <c r="BB133" i="32"/>
  <c r="Z134" i="32"/>
  <c r="AA134" i="32"/>
  <c r="AB134" i="32"/>
  <c r="AC134" i="32"/>
  <c r="AJ134" i="32"/>
  <c r="AY134" i="32"/>
  <c r="AZ134" i="32"/>
  <c r="BA134" i="32"/>
  <c r="BB134" i="32"/>
  <c r="Z135" i="32"/>
  <c r="AA135" i="32"/>
  <c r="AB135" i="32"/>
  <c r="AC135" i="32"/>
  <c r="AY135" i="32"/>
  <c r="AZ135" i="32"/>
  <c r="BA135" i="32"/>
  <c r="BB135" i="32"/>
  <c r="Z136" i="32"/>
  <c r="AA136" i="32"/>
  <c r="AB136" i="32"/>
  <c r="AC136" i="32"/>
  <c r="AF136" i="32"/>
  <c r="AY136" i="32"/>
  <c r="AZ136" i="32"/>
  <c r="BA136" i="32"/>
  <c r="BB136" i="32"/>
  <c r="Z41" i="32"/>
  <c r="AA41" i="32"/>
  <c r="AB41" i="32"/>
  <c r="AC41" i="32"/>
  <c r="AE41" i="32"/>
  <c r="AY41" i="32"/>
  <c r="AZ41" i="32"/>
  <c r="BA41" i="32"/>
  <c r="BB41" i="32"/>
  <c r="Z42" i="32"/>
  <c r="AA42" i="32"/>
  <c r="AB42" i="32"/>
  <c r="AC42" i="32"/>
  <c r="AE42" i="32"/>
  <c r="AY42" i="32"/>
  <c r="AZ42" i="32"/>
  <c r="BA42" i="32"/>
  <c r="BB42" i="32"/>
  <c r="Z43" i="32"/>
  <c r="AA43" i="32"/>
  <c r="AB43" i="32"/>
  <c r="AC43" i="32"/>
  <c r="AF43" i="32"/>
  <c r="AQ43" i="32"/>
  <c r="AY43" i="32"/>
  <c r="AZ43" i="32"/>
  <c r="BA43" i="32"/>
  <c r="BB43" i="32"/>
  <c r="Z137" i="32"/>
  <c r="AA137" i="32"/>
  <c r="AB137" i="32"/>
  <c r="AC137" i="32"/>
  <c r="AE137" i="32"/>
  <c r="AY137" i="32"/>
  <c r="AZ137" i="32"/>
  <c r="BA137" i="32"/>
  <c r="BB137" i="32"/>
  <c r="Z138" i="32"/>
  <c r="AA138" i="32"/>
  <c r="AB138" i="32"/>
  <c r="AC138" i="32"/>
  <c r="AE138" i="32"/>
  <c r="AG138" i="32"/>
  <c r="AS138" i="32"/>
  <c r="AY138" i="32"/>
  <c r="AZ138" i="32"/>
  <c r="BA138" i="32"/>
  <c r="BB138" i="32"/>
  <c r="Z139" i="32"/>
  <c r="AA139" i="32"/>
  <c r="AB139" i="32"/>
  <c r="AC139" i="32"/>
  <c r="AE139" i="32"/>
  <c r="AY139" i="32"/>
  <c r="AZ139" i="32"/>
  <c r="BA139" i="32"/>
  <c r="BB139" i="32"/>
  <c r="Z29" i="32"/>
  <c r="AA29" i="32"/>
  <c r="AB29" i="32"/>
  <c r="AC29" i="32"/>
  <c r="AR29" i="32"/>
  <c r="AX29" i="32"/>
  <c r="AY29" i="32"/>
  <c r="AZ29" i="32"/>
  <c r="BA29" i="32"/>
  <c r="BB29" i="32"/>
  <c r="Z30" i="32"/>
  <c r="AA30" i="32"/>
  <c r="AB30" i="32"/>
  <c r="AC30" i="32"/>
  <c r="AE30" i="32"/>
  <c r="AS30" i="32"/>
  <c r="AW30" i="32"/>
  <c r="AY30" i="32"/>
  <c r="AZ30" i="32"/>
  <c r="BA30" i="32"/>
  <c r="BB30" i="32"/>
  <c r="Z31" i="32"/>
  <c r="AA31" i="32"/>
  <c r="AB31" i="32"/>
  <c r="AC31" i="32"/>
  <c r="AF31" i="32"/>
  <c r="AI31" i="32"/>
  <c r="AS31" i="32"/>
  <c r="AX31" i="32"/>
  <c r="AY31" i="32"/>
  <c r="AZ31" i="32"/>
  <c r="BA31" i="32"/>
  <c r="BB31" i="32"/>
  <c r="Z32" i="32"/>
  <c r="AA32" i="32"/>
  <c r="AB32" i="32"/>
  <c r="AC32" i="32"/>
  <c r="AT32" i="32"/>
  <c r="AY32" i="32"/>
  <c r="AZ32" i="32"/>
  <c r="BA32" i="32"/>
  <c r="BB32" i="32"/>
  <c r="Z33" i="32"/>
  <c r="AA33" i="32"/>
  <c r="AB33" i="32"/>
  <c r="AC33" i="32"/>
  <c r="AY33" i="32"/>
  <c r="AZ33" i="32"/>
  <c r="BA33" i="32"/>
  <c r="BB33" i="32"/>
  <c r="Z34" i="32"/>
  <c r="AA34" i="32"/>
  <c r="AB34" i="32"/>
  <c r="AC34" i="32"/>
  <c r="AX34" i="32"/>
  <c r="AY34" i="32"/>
  <c r="AZ34" i="32"/>
  <c r="BA34" i="32"/>
  <c r="BB34" i="32"/>
  <c r="Z35" i="32"/>
  <c r="AA35" i="32"/>
  <c r="AB35" i="32"/>
  <c r="AC35" i="32"/>
  <c r="AE35" i="32"/>
  <c r="AY35" i="32"/>
  <c r="AZ35" i="32"/>
  <c r="BA35" i="32"/>
  <c r="BB35" i="32"/>
  <c r="Z36" i="32"/>
  <c r="AA36" i="32"/>
  <c r="AB36" i="32"/>
  <c r="AC36" i="32"/>
  <c r="AE36" i="32"/>
  <c r="AT36" i="32"/>
  <c r="AY36" i="32"/>
  <c r="AZ36" i="32"/>
  <c r="BA36" i="32"/>
  <c r="BB36" i="32"/>
  <c r="Z37" i="32"/>
  <c r="AA37" i="32"/>
  <c r="AB37" i="32"/>
  <c r="AC37" i="32"/>
  <c r="AE37" i="32"/>
  <c r="AY37" i="32"/>
  <c r="AZ37" i="32"/>
  <c r="BA37" i="32"/>
  <c r="BB37" i="32"/>
  <c r="Z38" i="32"/>
  <c r="AA38" i="32"/>
  <c r="AB38" i="32"/>
  <c r="AC38" i="32"/>
  <c r="AW38" i="32"/>
  <c r="AY38" i="32"/>
  <c r="AZ38" i="32"/>
  <c r="BA38" i="32"/>
  <c r="BB38" i="32"/>
  <c r="Z39" i="32"/>
  <c r="AA39" i="32"/>
  <c r="AB39" i="32"/>
  <c r="AC39" i="32"/>
  <c r="AG39" i="32"/>
  <c r="AY39" i="32"/>
  <c r="AZ39" i="32"/>
  <c r="BA39" i="32"/>
  <c r="BB39" i="32"/>
  <c r="Z40" i="32"/>
  <c r="AA40" i="32"/>
  <c r="AB40" i="32"/>
  <c r="AC40" i="32"/>
  <c r="AE40" i="32"/>
  <c r="AY40" i="32"/>
  <c r="AZ40" i="32"/>
  <c r="BA40" i="32"/>
  <c r="BB40" i="32"/>
  <c r="Z22" i="32"/>
  <c r="AA22" i="32"/>
  <c r="AB22" i="32"/>
  <c r="AC22" i="32"/>
  <c r="AE22" i="32"/>
  <c r="AQ22" i="32"/>
  <c r="AY22" i="32"/>
  <c r="AZ22" i="32"/>
  <c r="BA22" i="32"/>
  <c r="BB22" i="32"/>
  <c r="Z23" i="32"/>
  <c r="AA23" i="32"/>
  <c r="AB23" i="32"/>
  <c r="AC23" i="32"/>
  <c r="AF23" i="32"/>
  <c r="AX23" i="32"/>
  <c r="AY23" i="32"/>
  <c r="AZ23" i="32"/>
  <c r="BA23" i="32"/>
  <c r="BB23" i="32"/>
  <c r="Z24" i="32"/>
  <c r="AA24" i="32"/>
  <c r="AB24" i="32"/>
  <c r="AC24" i="32"/>
  <c r="AU24" i="32"/>
  <c r="AY24" i="32"/>
  <c r="AZ24" i="32"/>
  <c r="BA24" i="32"/>
  <c r="BB24" i="32"/>
  <c r="Z25" i="32"/>
  <c r="AA25" i="32"/>
  <c r="AB25" i="32"/>
  <c r="AC25" i="32"/>
  <c r="AT25" i="32"/>
  <c r="AY25" i="32"/>
  <c r="AZ25" i="32"/>
  <c r="BA25" i="32"/>
  <c r="BB25" i="32"/>
  <c r="Z26" i="32"/>
  <c r="AA26" i="32"/>
  <c r="AB26" i="32"/>
  <c r="AC26" i="32"/>
  <c r="AF26" i="32"/>
  <c r="AY26" i="32"/>
  <c r="AZ26" i="32"/>
  <c r="BA26" i="32"/>
  <c r="BB26" i="32"/>
  <c r="Z27" i="32"/>
  <c r="AA27" i="32"/>
  <c r="AB27" i="32"/>
  <c r="AC27" i="32"/>
  <c r="AE27" i="32"/>
  <c r="AF27" i="32"/>
  <c r="AJ27" i="32"/>
  <c r="AK27" i="32"/>
  <c r="AS27" i="32"/>
  <c r="AT27" i="32"/>
  <c r="AX27" i="32"/>
  <c r="AY27" i="32"/>
  <c r="AZ27" i="32"/>
  <c r="BA27" i="32"/>
  <c r="BB27" i="32"/>
  <c r="Z28" i="32"/>
  <c r="AA28" i="32"/>
  <c r="AB28" i="32"/>
  <c r="AC28" i="32"/>
  <c r="AF28" i="32"/>
  <c r="AY28" i="32"/>
  <c r="AZ28" i="32"/>
  <c r="BA28" i="32"/>
  <c r="BB28" i="32"/>
  <c r="Z21" i="32"/>
  <c r="AA21" i="32"/>
  <c r="AB21" i="32"/>
  <c r="AC21" i="32"/>
  <c r="AE21" i="32"/>
  <c r="AQ21" i="32"/>
  <c r="AU21" i="32"/>
  <c r="AX21" i="32"/>
  <c r="AY21" i="32"/>
  <c r="AZ21" i="32"/>
  <c r="BA21" i="32"/>
  <c r="BB21" i="32"/>
  <c r="AW114" i="32" l="1"/>
  <c r="AX124" i="32"/>
  <c r="AJ124" i="32"/>
  <c r="AX116" i="32"/>
  <c r="AJ116" i="32"/>
  <c r="AS114" i="32"/>
  <c r="AL124" i="32"/>
  <c r="AL116" i="32"/>
  <c r="AV136" i="32"/>
  <c r="AX138" i="32"/>
  <c r="AR136" i="32"/>
  <c r="AV124" i="32"/>
  <c r="AF124" i="32"/>
  <c r="AV116" i="32"/>
  <c r="AG116" i="32"/>
  <c r="AR110" i="32"/>
  <c r="AU23" i="32"/>
  <c r="AI23" i="32"/>
  <c r="AV22" i="32"/>
  <c r="AJ22" i="32"/>
  <c r="AW31" i="32"/>
  <c r="AQ31" i="32"/>
  <c r="AH31" i="32"/>
  <c r="AL29" i="32"/>
  <c r="AJ53" i="32"/>
  <c r="AX51" i="32"/>
  <c r="AR99" i="32"/>
  <c r="AR98" i="32"/>
  <c r="AX97" i="32"/>
  <c r="AV94" i="32"/>
  <c r="AL94" i="32"/>
  <c r="AG94" i="32"/>
  <c r="AX93" i="32"/>
  <c r="AJ93" i="32"/>
  <c r="AV92" i="32"/>
  <c r="AU90" i="32"/>
  <c r="AL87" i="32"/>
  <c r="AX86" i="32"/>
  <c r="AV85" i="32"/>
  <c r="AX84" i="32"/>
  <c r="AT78" i="32"/>
  <c r="AX77" i="32"/>
  <c r="AS77" i="32"/>
  <c r="AI77" i="32"/>
  <c r="AS76" i="32"/>
  <c r="AH76" i="32"/>
  <c r="AJ73" i="32"/>
  <c r="AT69" i="32"/>
  <c r="AT67" i="32"/>
  <c r="AL65" i="32"/>
  <c r="AL63" i="32"/>
  <c r="AL61" i="32"/>
  <c r="AL59" i="32"/>
  <c r="AL57" i="32"/>
  <c r="AK77" i="32"/>
  <c r="AT63" i="32"/>
  <c r="AW27" i="32"/>
  <c r="AR27" i="32"/>
  <c r="AH27" i="32"/>
  <c r="AX26" i="32"/>
  <c r="AT23" i="32"/>
  <c r="AH23" i="32"/>
  <c r="AU22" i="32"/>
  <c r="AI22" i="32"/>
  <c r="AH39" i="32"/>
  <c r="AU31" i="32"/>
  <c r="AL31" i="32"/>
  <c r="AG31" i="32"/>
  <c r="AV53" i="32"/>
  <c r="AL98" i="32"/>
  <c r="AR97" i="32"/>
  <c r="AT94" i="32"/>
  <c r="AK94" i="32"/>
  <c r="AF94" i="32"/>
  <c r="AT93" i="32"/>
  <c r="AQ92" i="32"/>
  <c r="AL90" i="32"/>
  <c r="AT89" i="32"/>
  <c r="AJ87" i="32"/>
  <c r="AT85" i="32"/>
  <c r="AR84" i="32"/>
  <c r="AW77" i="32"/>
  <c r="AQ77" i="32"/>
  <c r="AH77" i="32"/>
  <c r="AF76" i="32"/>
  <c r="AL69" i="32"/>
  <c r="AL67" i="32"/>
  <c r="AV66" i="32"/>
  <c r="AX65" i="32"/>
  <c r="AJ65" i="32"/>
  <c r="AX64" i="32"/>
  <c r="AX63" i="32"/>
  <c r="AJ63" i="32"/>
  <c r="AX62" i="32"/>
  <c r="AX61" i="32"/>
  <c r="AJ61" i="32"/>
  <c r="AX60" i="32"/>
  <c r="AX59" i="32"/>
  <c r="AJ59" i="32"/>
  <c r="AX58" i="32"/>
  <c r="AX57" i="32"/>
  <c r="AJ57" i="32"/>
  <c r="AX56" i="32"/>
  <c r="AL23" i="32"/>
  <c r="AX67" i="32"/>
  <c r="AT59" i="32"/>
  <c r="AQ28" i="32"/>
  <c r="AV27" i="32"/>
  <c r="AL27" i="32"/>
  <c r="AG27" i="32"/>
  <c r="AT26" i="32"/>
  <c r="AQ23" i="32"/>
  <c r="AE23" i="32"/>
  <c r="AR22" i="32"/>
  <c r="AF22" i="32"/>
  <c r="AT31" i="32"/>
  <c r="AK31" i="32"/>
  <c r="AE31" i="32"/>
  <c r="AI97" i="32"/>
  <c r="AL92" i="32"/>
  <c r="AS89" i="32"/>
  <c r="AL84" i="32"/>
  <c r="AX80" i="32"/>
  <c r="AU77" i="32"/>
  <c r="AL77" i="32"/>
  <c r="AF77" i="32"/>
  <c r="AH69" i="32"/>
  <c r="AH67" i="32"/>
  <c r="AV65" i="32"/>
  <c r="AH65" i="32"/>
  <c r="AV63" i="32"/>
  <c r="AH63" i="32"/>
  <c r="AV61" i="32"/>
  <c r="AH61" i="32"/>
  <c r="AV59" i="32"/>
  <c r="AH59" i="32"/>
  <c r="AV57" i="32"/>
  <c r="AH57" i="32"/>
  <c r="AL28" i="32"/>
  <c r="AX28" i="32"/>
  <c r="AH28" i="32"/>
  <c r="AT28" i="32"/>
  <c r="AE28" i="32"/>
  <c r="AX129" i="32"/>
  <c r="AS127" i="32"/>
  <c r="AT116" i="32"/>
  <c r="AK116" i="32"/>
  <c r="AF116" i="32"/>
  <c r="AT115" i="32"/>
  <c r="AS112" i="32"/>
  <c r="AV110" i="32"/>
  <c r="AQ110" i="32"/>
  <c r="AG110" i="32"/>
  <c r="AX130" i="32"/>
  <c r="AL127" i="32"/>
  <c r="AX120" i="32"/>
  <c r="AK112" i="32"/>
  <c r="AS139" i="32"/>
  <c r="AL138" i="32"/>
  <c r="AR130" i="32"/>
  <c r="AG127" i="32"/>
  <c r="AH122" i="32"/>
  <c r="AT120" i="32"/>
  <c r="AX117" i="32"/>
  <c r="AW116" i="32"/>
  <c r="AR116" i="32"/>
  <c r="AH116" i="32"/>
  <c r="AX112" i="32"/>
  <c r="AJ112" i="32"/>
  <c r="AT110" i="32"/>
  <c r="AJ110" i="32"/>
  <c r="AG54" i="32"/>
  <c r="AJ54" i="32"/>
  <c r="AV54" i="32"/>
  <c r="AJ30" i="32"/>
  <c r="AG125" i="32"/>
  <c r="AH125" i="32"/>
  <c r="AF119" i="32"/>
  <c r="AG119" i="32"/>
  <c r="AU119" i="32"/>
  <c r="AJ91" i="32"/>
  <c r="AX91" i="32"/>
  <c r="AK91" i="32"/>
  <c r="AE96" i="32"/>
  <c r="AF96" i="32"/>
  <c r="AK96" i="32"/>
  <c r="AT96" i="32"/>
  <c r="AG96" i="32"/>
  <c r="AL96" i="32"/>
  <c r="AV96" i="32"/>
  <c r="AR30" i="32"/>
  <c r="AH30" i="32"/>
  <c r="AL139" i="32"/>
  <c r="AX134" i="32"/>
  <c r="AX133" i="32"/>
  <c r="AX132" i="32"/>
  <c r="AT129" i="32"/>
  <c r="AX125" i="32"/>
  <c r="AS119" i="32"/>
  <c r="AL54" i="32"/>
  <c r="AE44" i="32"/>
  <c r="AJ44" i="32"/>
  <c r="AS44" i="32"/>
  <c r="AX44" i="32"/>
  <c r="AF106" i="32"/>
  <c r="AG106" i="32"/>
  <c r="AV106" i="32"/>
  <c r="AR96" i="32"/>
  <c r="AT91" i="32"/>
  <c r="AF71" i="32"/>
  <c r="AL71" i="32"/>
  <c r="AT71" i="32"/>
  <c r="AE114" i="32"/>
  <c r="AF114" i="32"/>
  <c r="AK114" i="32"/>
  <c r="AT114" i="32"/>
  <c r="AG114" i="32"/>
  <c r="AL114" i="32"/>
  <c r="AV114" i="32"/>
  <c r="AE109" i="32"/>
  <c r="AL109" i="32"/>
  <c r="AT109" i="32"/>
  <c r="AG21" i="32"/>
  <c r="AU27" i="32"/>
  <c r="AQ27" i="32"/>
  <c r="AI27" i="32"/>
  <c r="AK26" i="32"/>
  <c r="AQ24" i="32"/>
  <c r="AW23" i="32"/>
  <c r="AS23" i="32"/>
  <c r="AK23" i="32"/>
  <c r="AG23" i="32"/>
  <c r="AX22" i="32"/>
  <c r="AT22" i="32"/>
  <c r="AL22" i="32"/>
  <c r="AH22" i="32"/>
  <c r="AU30" i="32"/>
  <c r="AL30" i="32"/>
  <c r="AG30" i="32"/>
  <c r="AT29" i="32"/>
  <c r="AX139" i="32"/>
  <c r="AJ139" i="32"/>
  <c r="AW138" i="32"/>
  <c r="AK138" i="32"/>
  <c r="AX42" i="32"/>
  <c r="AJ136" i="32"/>
  <c r="AR134" i="32"/>
  <c r="AT133" i="32"/>
  <c r="AT132" i="32"/>
  <c r="AI131" i="32"/>
  <c r="AF130" i="32"/>
  <c r="AL129" i="32"/>
  <c r="AT125" i="32"/>
  <c r="AL119" i="32"/>
  <c r="AX54" i="32"/>
  <c r="AH54" i="32"/>
  <c r="AG53" i="32"/>
  <c r="AL53" i="32"/>
  <c r="AX53" i="32"/>
  <c r="AW44" i="32"/>
  <c r="AL44" i="32"/>
  <c r="AS106" i="32"/>
  <c r="AX98" i="32"/>
  <c r="AX96" i="32"/>
  <c r="AJ96" i="32"/>
  <c r="AL95" i="32"/>
  <c r="AX95" i="32"/>
  <c r="AX92" i="32"/>
  <c r="AS91" i="32"/>
  <c r="AE90" i="32"/>
  <c r="AF90" i="32"/>
  <c r="AQ90" i="32"/>
  <c r="AX90" i="32"/>
  <c r="AH90" i="32"/>
  <c r="AR90" i="32"/>
  <c r="AL86" i="32"/>
  <c r="AR86" i="32"/>
  <c r="AH83" i="32"/>
  <c r="AT83" i="32"/>
  <c r="AJ83" i="32"/>
  <c r="AV83" i="32"/>
  <c r="AG79" i="32"/>
  <c r="AH79" i="32"/>
  <c r="AT79" i="32"/>
  <c r="AJ79" i="32"/>
  <c r="AV79" i="32"/>
  <c r="AV75" i="32"/>
  <c r="AT73" i="32"/>
  <c r="AL66" i="32"/>
  <c r="AT66" i="32"/>
  <c r="AL64" i="32"/>
  <c r="AT64" i="32"/>
  <c r="AL62" i="32"/>
  <c r="AT62" i="32"/>
  <c r="AL60" i="32"/>
  <c r="AT60" i="32"/>
  <c r="AL58" i="32"/>
  <c r="AT58" i="32"/>
  <c r="AL56" i="32"/>
  <c r="AT56" i="32"/>
  <c r="AR114" i="32"/>
  <c r="AV30" i="32"/>
  <c r="AI24" i="32"/>
  <c r="AV23" i="32"/>
  <c r="AR23" i="32"/>
  <c r="AJ23" i="32"/>
  <c r="AW22" i="32"/>
  <c r="AS22" i="32"/>
  <c r="AK22" i="32"/>
  <c r="AG22" i="32"/>
  <c r="AX39" i="32"/>
  <c r="AX30" i="32"/>
  <c r="AT30" i="32"/>
  <c r="AK30" i="32"/>
  <c r="AF30" i="32"/>
  <c r="AV139" i="32"/>
  <c r="AG139" i="32"/>
  <c r="AT138" i="32"/>
  <c r="AH138" i="32"/>
  <c r="AX43" i="32"/>
  <c r="AR42" i="32"/>
  <c r="AI134" i="32"/>
  <c r="AH133" i="32"/>
  <c r="AJ132" i="32"/>
  <c r="AH129" i="32"/>
  <c r="AH126" i="32"/>
  <c r="AL125" i="32"/>
  <c r="AH121" i="32"/>
  <c r="AX121" i="32"/>
  <c r="AG120" i="32"/>
  <c r="AL120" i="32"/>
  <c r="AI119" i="32"/>
  <c r="AT54" i="32"/>
  <c r="AF54" i="32"/>
  <c r="AH50" i="32"/>
  <c r="AX50" i="32"/>
  <c r="AV44" i="32"/>
  <c r="AK44" i="32"/>
  <c r="AF107" i="32"/>
  <c r="AR107" i="32"/>
  <c r="AL106" i="32"/>
  <c r="AF98" i="32"/>
  <c r="AH98" i="32"/>
  <c r="AS98" i="32"/>
  <c r="AJ98" i="32"/>
  <c r="AV98" i="32"/>
  <c r="AW96" i="32"/>
  <c r="AH96" i="32"/>
  <c r="AE92" i="32"/>
  <c r="AH92" i="32"/>
  <c r="AR92" i="32"/>
  <c r="AI92" i="32"/>
  <c r="AU92" i="32"/>
  <c r="AF91" i="32"/>
  <c r="AF89" i="32"/>
  <c r="AJ89" i="32"/>
  <c r="AV89" i="32"/>
  <c r="AL89" i="32"/>
  <c r="AX89" i="32"/>
  <c r="AF85" i="32"/>
  <c r="AJ85" i="32"/>
  <c r="AX85" i="32"/>
  <c r="AL85" i="32"/>
  <c r="AE75" i="32"/>
  <c r="AJ75" i="32"/>
  <c r="AT75" i="32"/>
  <c r="AF75" i="32"/>
  <c r="AL75" i="32"/>
  <c r="AU75" i="32"/>
  <c r="AF73" i="32"/>
  <c r="AL73" i="32"/>
  <c r="AU73" i="32"/>
  <c r="AH73" i="32"/>
  <c r="AQ73" i="32"/>
  <c r="AV73" i="32"/>
  <c r="AX71" i="32"/>
  <c r="AL70" i="32"/>
  <c r="AX70" i="32"/>
  <c r="AX66" i="32"/>
  <c r="AE117" i="32"/>
  <c r="AH117" i="32"/>
  <c r="AL117" i="32"/>
  <c r="AX114" i="32"/>
  <c r="AJ114" i="32"/>
  <c r="AE112" i="32"/>
  <c r="AG112" i="32"/>
  <c r="AL112" i="32"/>
  <c r="AV112" i="32"/>
  <c r="AH112" i="32"/>
  <c r="AR112" i="32"/>
  <c r="AW112" i="32"/>
  <c r="AX109" i="32"/>
  <c r="AV87" i="32"/>
  <c r="AH87" i="32"/>
  <c r="AR81" i="32"/>
  <c r="AF81" i="32"/>
  <c r="AV77" i="32"/>
  <c r="AR77" i="32"/>
  <c r="AJ77" i="32"/>
  <c r="AE77" i="32"/>
  <c r="AX74" i="32"/>
  <c r="AR74" i="32"/>
  <c r="AF74" i="32"/>
  <c r="AR65" i="32"/>
  <c r="AF65" i="32"/>
  <c r="AR63" i="32"/>
  <c r="AF63" i="32"/>
  <c r="AR61" i="32"/>
  <c r="AF61" i="32"/>
  <c r="AR59" i="32"/>
  <c r="AF59" i="32"/>
  <c r="AR57" i="32"/>
  <c r="AF57" i="32"/>
  <c r="AX113" i="32"/>
  <c r="AW110" i="32"/>
  <c r="AS110" i="32"/>
  <c r="AK110" i="32"/>
  <c r="AF110" i="32"/>
  <c r="AL115" i="32"/>
  <c r="AH115" i="32"/>
  <c r="AT113" i="32"/>
  <c r="AL113" i="32"/>
  <c r="AL111" i="32"/>
  <c r="AH111" i="32"/>
  <c r="AW117" i="32"/>
  <c r="AS117" i="32"/>
  <c r="AK117" i="32"/>
  <c r="AG117" i="32"/>
  <c r="AU116" i="32"/>
  <c r="AQ116" i="32"/>
  <c r="AI116" i="32"/>
  <c r="AW115" i="32"/>
  <c r="AS115" i="32"/>
  <c r="AK115" i="32"/>
  <c r="AG115" i="32"/>
  <c r="AU114" i="32"/>
  <c r="AQ114" i="32"/>
  <c r="AI114" i="32"/>
  <c r="AW113" i="32"/>
  <c r="AS113" i="32"/>
  <c r="AK113" i="32"/>
  <c r="AG113" i="32"/>
  <c r="AU112" i="32"/>
  <c r="AQ112" i="32"/>
  <c r="AI112" i="32"/>
  <c r="AW111" i="32"/>
  <c r="AS111" i="32"/>
  <c r="AK111" i="32"/>
  <c r="AG111" i="32"/>
  <c r="AI110" i="32"/>
  <c r="AW109" i="32"/>
  <c r="AS109" i="32"/>
  <c r="AK109" i="32"/>
  <c r="AG109" i="32"/>
  <c r="AH113" i="32"/>
  <c r="AX111" i="32"/>
  <c r="AT111" i="32"/>
  <c r="AV117" i="32"/>
  <c r="AR117" i="32"/>
  <c r="AJ117" i="32"/>
  <c r="AF117" i="32"/>
  <c r="AV115" i="32"/>
  <c r="AR115" i="32"/>
  <c r="AJ115" i="32"/>
  <c r="AF115" i="32"/>
  <c r="AV113" i="32"/>
  <c r="AR113" i="32"/>
  <c r="AJ113" i="32"/>
  <c r="AF113" i="32"/>
  <c r="AV111" i="32"/>
  <c r="AR111" i="32"/>
  <c r="AJ111" i="32"/>
  <c r="AF111" i="32"/>
  <c r="AV109" i="32"/>
  <c r="AR109" i="32"/>
  <c r="AJ109" i="32"/>
  <c r="AF109" i="32"/>
  <c r="AU117" i="32"/>
  <c r="AQ117" i="32"/>
  <c r="AI117" i="32"/>
  <c r="AU115" i="32"/>
  <c r="AQ115" i="32"/>
  <c r="AI115" i="32"/>
  <c r="AU113" i="32"/>
  <c r="AQ113" i="32"/>
  <c r="AI113" i="32"/>
  <c r="AU111" i="32"/>
  <c r="AQ111" i="32"/>
  <c r="AI111" i="32"/>
  <c r="AU109" i="32"/>
  <c r="AQ109" i="32"/>
  <c r="AI109" i="32"/>
  <c r="AR105" i="32"/>
  <c r="AF95" i="32"/>
  <c r="AJ95" i="32"/>
  <c r="AR95" i="32"/>
  <c r="AV95" i="32"/>
  <c r="AG95" i="32"/>
  <c r="AK95" i="32"/>
  <c r="AS95" i="32"/>
  <c r="AW95" i="32"/>
  <c r="AE68" i="32"/>
  <c r="AI68" i="32"/>
  <c r="AQ68" i="32"/>
  <c r="AU68" i="32"/>
  <c r="AG68" i="32"/>
  <c r="AK68" i="32"/>
  <c r="AS68" i="32"/>
  <c r="AW68" i="32"/>
  <c r="AF68" i="32"/>
  <c r="AR68" i="32"/>
  <c r="AH68" i="32"/>
  <c r="AT68" i="32"/>
  <c r="AJ68" i="32"/>
  <c r="AV68" i="32"/>
  <c r="AL68" i="32"/>
  <c r="AX68" i="32"/>
  <c r="AU136" i="32"/>
  <c r="AG136" i="32"/>
  <c r="AT134" i="32"/>
  <c r="AE134" i="32"/>
  <c r="AV132" i="32"/>
  <c r="AH132" i="32"/>
  <c r="AR129" i="32"/>
  <c r="AF129" i="32"/>
  <c r="AT128" i="32"/>
  <c r="AX127" i="32"/>
  <c r="AI127" i="32"/>
  <c r="AR125" i="32"/>
  <c r="AF125" i="32"/>
  <c r="AT124" i="32"/>
  <c r="AH124" i="32"/>
  <c r="AR120" i="32"/>
  <c r="AF120" i="32"/>
  <c r="AV49" i="32"/>
  <c r="AJ49" i="32"/>
  <c r="AX46" i="32"/>
  <c r="AU44" i="32"/>
  <c r="AQ44" i="32"/>
  <c r="AI44" i="32"/>
  <c r="AV107" i="32"/>
  <c r="AQ107" i="32"/>
  <c r="AH107" i="32"/>
  <c r="AT106" i="32"/>
  <c r="AK106" i="32"/>
  <c r="AV105" i="32"/>
  <c r="AQ105" i="32"/>
  <c r="AT104" i="32"/>
  <c r="AK104" i="32"/>
  <c r="AV103" i="32"/>
  <c r="AQ103" i="32"/>
  <c r="AT102" i="32"/>
  <c r="AK102" i="32"/>
  <c r="AV101" i="32"/>
  <c r="AQ101" i="32"/>
  <c r="AH101" i="32"/>
  <c r="AT100" i="32"/>
  <c r="AK100" i="32"/>
  <c r="AV99" i="32"/>
  <c r="AQ99" i="32"/>
  <c r="AT98" i="32"/>
  <c r="AK98" i="32"/>
  <c r="AV97" i="32"/>
  <c r="AQ97" i="32"/>
  <c r="AH97" i="32"/>
  <c r="AU95" i="32"/>
  <c r="AI95" i="32"/>
  <c r="AI107" i="32"/>
  <c r="AG105" i="32"/>
  <c r="AK105" i="32"/>
  <c r="AS105" i="32"/>
  <c r="AW105" i="32"/>
  <c r="AG103" i="32"/>
  <c r="AK103" i="32"/>
  <c r="AS103" i="32"/>
  <c r="AW103" i="32"/>
  <c r="AI101" i="32"/>
  <c r="AG99" i="32"/>
  <c r="AK99" i="32"/>
  <c r="AS99" i="32"/>
  <c r="AW99" i="32"/>
  <c r="AL128" i="32"/>
  <c r="AX118" i="32"/>
  <c r="AT49" i="32"/>
  <c r="AH49" i="32"/>
  <c r="AX47" i="32"/>
  <c r="AL46" i="32"/>
  <c r="AU107" i="32"/>
  <c r="AL107" i="32"/>
  <c r="AE106" i="32"/>
  <c r="AI106" i="32"/>
  <c r="AQ106" i="32"/>
  <c r="AU106" i="32"/>
  <c r="AU105" i="32"/>
  <c r="AL105" i="32"/>
  <c r="AF105" i="32"/>
  <c r="AE104" i="32"/>
  <c r="AI104" i="32"/>
  <c r="AQ104" i="32"/>
  <c r="AU104" i="32"/>
  <c r="AU103" i="32"/>
  <c r="AL103" i="32"/>
  <c r="AF103" i="32"/>
  <c r="AE102" i="32"/>
  <c r="AI102" i="32"/>
  <c r="AQ102" i="32"/>
  <c r="AU102" i="32"/>
  <c r="AU101" i="32"/>
  <c r="AL101" i="32"/>
  <c r="AE100" i="32"/>
  <c r="AI100" i="32"/>
  <c r="AQ100" i="32"/>
  <c r="AU100" i="32"/>
  <c r="AU99" i="32"/>
  <c r="AL99" i="32"/>
  <c r="AF99" i="32"/>
  <c r="AE98" i="32"/>
  <c r="AI98" i="32"/>
  <c r="AQ98" i="32"/>
  <c r="AU98" i="32"/>
  <c r="AU97" i="32"/>
  <c r="AL97" i="32"/>
  <c r="AT95" i="32"/>
  <c r="AH95" i="32"/>
  <c r="AV128" i="32"/>
  <c r="AL49" i="32"/>
  <c r="AG107" i="32"/>
  <c r="AK107" i="32"/>
  <c r="AS107" i="32"/>
  <c r="AW107" i="32"/>
  <c r="AI105" i="32"/>
  <c r="AI103" i="32"/>
  <c r="AG101" i="32"/>
  <c r="AK101" i="32"/>
  <c r="AS101" i="32"/>
  <c r="AW101" i="32"/>
  <c r="AI99" i="32"/>
  <c r="AG97" i="32"/>
  <c r="AK97" i="32"/>
  <c r="AS97" i="32"/>
  <c r="AW97" i="32"/>
  <c r="AW136" i="32"/>
  <c r="AL136" i="32"/>
  <c r="AL132" i="32"/>
  <c r="AV129" i="32"/>
  <c r="AJ129" i="32"/>
  <c r="AX128" i="32"/>
  <c r="AH128" i="32"/>
  <c r="AV125" i="32"/>
  <c r="AJ125" i="32"/>
  <c r="AV120" i="32"/>
  <c r="AJ120" i="32"/>
  <c r="AR49" i="32"/>
  <c r="AF49" i="32"/>
  <c r="AT47" i="32"/>
  <c r="AT107" i="32"/>
  <c r="AJ107" i="32"/>
  <c r="AE107" i="32"/>
  <c r="AW106" i="32"/>
  <c r="AR106" i="32"/>
  <c r="AH106" i="32"/>
  <c r="AT105" i="32"/>
  <c r="AJ105" i="32"/>
  <c r="AE105" i="32"/>
  <c r="AW104" i="32"/>
  <c r="AR104" i="32"/>
  <c r="AH104" i="32"/>
  <c r="AT103" i="32"/>
  <c r="AJ103" i="32"/>
  <c r="AE103" i="32"/>
  <c r="AW102" i="32"/>
  <c r="AR102" i="32"/>
  <c r="AH102" i="32"/>
  <c r="AT101" i="32"/>
  <c r="AJ101" i="32"/>
  <c r="AE101" i="32"/>
  <c r="AW100" i="32"/>
  <c r="AR100" i="32"/>
  <c r="AH100" i="32"/>
  <c r="AT99" i="32"/>
  <c r="AJ99" i="32"/>
  <c r="AE99" i="32"/>
  <c r="AT97" i="32"/>
  <c r="AJ97" i="32"/>
  <c r="AE97" i="32"/>
  <c r="AQ95" i="32"/>
  <c r="AE95" i="32"/>
  <c r="AE72" i="32"/>
  <c r="AI72" i="32"/>
  <c r="AQ72" i="32"/>
  <c r="AU72" i="32"/>
  <c r="AG72" i="32"/>
  <c r="AK72" i="32"/>
  <c r="AS72" i="32"/>
  <c r="AF72" i="32"/>
  <c r="AR72" i="32"/>
  <c r="AX72" i="32"/>
  <c r="AH72" i="32"/>
  <c r="AT72" i="32"/>
  <c r="AJ72" i="32"/>
  <c r="AV72" i="32"/>
  <c r="AL72" i="32"/>
  <c r="AW72" i="32"/>
  <c r="AE93" i="32"/>
  <c r="AI93" i="32"/>
  <c r="AQ93" i="32"/>
  <c r="AU93" i="32"/>
  <c r="AE91" i="32"/>
  <c r="AI91" i="32"/>
  <c r="AQ91" i="32"/>
  <c r="AU91" i="32"/>
  <c r="AE88" i="32"/>
  <c r="AI88" i="32"/>
  <c r="AQ88" i="32"/>
  <c r="AU88" i="32"/>
  <c r="AG88" i="32"/>
  <c r="AK88" i="32"/>
  <c r="AS88" i="32"/>
  <c r="AW88" i="32"/>
  <c r="AE86" i="32"/>
  <c r="AI86" i="32"/>
  <c r="AQ86" i="32"/>
  <c r="AU86" i="32"/>
  <c r="AG86" i="32"/>
  <c r="AK86" i="32"/>
  <c r="AS86" i="32"/>
  <c r="AW86" i="32"/>
  <c r="AE84" i="32"/>
  <c r="AI84" i="32"/>
  <c r="AQ84" i="32"/>
  <c r="AU84" i="32"/>
  <c r="AG84" i="32"/>
  <c r="AK84" i="32"/>
  <c r="AS84" i="32"/>
  <c r="AW84" i="32"/>
  <c r="AE82" i="32"/>
  <c r="AI82" i="32"/>
  <c r="AQ82" i="32"/>
  <c r="AU82" i="32"/>
  <c r="AF82" i="32"/>
  <c r="AJ82" i="32"/>
  <c r="AR82" i="32"/>
  <c r="AV82" i="32"/>
  <c r="AG82" i="32"/>
  <c r="AK82" i="32"/>
  <c r="AS82" i="32"/>
  <c r="AW82" i="32"/>
  <c r="AE80" i="32"/>
  <c r="AI80" i="32"/>
  <c r="AQ80" i="32"/>
  <c r="AU80" i="32"/>
  <c r="AF80" i="32"/>
  <c r="AJ80" i="32"/>
  <c r="AR80" i="32"/>
  <c r="AV80" i="32"/>
  <c r="AG80" i="32"/>
  <c r="AK80" i="32"/>
  <c r="AS80" i="32"/>
  <c r="AW80" i="32"/>
  <c r="AE78" i="32"/>
  <c r="AI78" i="32"/>
  <c r="AQ78" i="32"/>
  <c r="AU78" i="32"/>
  <c r="AF78" i="32"/>
  <c r="AJ78" i="32"/>
  <c r="AR78" i="32"/>
  <c r="AV78" i="32"/>
  <c r="AG78" i="32"/>
  <c r="AK78" i="32"/>
  <c r="AS78" i="32"/>
  <c r="AW78" i="32"/>
  <c r="AU96" i="32"/>
  <c r="AQ96" i="32"/>
  <c r="AI96" i="32"/>
  <c r="AU94" i="32"/>
  <c r="AQ94" i="32"/>
  <c r="AI94" i="32"/>
  <c r="AW93" i="32"/>
  <c r="AR93" i="32"/>
  <c r="AH93" i="32"/>
  <c r="AT92" i="32"/>
  <c r="AJ92" i="32"/>
  <c r="AW91" i="32"/>
  <c r="AR91" i="32"/>
  <c r="AH91" i="32"/>
  <c r="AT90" i="32"/>
  <c r="AJ90" i="32"/>
  <c r="AW89" i="32"/>
  <c r="AR89" i="32"/>
  <c r="AV88" i="32"/>
  <c r="AJ88" i="32"/>
  <c r="AR87" i="32"/>
  <c r="AV86" i="32"/>
  <c r="AJ86" i="32"/>
  <c r="AR85" i="32"/>
  <c r="AV84" i="32"/>
  <c r="AJ84" i="32"/>
  <c r="AT82" i="32"/>
  <c r="AT80" i="32"/>
  <c r="AE70" i="32"/>
  <c r="AI70" i="32"/>
  <c r="AQ70" i="32"/>
  <c r="AU70" i="32"/>
  <c r="AG70" i="32"/>
  <c r="AK70" i="32"/>
  <c r="AS70" i="32"/>
  <c r="AW70" i="32"/>
  <c r="AF70" i="32"/>
  <c r="AR70" i="32"/>
  <c r="AH70" i="32"/>
  <c r="AT70" i="32"/>
  <c r="AJ70" i="32"/>
  <c r="AV70" i="32"/>
  <c r="AV93" i="32"/>
  <c r="AL93" i="32"/>
  <c r="AG93" i="32"/>
  <c r="AG92" i="32"/>
  <c r="AK92" i="32"/>
  <c r="AS92" i="32"/>
  <c r="AW92" i="32"/>
  <c r="AV91" i="32"/>
  <c r="AL91" i="32"/>
  <c r="AG91" i="32"/>
  <c r="AG90" i="32"/>
  <c r="AK90" i="32"/>
  <c r="AS90" i="32"/>
  <c r="AW90" i="32"/>
  <c r="AG89" i="32"/>
  <c r="AK89" i="32"/>
  <c r="AE89" i="32"/>
  <c r="AI89" i="32"/>
  <c r="AQ89" i="32"/>
  <c r="AU89" i="32"/>
  <c r="AT88" i="32"/>
  <c r="AH88" i="32"/>
  <c r="AG87" i="32"/>
  <c r="AK87" i="32"/>
  <c r="AS87" i="32"/>
  <c r="AW87" i="32"/>
  <c r="AE87" i="32"/>
  <c r="AI87" i="32"/>
  <c r="AQ87" i="32"/>
  <c r="AU87" i="32"/>
  <c r="AT86" i="32"/>
  <c r="AH86" i="32"/>
  <c r="AG85" i="32"/>
  <c r="AK85" i="32"/>
  <c r="AS85" i="32"/>
  <c r="AW85" i="32"/>
  <c r="AE85" i="32"/>
  <c r="AI85" i="32"/>
  <c r="AQ85" i="32"/>
  <c r="AU85" i="32"/>
  <c r="AT84" i="32"/>
  <c r="AH84" i="32"/>
  <c r="AG83" i="32"/>
  <c r="AK83" i="32"/>
  <c r="AS83" i="32"/>
  <c r="AW83" i="32"/>
  <c r="AE83" i="32"/>
  <c r="AI83" i="32"/>
  <c r="AQ83" i="32"/>
  <c r="AU83" i="32"/>
  <c r="AL82" i="32"/>
  <c r="AL80" i="32"/>
  <c r="AL78" i="32"/>
  <c r="AU81" i="32"/>
  <c r="AQ81" i="32"/>
  <c r="AI81" i="32"/>
  <c r="AE81" i="32"/>
  <c r="AU79" i="32"/>
  <c r="AQ79" i="32"/>
  <c r="AI79" i="32"/>
  <c r="AE79" i="32"/>
  <c r="AV76" i="32"/>
  <c r="AL76" i="32"/>
  <c r="AG75" i="32"/>
  <c r="AK75" i="32"/>
  <c r="AS75" i="32"/>
  <c r="AW75" i="32"/>
  <c r="AV74" i="32"/>
  <c r="AL74" i="32"/>
  <c r="AG73" i="32"/>
  <c r="AK73" i="32"/>
  <c r="AS73" i="32"/>
  <c r="AW73" i="32"/>
  <c r="AR71" i="32"/>
  <c r="AR69" i="32"/>
  <c r="AR67" i="32"/>
  <c r="AE66" i="32"/>
  <c r="AI66" i="32"/>
  <c r="AQ66" i="32"/>
  <c r="AU66" i="32"/>
  <c r="AF66" i="32"/>
  <c r="AJ66" i="32"/>
  <c r="AR66" i="32"/>
  <c r="AG66" i="32"/>
  <c r="AK66" i="32"/>
  <c r="AS66" i="32"/>
  <c r="AW66" i="32"/>
  <c r="AE64" i="32"/>
  <c r="AI64" i="32"/>
  <c r="AQ64" i="32"/>
  <c r="AU64" i="32"/>
  <c r="AF64" i="32"/>
  <c r="AJ64" i="32"/>
  <c r="AR64" i="32"/>
  <c r="AV64" i="32"/>
  <c r="AG64" i="32"/>
  <c r="AK64" i="32"/>
  <c r="AS64" i="32"/>
  <c r="AW64" i="32"/>
  <c r="AE62" i="32"/>
  <c r="AI62" i="32"/>
  <c r="AQ62" i="32"/>
  <c r="AU62" i="32"/>
  <c r="AF62" i="32"/>
  <c r="AJ62" i="32"/>
  <c r="AR62" i="32"/>
  <c r="AV62" i="32"/>
  <c r="AG62" i="32"/>
  <c r="AK62" i="32"/>
  <c r="AS62" i="32"/>
  <c r="AW62" i="32"/>
  <c r="AE60" i="32"/>
  <c r="AI60" i="32"/>
  <c r="AQ60" i="32"/>
  <c r="AU60" i="32"/>
  <c r="AF60" i="32"/>
  <c r="AJ60" i="32"/>
  <c r="AR60" i="32"/>
  <c r="AV60" i="32"/>
  <c r="AG60" i="32"/>
  <c r="AK60" i="32"/>
  <c r="AS60" i="32"/>
  <c r="AW60" i="32"/>
  <c r="AE58" i="32"/>
  <c r="AI58" i="32"/>
  <c r="AQ58" i="32"/>
  <c r="AU58" i="32"/>
  <c r="AF58" i="32"/>
  <c r="AJ58" i="32"/>
  <c r="AR58" i="32"/>
  <c r="AV58" i="32"/>
  <c r="AG58" i="32"/>
  <c r="AK58" i="32"/>
  <c r="AS58" i="32"/>
  <c r="AW58" i="32"/>
  <c r="AE56" i="32"/>
  <c r="AI56" i="32"/>
  <c r="AQ56" i="32"/>
  <c r="AU56" i="32"/>
  <c r="AF56" i="32"/>
  <c r="AJ56" i="32"/>
  <c r="AR56" i="32"/>
  <c r="AV56" i="32"/>
  <c r="AG56" i="32"/>
  <c r="AK56" i="32"/>
  <c r="AS56" i="32"/>
  <c r="AW56" i="32"/>
  <c r="AG71" i="32"/>
  <c r="AK71" i="32"/>
  <c r="AS71" i="32"/>
  <c r="AW71" i="32"/>
  <c r="AE71" i="32"/>
  <c r="AI71" i="32"/>
  <c r="AQ71" i="32"/>
  <c r="AU71" i="32"/>
  <c r="AG69" i="32"/>
  <c r="AK69" i="32"/>
  <c r="AS69" i="32"/>
  <c r="AW69" i="32"/>
  <c r="AE69" i="32"/>
  <c r="AI69" i="32"/>
  <c r="AQ69" i="32"/>
  <c r="AU69" i="32"/>
  <c r="AG67" i="32"/>
  <c r="AK67" i="32"/>
  <c r="AS67" i="32"/>
  <c r="AW67" i="32"/>
  <c r="AE67" i="32"/>
  <c r="AI67" i="32"/>
  <c r="AQ67" i="32"/>
  <c r="AU67" i="32"/>
  <c r="AW81" i="32"/>
  <c r="AS81" i="32"/>
  <c r="AK81" i="32"/>
  <c r="AW79" i="32"/>
  <c r="AS79" i="32"/>
  <c r="AK79" i="32"/>
  <c r="AE76" i="32"/>
  <c r="AI76" i="32"/>
  <c r="AQ76" i="32"/>
  <c r="AU76" i="32"/>
  <c r="AE74" i="32"/>
  <c r="AI74" i="32"/>
  <c r="AQ74" i="32"/>
  <c r="AU74" i="32"/>
  <c r="AV71" i="32"/>
  <c r="AJ71" i="32"/>
  <c r="AV69" i="32"/>
  <c r="AJ69" i="32"/>
  <c r="AV67" i="32"/>
  <c r="AJ67" i="32"/>
  <c r="AU65" i="32"/>
  <c r="AQ65" i="32"/>
  <c r="AI65" i="32"/>
  <c r="AE65" i="32"/>
  <c r="AU63" i="32"/>
  <c r="AQ63" i="32"/>
  <c r="AI63" i="32"/>
  <c r="AE63" i="32"/>
  <c r="AU61" i="32"/>
  <c r="AQ61" i="32"/>
  <c r="AI61" i="32"/>
  <c r="AE61" i="32"/>
  <c r="AU59" i="32"/>
  <c r="AQ59" i="32"/>
  <c r="AI59" i="32"/>
  <c r="AE59" i="32"/>
  <c r="AU57" i="32"/>
  <c r="AQ57" i="32"/>
  <c r="AI57" i="32"/>
  <c r="AE57" i="32"/>
  <c r="AW65" i="32"/>
  <c r="AS65" i="32"/>
  <c r="AK65" i="32"/>
  <c r="AW63" i="32"/>
  <c r="AS63" i="32"/>
  <c r="AK63" i="32"/>
  <c r="AW61" i="32"/>
  <c r="AS61" i="32"/>
  <c r="AK61" i="32"/>
  <c r="AW59" i="32"/>
  <c r="AS59" i="32"/>
  <c r="AK59" i="32"/>
  <c r="AW57" i="32"/>
  <c r="AS57" i="32"/>
  <c r="AK57" i="32"/>
  <c r="AX40" i="32"/>
  <c r="AW43" i="32"/>
  <c r="AK43" i="32"/>
  <c r="AT43" i="32"/>
  <c r="AI43" i="32"/>
  <c r="AS43" i="32"/>
  <c r="AE43" i="32"/>
  <c r="AH40" i="32"/>
  <c r="AH42" i="32"/>
  <c r="AH43" i="32"/>
  <c r="AU42" i="32"/>
  <c r="AV41" i="32"/>
  <c r="AT41" i="32"/>
  <c r="AK41" i="32"/>
  <c r="AL41" i="32"/>
  <c r="AX35" i="32"/>
  <c r="AX41" i="32"/>
  <c r="AS41" i="32"/>
  <c r="AJ41" i="32"/>
  <c r="AT40" i="32"/>
  <c r="AT39" i="32"/>
  <c r="AL35" i="32"/>
  <c r="AL42" i="32"/>
  <c r="AW41" i="32"/>
  <c r="AR41" i="32"/>
  <c r="AG41" i="32"/>
  <c r="AT21" i="32"/>
  <c r="AW21" i="32"/>
  <c r="AS21" i="32"/>
  <c r="AV21" i="32"/>
  <c r="AR21" i="32"/>
  <c r="AH21" i="32"/>
  <c r="AU28" i="32"/>
  <c r="AI28" i="32"/>
  <c r="AU26" i="32"/>
  <c r="AL26" i="32"/>
  <c r="AE33" i="32"/>
  <c r="AH33" i="32"/>
  <c r="AX33" i="32"/>
  <c r="AE29" i="32"/>
  <c r="AG29" i="32"/>
  <c r="AQ29" i="32"/>
  <c r="AU29" i="32"/>
  <c r="AK29" i="32"/>
  <c r="AS29" i="32"/>
  <c r="AW29" i="32"/>
  <c r="AI135" i="32"/>
  <c r="AS135" i="32"/>
  <c r="AX135" i="32"/>
  <c r="AE133" i="32"/>
  <c r="AI133" i="32"/>
  <c r="AQ133" i="32"/>
  <c r="AU133" i="32"/>
  <c r="AF133" i="32"/>
  <c r="AJ133" i="32"/>
  <c r="AR133" i="32"/>
  <c r="AV133" i="32"/>
  <c r="AG133" i="32"/>
  <c r="AK133" i="32"/>
  <c r="AS133" i="32"/>
  <c r="AW133" i="32"/>
  <c r="AR48" i="32"/>
  <c r="AE26" i="32"/>
  <c r="AH26" i="32"/>
  <c r="AQ26" i="32"/>
  <c r="AF123" i="32"/>
  <c r="AE123" i="32"/>
  <c r="AK123" i="32"/>
  <c r="AT123" i="32"/>
  <c r="AG123" i="32"/>
  <c r="AL123" i="32"/>
  <c r="AU123" i="32"/>
  <c r="AH123" i="32"/>
  <c r="AQ123" i="32"/>
  <c r="AW123" i="32"/>
  <c r="AE121" i="32"/>
  <c r="AI121" i="32"/>
  <c r="AQ121" i="32"/>
  <c r="AU121" i="32"/>
  <c r="AF121" i="32"/>
  <c r="AJ121" i="32"/>
  <c r="AR121" i="32"/>
  <c r="AV121" i="32"/>
  <c r="AG121" i="32"/>
  <c r="AK121" i="32"/>
  <c r="AS121" i="32"/>
  <c r="AW121" i="32"/>
  <c r="AF52" i="32"/>
  <c r="AE52" i="32"/>
  <c r="AK52" i="32"/>
  <c r="AT52" i="32"/>
  <c r="AG52" i="32"/>
  <c r="AL52" i="32"/>
  <c r="AU52" i="32"/>
  <c r="AH52" i="32"/>
  <c r="AQ52" i="32"/>
  <c r="AW52" i="32"/>
  <c r="AE50" i="32"/>
  <c r="AI50" i="32"/>
  <c r="AQ50" i="32"/>
  <c r="AU50" i="32"/>
  <c r="AF50" i="32"/>
  <c r="AJ50" i="32"/>
  <c r="AR50" i="32"/>
  <c r="AV50" i="32"/>
  <c r="AG50" i="32"/>
  <c r="AK50" i="32"/>
  <c r="AS50" i="32"/>
  <c r="AW50" i="32"/>
  <c r="AG45" i="32"/>
  <c r="AF45" i="32"/>
  <c r="AR45" i="32"/>
  <c r="AV45" i="32"/>
  <c r="AH45" i="32"/>
  <c r="AS45" i="32"/>
  <c r="AW45" i="32"/>
  <c r="AJ45" i="32"/>
  <c r="AT45" i="32"/>
  <c r="AX45" i="32"/>
  <c r="AL21" i="32"/>
  <c r="AW26" i="32"/>
  <c r="AS26" i="32"/>
  <c r="AJ26" i="32"/>
  <c r="AE38" i="32"/>
  <c r="AK38" i="32"/>
  <c r="AE34" i="32"/>
  <c r="AS34" i="32"/>
  <c r="AE32" i="32"/>
  <c r="AH32" i="32"/>
  <c r="AX32" i="32"/>
  <c r="AX123" i="32"/>
  <c r="AT121" i="32"/>
  <c r="AX52" i="32"/>
  <c r="AT50" i="32"/>
  <c r="AF48" i="32"/>
  <c r="AE48" i="32"/>
  <c r="AK48" i="32"/>
  <c r="AS48" i="32"/>
  <c r="AW48" i="32"/>
  <c r="AG48" i="32"/>
  <c r="AL48" i="32"/>
  <c r="AT48" i="32"/>
  <c r="AX48" i="32"/>
  <c r="AH48" i="32"/>
  <c r="AQ48" i="32"/>
  <c r="AU48" i="32"/>
  <c r="AE46" i="32"/>
  <c r="AI46" i="32"/>
  <c r="AQ46" i="32"/>
  <c r="AU46" i="32"/>
  <c r="AF46" i="32"/>
  <c r="AJ46" i="32"/>
  <c r="AR46" i="32"/>
  <c r="AV46" i="32"/>
  <c r="AG46" i="32"/>
  <c r="AK46" i="32"/>
  <c r="AS46" i="32"/>
  <c r="AW46" i="32"/>
  <c r="AK21" i="32"/>
  <c r="AV26" i="32"/>
  <c r="AR26" i="32"/>
  <c r="AG26" i="32"/>
  <c r="AE25" i="32"/>
  <c r="AX25" i="32"/>
  <c r="AL25" i="32"/>
  <c r="AF24" i="32"/>
  <c r="AL24" i="32"/>
  <c r="AX24" i="32"/>
  <c r="AE24" i="32"/>
  <c r="AT24" i="32"/>
  <c r="AT33" i="32"/>
  <c r="AV29" i="32"/>
  <c r="AH29" i="32"/>
  <c r="AF131" i="32"/>
  <c r="AE131" i="32"/>
  <c r="AK131" i="32"/>
  <c r="AT131" i="32"/>
  <c r="AG131" i="32"/>
  <c r="AL131" i="32"/>
  <c r="AU131" i="32"/>
  <c r="AH131" i="32"/>
  <c r="AQ131" i="32"/>
  <c r="AW131" i="32"/>
  <c r="AS123" i="32"/>
  <c r="AL121" i="32"/>
  <c r="AS52" i="32"/>
  <c r="AL50" i="32"/>
  <c r="AV48" i="32"/>
  <c r="AT46" i="32"/>
  <c r="AU45" i="32"/>
  <c r="AT139" i="32"/>
  <c r="AK139" i="32"/>
  <c r="AF139" i="32"/>
  <c r="AU129" i="32"/>
  <c r="AQ129" i="32"/>
  <c r="AI129" i="32"/>
  <c r="AE129" i="32"/>
  <c r="AT127" i="32"/>
  <c r="AK127" i="32"/>
  <c r="AE127" i="32"/>
  <c r="AU125" i="32"/>
  <c r="AQ125" i="32"/>
  <c r="AI125" i="32"/>
  <c r="AE125" i="32"/>
  <c r="AT119" i="32"/>
  <c r="AK119" i="32"/>
  <c r="AE119" i="32"/>
  <c r="AU54" i="32"/>
  <c r="AQ54" i="32"/>
  <c r="AI54" i="32"/>
  <c r="AE54" i="32"/>
  <c r="AH53" i="32"/>
  <c r="AH44" i="32"/>
  <c r="AT35" i="32"/>
  <c r="AV31" i="32"/>
  <c r="AR31" i="32"/>
  <c r="AJ31" i="32"/>
  <c r="AW139" i="32"/>
  <c r="AR139" i="32"/>
  <c r="AH139" i="32"/>
  <c r="AU43" i="32"/>
  <c r="AL43" i="32"/>
  <c r="AG43" i="32"/>
  <c r="AU41" i="32"/>
  <c r="AQ41" i="32"/>
  <c r="AI41" i="32"/>
  <c r="AS136" i="32"/>
  <c r="AH136" i="32"/>
  <c r="AW129" i="32"/>
  <c r="AS129" i="32"/>
  <c r="AK129" i="32"/>
  <c r="AJ128" i="32"/>
  <c r="AW127" i="32"/>
  <c r="AQ127" i="32"/>
  <c r="AH127" i="32"/>
  <c r="AW125" i="32"/>
  <c r="AS125" i="32"/>
  <c r="AK125" i="32"/>
  <c r="AW119" i="32"/>
  <c r="AQ119" i="32"/>
  <c r="AH119" i="32"/>
  <c r="AW54" i="32"/>
  <c r="AS54" i="32"/>
  <c r="AK54" i="32"/>
  <c r="AJ34" i="32"/>
  <c r="AR39" i="32"/>
  <c r="AF39" i="32"/>
  <c r="AT38" i="32"/>
  <c r="AJ38" i="32"/>
  <c r="AW34" i="32"/>
  <c r="AR34" i="32"/>
  <c r="AH34" i="32"/>
  <c r="AT137" i="32"/>
  <c r="AV42" i="32"/>
  <c r="AQ42" i="32"/>
  <c r="AG42" i="32"/>
  <c r="AS38" i="32"/>
  <c r="AH38" i="32"/>
  <c r="AV34" i="32"/>
  <c r="AL34" i="32"/>
  <c r="AG34" i="32"/>
  <c r="AL39" i="32"/>
  <c r="AL40" i="32"/>
  <c r="AV39" i="32"/>
  <c r="AJ39" i="32"/>
  <c r="AX38" i="32"/>
  <c r="AR38" i="32"/>
  <c r="AF38" i="32"/>
  <c r="AT34" i="32"/>
  <c r="AK34" i="32"/>
  <c r="AF34" i="32"/>
  <c r="AL33" i="32"/>
  <c r="AT42" i="32"/>
  <c r="AJ42" i="32"/>
  <c r="AH41" i="32"/>
  <c r="AE130" i="32"/>
  <c r="AI130" i="32"/>
  <c r="AQ130" i="32"/>
  <c r="AU130" i="32"/>
  <c r="AG130" i="32"/>
  <c r="AK130" i="32"/>
  <c r="AS130" i="32"/>
  <c r="AW130" i="32"/>
  <c r="AE126" i="32"/>
  <c r="AI126" i="32"/>
  <c r="AQ126" i="32"/>
  <c r="AU126" i="32"/>
  <c r="AF126" i="32"/>
  <c r="AJ126" i="32"/>
  <c r="AR126" i="32"/>
  <c r="AV126" i="32"/>
  <c r="AG126" i="32"/>
  <c r="AK126" i="32"/>
  <c r="AS126" i="32"/>
  <c r="AW126" i="32"/>
  <c r="AE122" i="32"/>
  <c r="AI122" i="32"/>
  <c r="AQ122" i="32"/>
  <c r="AU122" i="32"/>
  <c r="AF122" i="32"/>
  <c r="AJ122" i="32"/>
  <c r="AR122" i="32"/>
  <c r="AV122" i="32"/>
  <c r="AG122" i="32"/>
  <c r="AK122" i="32"/>
  <c r="AS122" i="32"/>
  <c r="AW122" i="32"/>
  <c r="AE118" i="32"/>
  <c r="AI118" i="32"/>
  <c r="AQ118" i="32"/>
  <c r="AU118" i="32"/>
  <c r="AF118" i="32"/>
  <c r="AJ118" i="32"/>
  <c r="AR118" i="32"/>
  <c r="AV118" i="32"/>
  <c r="AG118" i="32"/>
  <c r="AK118" i="32"/>
  <c r="AS118" i="32"/>
  <c r="AW118" i="32"/>
  <c r="AE51" i="32"/>
  <c r="AI51" i="32"/>
  <c r="AQ51" i="32"/>
  <c r="AU51" i="32"/>
  <c r="AF51" i="32"/>
  <c r="AJ51" i="32"/>
  <c r="AR51" i="32"/>
  <c r="AV51" i="32"/>
  <c r="AG51" i="32"/>
  <c r="AK51" i="32"/>
  <c r="AS51" i="32"/>
  <c r="AW51" i="32"/>
  <c r="AL47" i="32"/>
  <c r="AF135" i="32"/>
  <c r="AJ135" i="32"/>
  <c r="AR135" i="32"/>
  <c r="AV135" i="32"/>
  <c r="AW135" i="32"/>
  <c r="AQ135" i="32"/>
  <c r="AH135" i="32"/>
  <c r="AG134" i="32"/>
  <c r="AK134" i="32"/>
  <c r="AS134" i="32"/>
  <c r="AW134" i="32"/>
  <c r="AX136" i="32"/>
  <c r="AT136" i="32"/>
  <c r="AK136" i="32"/>
  <c r="AU135" i="32"/>
  <c r="AL135" i="32"/>
  <c r="AG135" i="32"/>
  <c r="AV134" i="32"/>
  <c r="AQ134" i="32"/>
  <c r="AH134" i="32"/>
  <c r="AR132" i="32"/>
  <c r="AV130" i="32"/>
  <c r="AJ130" i="32"/>
  <c r="AR128" i="32"/>
  <c r="AT126" i="32"/>
  <c r="AT122" i="32"/>
  <c r="AT118" i="32"/>
  <c r="AT51" i="32"/>
  <c r="AE136" i="32"/>
  <c r="AI136" i="32"/>
  <c r="AQ136" i="32"/>
  <c r="AT135" i="32"/>
  <c r="AK135" i="32"/>
  <c r="AE135" i="32"/>
  <c r="AU134" i="32"/>
  <c r="AL134" i="32"/>
  <c r="AF134" i="32"/>
  <c r="AG132" i="32"/>
  <c r="AK132" i="32"/>
  <c r="AS132" i="32"/>
  <c r="AW132" i="32"/>
  <c r="AE132" i="32"/>
  <c r="AI132" i="32"/>
  <c r="AQ132" i="32"/>
  <c r="AU132" i="32"/>
  <c r="AT130" i="32"/>
  <c r="AH130" i="32"/>
  <c r="AG128" i="32"/>
  <c r="AK128" i="32"/>
  <c r="AS128" i="32"/>
  <c r="AW128" i="32"/>
  <c r="AE128" i="32"/>
  <c r="AI128" i="32"/>
  <c r="AQ128" i="32"/>
  <c r="AU128" i="32"/>
  <c r="AL126" i="32"/>
  <c r="AL122" i="32"/>
  <c r="AL118" i="32"/>
  <c r="AL51" i="32"/>
  <c r="AE47" i="32"/>
  <c r="AI47" i="32"/>
  <c r="AQ47" i="32"/>
  <c r="AU47" i="32"/>
  <c r="AF47" i="32"/>
  <c r="AJ47" i="32"/>
  <c r="AR47" i="32"/>
  <c r="AV47" i="32"/>
  <c r="AG47" i="32"/>
  <c r="AK47" i="32"/>
  <c r="AS47" i="32"/>
  <c r="AW47" i="32"/>
  <c r="AV131" i="32"/>
  <c r="AR131" i="32"/>
  <c r="AJ131" i="32"/>
  <c r="AV127" i="32"/>
  <c r="AR127" i="32"/>
  <c r="AJ127" i="32"/>
  <c r="AU124" i="32"/>
  <c r="AQ124" i="32"/>
  <c r="AI124" i="32"/>
  <c r="AE124" i="32"/>
  <c r="AV123" i="32"/>
  <c r="AR123" i="32"/>
  <c r="AJ123" i="32"/>
  <c r="AU120" i="32"/>
  <c r="AQ120" i="32"/>
  <c r="AI120" i="32"/>
  <c r="AE120" i="32"/>
  <c r="AV119" i="32"/>
  <c r="AR119" i="32"/>
  <c r="AJ119" i="32"/>
  <c r="AU53" i="32"/>
  <c r="AQ53" i="32"/>
  <c r="AI53" i="32"/>
  <c r="AE53" i="32"/>
  <c r="AV52" i="32"/>
  <c r="AR52" i="32"/>
  <c r="AJ52" i="32"/>
  <c r="AU49" i="32"/>
  <c r="AQ49" i="32"/>
  <c r="AI49" i="32"/>
  <c r="AE49" i="32"/>
  <c r="AJ48" i="32"/>
  <c r="AQ45" i="32"/>
  <c r="AI45" i="32"/>
  <c r="AE45" i="32"/>
  <c r="AF44" i="32"/>
  <c r="AW124" i="32"/>
  <c r="AS124" i="32"/>
  <c r="AK124" i="32"/>
  <c r="AW120" i="32"/>
  <c r="AS120" i="32"/>
  <c r="AK120" i="32"/>
  <c r="AW53" i="32"/>
  <c r="AS53" i="32"/>
  <c r="AK53" i="32"/>
  <c r="AW49" i="32"/>
  <c r="AS49" i="32"/>
  <c r="AK49" i="32"/>
  <c r="AK45" i="32"/>
  <c r="AU39" i="32"/>
  <c r="AQ39" i="32"/>
  <c r="AI39" i="32"/>
  <c r="AE39" i="32"/>
  <c r="AV38" i="32"/>
  <c r="AL38" i="32"/>
  <c r="AG38" i="32"/>
  <c r="AW37" i="32"/>
  <c r="AK37" i="32"/>
  <c r="AX36" i="32"/>
  <c r="AW35" i="32"/>
  <c r="AS35" i="32"/>
  <c r="AK35" i="32"/>
  <c r="AG35" i="32"/>
  <c r="AS33" i="32"/>
  <c r="AG33" i="32"/>
  <c r="AL32" i="32"/>
  <c r="AL137" i="32"/>
  <c r="AV43" i="32"/>
  <c r="AR43" i="32"/>
  <c r="AJ43" i="32"/>
  <c r="AW42" i="32"/>
  <c r="AS42" i="32"/>
  <c r="AK42" i="32"/>
  <c r="AF42" i="32"/>
  <c r="AX37" i="32"/>
  <c r="AL37" i="32"/>
  <c r="AH35" i="32"/>
  <c r="AT37" i="32"/>
  <c r="AH37" i="32"/>
  <c r="AV35" i="32"/>
  <c r="AR35" i="32"/>
  <c r="AJ35" i="32"/>
  <c r="AF35" i="32"/>
  <c r="AW39" i="32"/>
  <c r="AS39" i="32"/>
  <c r="AK39" i="32"/>
  <c r="AS37" i="32"/>
  <c r="AG37" i="32"/>
  <c r="AU35" i="32"/>
  <c r="AQ35" i="32"/>
  <c r="AI35" i="32"/>
  <c r="AW33" i="32"/>
  <c r="AK33" i="32"/>
  <c r="AX137" i="32"/>
  <c r="AU139" i="32"/>
  <c r="AQ139" i="32"/>
  <c r="AI139" i="32"/>
  <c r="AV138" i="32"/>
  <c r="AR138" i="32"/>
  <c r="AJ138" i="32"/>
  <c r="AF138" i="32"/>
  <c r="AW137" i="32"/>
  <c r="AS137" i="32"/>
  <c r="AK137" i="32"/>
  <c r="AG137" i="32"/>
  <c r="AI42" i="32"/>
  <c r="AF41" i="32"/>
  <c r="AH137" i="32"/>
  <c r="AU138" i="32"/>
  <c r="AQ138" i="32"/>
  <c r="AI138" i="32"/>
  <c r="AV137" i="32"/>
  <c r="AR137" i="32"/>
  <c r="AJ137" i="32"/>
  <c r="AF137" i="32"/>
  <c r="AU137" i="32"/>
  <c r="AQ137" i="32"/>
  <c r="AI137" i="32"/>
  <c r="AW40" i="32"/>
  <c r="AS40" i="32"/>
  <c r="AK40" i="32"/>
  <c r="AG40" i="32"/>
  <c r="AU38" i="32"/>
  <c r="AQ38" i="32"/>
  <c r="AI38" i="32"/>
  <c r="AV37" i="32"/>
  <c r="AR37" i="32"/>
  <c r="AJ37" i="32"/>
  <c r="AF37" i="32"/>
  <c r="AW36" i="32"/>
  <c r="AS36" i="32"/>
  <c r="AK36" i="32"/>
  <c r="AG36" i="32"/>
  <c r="AU34" i="32"/>
  <c r="AQ34" i="32"/>
  <c r="AI34" i="32"/>
  <c r="AV33" i="32"/>
  <c r="AR33" i="32"/>
  <c r="AJ33" i="32"/>
  <c r="AF33" i="32"/>
  <c r="AW32" i="32"/>
  <c r="AS32" i="32"/>
  <c r="AK32" i="32"/>
  <c r="AG32" i="32"/>
  <c r="AQ30" i="32"/>
  <c r="AI30" i="32"/>
  <c r="AJ29" i="32"/>
  <c r="AF29" i="32"/>
  <c r="AV40" i="32"/>
  <c r="AR40" i="32"/>
  <c r="AJ40" i="32"/>
  <c r="AF40" i="32"/>
  <c r="AU37" i="32"/>
  <c r="AQ37" i="32"/>
  <c r="AI37" i="32"/>
  <c r="AV36" i="32"/>
  <c r="AR36" i="32"/>
  <c r="AJ36" i="32"/>
  <c r="AF36" i="32"/>
  <c r="AU33" i="32"/>
  <c r="AQ33" i="32"/>
  <c r="AI33" i="32"/>
  <c r="AV32" i="32"/>
  <c r="AR32" i="32"/>
  <c r="AJ32" i="32"/>
  <c r="AF32" i="32"/>
  <c r="AI29" i="32"/>
  <c r="AL36" i="32"/>
  <c r="AH36" i="32"/>
  <c r="AU40" i="32"/>
  <c r="AQ40" i="32"/>
  <c r="AI40" i="32"/>
  <c r="AU36" i="32"/>
  <c r="AQ36" i="32"/>
  <c r="AI36" i="32"/>
  <c r="AU32" i="32"/>
  <c r="AQ32" i="32"/>
  <c r="AI32" i="32"/>
  <c r="AW25" i="32"/>
  <c r="AS25" i="32"/>
  <c r="AK25" i="32"/>
  <c r="AH24" i="32"/>
  <c r="AW28" i="32"/>
  <c r="AS28" i="32"/>
  <c r="AK28" i="32"/>
  <c r="AG28" i="32"/>
  <c r="AI26" i="32"/>
  <c r="AV25" i="32"/>
  <c r="AR25" i="32"/>
  <c r="AJ25" i="32"/>
  <c r="AF25" i="32"/>
  <c r="AW24" i="32"/>
  <c r="AS24" i="32"/>
  <c r="AK24" i="32"/>
  <c r="AG24" i="32"/>
  <c r="AH25" i="32"/>
  <c r="AG25" i="32"/>
  <c r="AV28" i="32"/>
  <c r="AR28" i="32"/>
  <c r="AJ28" i="32"/>
  <c r="AU25" i="32"/>
  <c r="AQ25" i="32"/>
  <c r="AI25" i="32"/>
  <c r="AV24" i="32"/>
  <c r="AR24" i="32"/>
  <c r="AJ24" i="32"/>
  <c r="AJ21" i="32"/>
  <c r="AF21" i="32"/>
  <c r="AI21" i="32"/>
  <c r="X58" i="29" l="1"/>
  <c r="U58" i="29"/>
  <c r="O133" i="29" s="1"/>
  <c r="Z10" i="32" l="1"/>
  <c r="AA10" i="32"/>
  <c r="P1" i="32" l="1"/>
  <c r="S1" i="32"/>
  <c r="M136" i="29" l="1"/>
  <c r="M135" i="29"/>
  <c r="C36" i="39"/>
  <c r="D36" i="39" s="1"/>
  <c r="C35" i="39"/>
  <c r="D35" i="39" s="1"/>
  <c r="M128" i="29" s="1"/>
  <c r="C7" i="39"/>
  <c r="D7" i="39" s="1"/>
  <c r="C6" i="39"/>
  <c r="C3" i="39"/>
  <c r="D6" i="39" l="1"/>
  <c r="D5" i="39" s="1"/>
  <c r="D3" i="39" l="1"/>
  <c r="I6" i="39"/>
  <c r="D38" i="39"/>
  <c r="D37" i="39" s="1"/>
  <c r="O131" i="29"/>
  <c r="O130" i="29"/>
  <c r="M73" i="29"/>
  <c r="M69" i="29"/>
  <c r="M82" i="29"/>
  <c r="M87" i="29"/>
  <c r="M79" i="29"/>
  <c r="M91" i="29"/>
  <c r="M85" i="29"/>
  <c r="M84" i="29"/>
  <c r="M70" i="29"/>
  <c r="M81" i="29"/>
  <c r="U61" i="29"/>
  <c r="M76" i="29"/>
  <c r="M66" i="29"/>
  <c r="M72" i="29"/>
  <c r="M67" i="29"/>
  <c r="O61" i="29"/>
  <c r="M88" i="29"/>
  <c r="M78" i="29"/>
  <c r="M92" i="29"/>
  <c r="M100" i="29"/>
  <c r="M99" i="29"/>
  <c r="M94" i="29"/>
  <c r="M75" i="29"/>
  <c r="M93" i="29"/>
  <c r="O94" i="29" l="1"/>
  <c r="O92" i="29"/>
  <c r="O85" i="29"/>
  <c r="U65" i="29"/>
  <c r="O65" i="29"/>
  <c r="O75" i="29"/>
  <c r="O76" i="29"/>
  <c r="O93" i="29"/>
  <c r="M74" i="29"/>
  <c r="M124" i="29"/>
  <c r="M121" i="29"/>
  <c r="M118" i="29"/>
  <c r="M115" i="29"/>
  <c r="M112" i="29"/>
  <c r="M109" i="29"/>
  <c r="O74" i="29" l="1"/>
  <c r="O166" i="29"/>
  <c r="R166" i="29"/>
  <c r="U166" i="29"/>
  <c r="X166" i="29"/>
  <c r="O170" i="29"/>
  <c r="R170" i="29"/>
  <c r="X170" i="29"/>
  <c r="O174" i="29"/>
  <c r="R174" i="29"/>
  <c r="U174" i="29"/>
  <c r="X174" i="29"/>
  <c r="O178" i="29"/>
  <c r="R178" i="29"/>
  <c r="U178" i="29"/>
  <c r="X178" i="29"/>
  <c r="M131" i="29" l="1"/>
  <c r="M130" i="29"/>
  <c r="M137" i="29" l="1"/>
  <c r="O137" i="29" s="1"/>
  <c r="M134" i="29"/>
  <c r="M132" i="29"/>
  <c r="O132" i="29" s="1"/>
  <c r="O129" i="29"/>
  <c r="M126" i="29"/>
  <c r="M125" i="29"/>
  <c r="M123" i="29"/>
  <c r="M122" i="29" s="1"/>
  <c r="M120" i="29"/>
  <c r="M119" i="29" s="1"/>
  <c r="M117" i="29"/>
  <c r="M116" i="29" s="1"/>
  <c r="M114" i="29"/>
  <c r="M113" i="29" s="1"/>
  <c r="M111" i="29"/>
  <c r="M110" i="29" s="1"/>
  <c r="M108" i="29"/>
  <c r="M107" i="29" s="1"/>
  <c r="F39" i="29"/>
  <c r="X202" i="29" l="1"/>
  <c r="U202" i="29"/>
  <c r="R202" i="29"/>
  <c r="O202" i="29"/>
  <c r="X201" i="29"/>
  <c r="U201" i="29"/>
  <c r="R201" i="29"/>
  <c r="O201" i="29"/>
  <c r="X198" i="29"/>
  <c r="U198" i="29"/>
  <c r="R198" i="29"/>
  <c r="O198" i="29"/>
  <c r="X197" i="29"/>
  <c r="U197" i="29"/>
  <c r="R197" i="29"/>
  <c r="O197" i="29"/>
  <c r="X194" i="29"/>
  <c r="U194" i="29"/>
  <c r="R194" i="29"/>
  <c r="O194" i="29"/>
  <c r="X193" i="29"/>
  <c r="U193" i="29"/>
  <c r="R193" i="29"/>
  <c r="O193" i="29"/>
  <c r="X190" i="29"/>
  <c r="U190" i="29"/>
  <c r="R190" i="29"/>
  <c r="O190" i="29"/>
  <c r="X189" i="29"/>
  <c r="U189" i="29"/>
  <c r="R189" i="29"/>
  <c r="O189" i="29"/>
  <c r="BB20" i="32"/>
  <c r="BA20" i="32"/>
  <c r="AZ20" i="32"/>
  <c r="AY20" i="32"/>
  <c r="BB19" i="32"/>
  <c r="BA19" i="32"/>
  <c r="AZ19" i="32"/>
  <c r="AY19" i="32"/>
  <c r="BB18" i="32"/>
  <c r="BA18" i="32"/>
  <c r="AZ18" i="32"/>
  <c r="AY18" i="32"/>
  <c r="BB17" i="32"/>
  <c r="BA17" i="32"/>
  <c r="AZ17" i="32"/>
  <c r="AY17" i="32"/>
  <c r="BB16" i="32"/>
  <c r="BA16" i="32"/>
  <c r="AZ16" i="32"/>
  <c r="AY16" i="32"/>
  <c r="BB15" i="32"/>
  <c r="BA15" i="32"/>
  <c r="AZ15" i="32"/>
  <c r="AY15" i="32"/>
  <c r="BB14" i="32"/>
  <c r="BA14" i="32"/>
  <c r="AZ14" i="32"/>
  <c r="AY14" i="32"/>
  <c r="BB13" i="32"/>
  <c r="BA13" i="32"/>
  <c r="AZ13" i="32"/>
  <c r="AY13" i="32"/>
  <c r="BB12" i="32"/>
  <c r="BA12" i="32"/>
  <c r="AZ12" i="32"/>
  <c r="AY12" i="32"/>
  <c r="BB11" i="32"/>
  <c r="BA11" i="32"/>
  <c r="AZ11" i="32"/>
  <c r="AY11" i="32"/>
  <c r="BB10" i="32"/>
  <c r="T164" i="32" s="1"/>
  <c r="BA10" i="32"/>
  <c r="AZ10" i="32"/>
  <c r="AY10" i="32"/>
  <c r="T146" i="32"/>
  <c r="AX20" i="32"/>
  <c r="AC20" i="32"/>
  <c r="AB20" i="32"/>
  <c r="AA20" i="32"/>
  <c r="Z20" i="32"/>
  <c r="AW19" i="32"/>
  <c r="AC19" i="32"/>
  <c r="AB19" i="32"/>
  <c r="AA19" i="32"/>
  <c r="Z19" i="32"/>
  <c r="AX18" i="32"/>
  <c r="AC18" i="32"/>
  <c r="AB18" i="32"/>
  <c r="AA18" i="32"/>
  <c r="Z18" i="32"/>
  <c r="AW17" i="32"/>
  <c r="AC17" i="32"/>
  <c r="AB17" i="32"/>
  <c r="AA17" i="32"/>
  <c r="Z17" i="32"/>
  <c r="AX16" i="32"/>
  <c r="AC16" i="32"/>
  <c r="AB16" i="32"/>
  <c r="AA16" i="32"/>
  <c r="Z16" i="32"/>
  <c r="AW15" i="32"/>
  <c r="AC15" i="32"/>
  <c r="AB15" i="32"/>
  <c r="AA15" i="32"/>
  <c r="Z15" i="32"/>
  <c r="AX14" i="32"/>
  <c r="AC14" i="32"/>
  <c r="AB14" i="32"/>
  <c r="AA14" i="32"/>
  <c r="Z14" i="32"/>
  <c r="AW13" i="32"/>
  <c r="AC13" i="32"/>
  <c r="AB13" i="32"/>
  <c r="AA13" i="32"/>
  <c r="Z13" i="32"/>
  <c r="AX12" i="32"/>
  <c r="AC12" i="32"/>
  <c r="AB12" i="32"/>
  <c r="AA12" i="32"/>
  <c r="Z12" i="32"/>
  <c r="AW11" i="32"/>
  <c r="AC11" i="32"/>
  <c r="AB11" i="32"/>
  <c r="AA11" i="32"/>
  <c r="Z11" i="32"/>
  <c r="AE12" i="32" l="1"/>
  <c r="AI12" i="32"/>
  <c r="AQ12" i="32"/>
  <c r="AU12" i="32"/>
  <c r="AE14" i="32"/>
  <c r="AI14" i="32"/>
  <c r="AQ14" i="32"/>
  <c r="AU14" i="32"/>
  <c r="AE16" i="32"/>
  <c r="AI16" i="32"/>
  <c r="AQ16" i="32"/>
  <c r="AU16" i="32"/>
  <c r="AE18" i="32"/>
  <c r="AI18" i="32"/>
  <c r="AQ18" i="32"/>
  <c r="AU18" i="32"/>
  <c r="AE20" i="32"/>
  <c r="AI20" i="32"/>
  <c r="AQ20" i="32"/>
  <c r="AU20" i="32"/>
  <c r="AG12" i="32"/>
  <c r="AK12" i="32"/>
  <c r="AS12" i="32"/>
  <c r="AW12" i="32"/>
  <c r="AG14" i="32"/>
  <c r="AK14" i="32"/>
  <c r="AS14" i="32"/>
  <c r="AW14" i="32"/>
  <c r="AG16" i="32"/>
  <c r="AK16" i="32"/>
  <c r="AS16" i="32"/>
  <c r="AW16" i="32"/>
  <c r="AG18" i="32"/>
  <c r="AK18" i="32"/>
  <c r="AS18" i="32"/>
  <c r="AW18" i="32"/>
  <c r="AG20" i="32"/>
  <c r="AK20" i="32"/>
  <c r="AS20" i="32"/>
  <c r="AW20" i="32"/>
  <c r="AH11" i="32"/>
  <c r="AJ11" i="32"/>
  <c r="AL11" i="32"/>
  <c r="AR11" i="32"/>
  <c r="AT11" i="32"/>
  <c r="AV11" i="32"/>
  <c r="AX11" i="32"/>
  <c r="AJ13" i="32"/>
  <c r="AR13" i="32"/>
  <c r="AV13" i="32"/>
  <c r="AF15" i="32"/>
  <c r="AH15" i="32"/>
  <c r="AJ15" i="32"/>
  <c r="AL15" i="32"/>
  <c r="AR15" i="32"/>
  <c r="AT15" i="32"/>
  <c r="AV15" i="32"/>
  <c r="AX15" i="32"/>
  <c r="AF17" i="32"/>
  <c r="AH17" i="32"/>
  <c r="AJ17" i="32"/>
  <c r="AL17" i="32"/>
  <c r="AR17" i="32"/>
  <c r="AT17" i="32"/>
  <c r="AV17" i="32"/>
  <c r="AX17" i="32"/>
  <c r="AH19" i="32"/>
  <c r="AL19" i="32"/>
  <c r="AV19" i="32"/>
  <c r="AF13" i="32"/>
  <c r="AH13" i="32"/>
  <c r="AL13" i="32"/>
  <c r="AT13" i="32"/>
  <c r="AX13" i="32"/>
  <c r="AF19" i="32"/>
  <c r="AJ19" i="32"/>
  <c r="AR19" i="32"/>
  <c r="AT19" i="32"/>
  <c r="AX19" i="32"/>
  <c r="AE11" i="32"/>
  <c r="AG11" i="32"/>
  <c r="AI11" i="32"/>
  <c r="AK11" i="32"/>
  <c r="AQ11" i="32"/>
  <c r="AS11" i="32"/>
  <c r="AU11" i="32"/>
  <c r="AF12" i="32"/>
  <c r="AH12" i="32"/>
  <c r="AJ12" i="32"/>
  <c r="AL12" i="32"/>
  <c r="AR12" i="32"/>
  <c r="AT12" i="32"/>
  <c r="AV12" i="32"/>
  <c r="AE13" i="32"/>
  <c r="AG13" i="32"/>
  <c r="AI13" i="32"/>
  <c r="AK13" i="32"/>
  <c r="AQ13" i="32"/>
  <c r="AS13" i="32"/>
  <c r="AU13" i="32"/>
  <c r="AF14" i="32"/>
  <c r="AH14" i="32"/>
  <c r="AJ14" i="32"/>
  <c r="AL14" i="32"/>
  <c r="AR14" i="32"/>
  <c r="AT14" i="32"/>
  <c r="AV14" i="32"/>
  <c r="AE15" i="32"/>
  <c r="AG15" i="32"/>
  <c r="AI15" i="32"/>
  <c r="AK15" i="32"/>
  <c r="AQ15" i="32"/>
  <c r="AS15" i="32"/>
  <c r="AU15" i="32"/>
  <c r="AF16" i="32"/>
  <c r="AH16" i="32"/>
  <c r="AJ16" i="32"/>
  <c r="AL16" i="32"/>
  <c r="AR16" i="32"/>
  <c r="AT16" i="32"/>
  <c r="AV16" i="32"/>
  <c r="AE17" i="32"/>
  <c r="AG17" i="32"/>
  <c r="AI17" i="32"/>
  <c r="AK17" i="32"/>
  <c r="AQ17" i="32"/>
  <c r="AS17" i="32"/>
  <c r="AU17" i="32"/>
  <c r="AF18" i="32"/>
  <c r="AH18" i="32"/>
  <c r="AJ18" i="32"/>
  <c r="AL18" i="32"/>
  <c r="AR18" i="32"/>
  <c r="AT18" i="32"/>
  <c r="AV18" i="32"/>
  <c r="AE19" i="32"/>
  <c r="AG19" i="32"/>
  <c r="AI19" i="32"/>
  <c r="AK19" i="32"/>
  <c r="AQ19" i="32"/>
  <c r="AS19" i="32"/>
  <c r="AU19" i="32"/>
  <c r="AF20" i="32"/>
  <c r="AH20" i="32"/>
  <c r="AJ20" i="32"/>
  <c r="AL20" i="32"/>
  <c r="AR20" i="32"/>
  <c r="AT20" i="32"/>
  <c r="AV20" i="32"/>
  <c r="R142" i="32" l="1"/>
  <c r="P48" i="29"/>
  <c r="L211" i="29"/>
  <c r="AC10" i="32" l="1"/>
  <c r="X165" i="29"/>
  <c r="U165" i="29"/>
  <c r="R165" i="29"/>
  <c r="O165" i="29"/>
  <c r="AL48" i="29"/>
  <c r="AK48" i="29"/>
  <c r="AJ48" i="29"/>
  <c r="AI48" i="29"/>
  <c r="AH48" i="29"/>
  <c r="AG48" i="29"/>
  <c r="AF48" i="29"/>
  <c r="AE48" i="29"/>
  <c r="AD48" i="29"/>
  <c r="AC48" i="29"/>
  <c r="AB48" i="29"/>
  <c r="AA48" i="29"/>
  <c r="AE10" i="32"/>
  <c r="O169" i="29"/>
  <c r="AB10" i="32"/>
  <c r="N50" i="29" l="1"/>
  <c r="O127" i="29" s="1"/>
  <c r="AX10" i="32"/>
  <c r="T162" i="32" s="1"/>
  <c r="AV10" i="32"/>
  <c r="AT10" i="32"/>
  <c r="AR10" i="32"/>
  <c r="P160" i="32" s="1"/>
  <c r="R154" i="29" s="1"/>
  <c r="AL10" i="32"/>
  <c r="T144" i="32" s="1"/>
  <c r="AJ10" i="32"/>
  <c r="AH10" i="32"/>
  <c r="T142" i="32" s="1"/>
  <c r="AF10" i="32"/>
  <c r="AU10" i="32"/>
  <c r="AS10" i="32"/>
  <c r="R160" i="32" s="1"/>
  <c r="U154" i="29" s="1"/>
  <c r="AQ10" i="32"/>
  <c r="N160" i="32" s="1"/>
  <c r="O154" i="29" s="1"/>
  <c r="AK10" i="32"/>
  <c r="R146" i="32" l="1"/>
  <c r="R144" i="32"/>
  <c r="U147" i="29" s="1"/>
  <c r="I4" i="39"/>
  <c r="I5" i="39" s="1"/>
  <c r="T160" i="32"/>
  <c r="X154" i="29" s="1"/>
  <c r="P146" i="32"/>
  <c r="N144" i="32"/>
  <c r="O147" i="29" s="1"/>
  <c r="N146" i="32"/>
  <c r="R162" i="32"/>
  <c r="U155" i="29" s="1"/>
  <c r="R164" i="32"/>
  <c r="X155" i="29"/>
  <c r="N162" i="32"/>
  <c r="O155" i="29" s="1"/>
  <c r="N164" i="32"/>
  <c r="P162" i="32"/>
  <c r="R155" i="29" s="1"/>
  <c r="P164" i="32"/>
  <c r="O121" i="29"/>
  <c r="O115" i="29"/>
  <c r="O109" i="29"/>
  <c r="O124" i="29"/>
  <c r="O118" i="29"/>
  <c r="O112" i="29"/>
  <c r="O136" i="29"/>
  <c r="P144" i="32"/>
  <c r="R147" i="29" s="1"/>
  <c r="U146" i="29"/>
  <c r="X147" i="29"/>
  <c r="P142" i="32"/>
  <c r="R146" i="29" s="1"/>
  <c r="N142" i="32"/>
  <c r="X177" i="29"/>
  <c r="U177" i="29"/>
  <c r="R177" i="29"/>
  <c r="X173" i="29"/>
  <c r="U173" i="29"/>
  <c r="R173" i="29"/>
  <c r="X169" i="29"/>
  <c r="U169" i="29"/>
  <c r="R169" i="29"/>
  <c r="O177" i="29"/>
  <c r="O173" i="29"/>
  <c r="O128" i="29" l="1"/>
  <c r="O164" i="29"/>
  <c r="X164" i="29"/>
  <c r="U164" i="29"/>
  <c r="R164" i="29"/>
  <c r="O146" i="29"/>
  <c r="X146" i="29"/>
  <c r="O70" i="29" l="1"/>
  <c r="O82" i="29"/>
  <c r="O88" i="29"/>
  <c r="U73" i="29"/>
  <c r="X79" i="29"/>
  <c r="M98" i="29"/>
  <c r="O98" i="29" s="1"/>
  <c r="M89" i="29"/>
  <c r="M86" i="29"/>
  <c r="M83" i="29"/>
  <c r="M80" i="29"/>
  <c r="M77" i="29"/>
  <c r="M71" i="29"/>
  <c r="M68" i="29"/>
  <c r="O91" i="29"/>
  <c r="O89" i="29" s="1"/>
  <c r="U72" i="29"/>
  <c r="O81" i="29"/>
  <c r="U160" i="29" l="1"/>
  <c r="O160" i="29"/>
  <c r="R160" i="29"/>
  <c r="X160" i="29"/>
  <c r="O125" i="29"/>
  <c r="O87" i="29"/>
  <c r="O84" i="29"/>
  <c r="O83" i="29" s="1"/>
  <c r="O142" i="29" s="1"/>
  <c r="O80" i="29"/>
  <c r="X78" i="29"/>
  <c r="O69" i="29"/>
  <c r="O143" i="29"/>
  <c r="O145" i="29" l="1"/>
  <c r="O153" i="29" s="1"/>
  <c r="O151" i="29"/>
  <c r="O68" i="29"/>
  <c r="R143" i="29"/>
  <c r="X143" i="29"/>
  <c r="U143" i="29"/>
  <c r="U188" i="29"/>
  <c r="X188" i="29"/>
  <c r="O188" i="29"/>
  <c r="R188" i="29"/>
  <c r="O162" i="29" l="1"/>
  <c r="O186" i="29" s="1"/>
  <c r="O184" i="29"/>
  <c r="O200" i="29" s="1"/>
  <c r="X162" i="29"/>
  <c r="X186" i="29" s="1"/>
  <c r="X196" i="29" s="1"/>
  <c r="X184" i="29"/>
  <c r="X200" i="29" s="1"/>
  <c r="R162" i="29"/>
  <c r="R186" i="29" s="1"/>
  <c r="R184" i="29"/>
  <c r="R200" i="29" s="1"/>
  <c r="U162" i="29"/>
  <c r="U186" i="29" s="1"/>
  <c r="U184" i="29"/>
  <c r="U192" i="29" s="1"/>
  <c r="R145" i="29"/>
  <c r="R153" i="29" s="1"/>
  <c r="R151" i="29"/>
  <c r="U145" i="29"/>
  <c r="U153" i="29" s="1"/>
  <c r="U151" i="29"/>
  <c r="X145" i="29"/>
  <c r="X153" i="29" s="1"/>
  <c r="X151" i="29"/>
  <c r="O134" i="29"/>
  <c r="O119" i="29"/>
  <c r="O120" i="29" s="1"/>
  <c r="O113" i="29"/>
  <c r="O107" i="29"/>
  <c r="O192" i="29" l="1"/>
  <c r="X204" i="29"/>
  <c r="U200" i="29"/>
  <c r="R192" i="29"/>
  <c r="X192" i="29"/>
  <c r="U204" i="29"/>
  <c r="U196" i="29"/>
  <c r="R204" i="29"/>
  <c r="R196" i="29"/>
  <c r="O204" i="29"/>
  <c r="O196" i="29"/>
  <c r="O110" i="29"/>
  <c r="O111" i="29" s="1"/>
  <c r="O116" i="29"/>
  <c r="O117" i="29" s="1"/>
  <c r="O122" i="29"/>
  <c r="O123" i="29" s="1"/>
  <c r="O108" i="29"/>
  <c r="O135" i="29"/>
  <c r="O114" i="29"/>
  <c r="O86" i="29"/>
  <c r="U71" i="29"/>
  <c r="R159" i="29" l="1"/>
  <c r="O159" i="29"/>
  <c r="U159" i="29"/>
  <c r="U167" i="29" s="1"/>
  <c r="O163" i="29"/>
  <c r="X163" i="29" s="1"/>
  <c r="X206" i="29"/>
  <c r="O206" i="29"/>
  <c r="R206" i="29"/>
  <c r="U206" i="29"/>
  <c r="O99" i="29"/>
  <c r="X77" i="29"/>
  <c r="X159" i="29" s="1"/>
  <c r="R142" i="29"/>
  <c r="O161" i="29" l="1"/>
  <c r="O167" i="29"/>
  <c r="O187" i="29"/>
  <c r="X142" i="29"/>
  <c r="U142" i="29"/>
  <c r="O144" i="29"/>
  <c r="X161" i="29"/>
  <c r="X187" i="29"/>
  <c r="U163" i="29"/>
  <c r="U187" i="29" s="1"/>
  <c r="R163" i="29"/>
  <c r="R187" i="29" s="1"/>
  <c r="U102" i="29" l="1"/>
  <c r="O150" i="29"/>
  <c r="X185" i="29"/>
  <c r="X195" i="29" s="1"/>
  <c r="X183" i="29"/>
  <c r="X199" i="29" s="1"/>
  <c r="U161" i="29"/>
  <c r="U171" i="29" s="1"/>
  <c r="U183" i="29"/>
  <c r="U191" i="29" s="1"/>
  <c r="R161" i="29"/>
  <c r="R185" i="29" s="1"/>
  <c r="R183" i="29"/>
  <c r="R191" i="29" s="1"/>
  <c r="O185" i="29"/>
  <c r="O183" i="29"/>
  <c r="O191" i="29" s="1"/>
  <c r="X102" i="29"/>
  <c r="R149" i="29"/>
  <c r="R176" i="29"/>
  <c r="U175" i="29"/>
  <c r="U176" i="29"/>
  <c r="O175" i="29"/>
  <c r="U180" i="29"/>
  <c r="X175" i="29"/>
  <c r="R175" i="29"/>
  <c r="U185" i="29" l="1"/>
  <c r="U195" i="29" s="1"/>
  <c r="X203" i="29"/>
  <c r="O179" i="29"/>
  <c r="R199" i="29"/>
  <c r="U199" i="29"/>
  <c r="X179" i="29"/>
  <c r="R179" i="29"/>
  <c r="U179" i="29"/>
  <c r="O199" i="29"/>
  <c r="X191" i="29"/>
  <c r="O203" i="29"/>
  <c r="O195" i="29"/>
  <c r="R203" i="29"/>
  <c r="R195" i="29"/>
  <c r="R144" i="29"/>
  <c r="R152" i="29" s="1"/>
  <c r="R150" i="29"/>
  <c r="U144" i="29"/>
  <c r="U150" i="29"/>
  <c r="X144" i="29"/>
  <c r="X152" i="29" s="1"/>
  <c r="X150" i="29"/>
  <c r="O152" i="29"/>
  <c r="O156" i="29" s="1"/>
  <c r="U168" i="29"/>
  <c r="R171" i="29"/>
  <c r="R168" i="29"/>
  <c r="O171" i="29"/>
  <c r="O149" i="29"/>
  <c r="X171" i="29"/>
  <c r="X167" i="29"/>
  <c r="U149" i="29"/>
  <c r="X149" i="29"/>
  <c r="U172" i="29"/>
  <c r="R167" i="29"/>
  <c r="O180" i="29"/>
  <c r="O172" i="29"/>
  <c r="O176" i="29"/>
  <c r="O168" i="29"/>
  <c r="R180" i="29"/>
  <c r="R172" i="29"/>
  <c r="X176" i="29"/>
  <c r="X168" i="29"/>
  <c r="X180" i="29"/>
  <c r="X172" i="29"/>
  <c r="U152" i="29" l="1"/>
  <c r="U156" i="29" s="1"/>
  <c r="U148" i="29"/>
  <c r="U203" i="29"/>
  <c r="U205" i="29" s="1"/>
  <c r="O181" i="29"/>
  <c r="X205" i="29"/>
  <c r="X156" i="29"/>
  <c r="R148" i="29"/>
  <c r="O148" i="29"/>
  <c r="X148" i="29"/>
  <c r="R156" i="29"/>
  <c r="R205" i="29"/>
  <c r="O205" i="29"/>
  <c r="O157" i="29"/>
  <c r="R157" i="29"/>
  <c r="U157" i="29"/>
  <c r="X157" i="29"/>
  <c r="X181" i="29"/>
  <c r="U182" i="29"/>
  <c r="R181" i="29"/>
  <c r="U181" i="29"/>
  <c r="O182" i="29"/>
  <c r="R182" i="29"/>
  <c r="X182" i="29"/>
  <c r="U209" i="29" l="1"/>
  <c r="U212" i="29" s="1"/>
  <c r="X209" i="29"/>
  <c r="X212" i="29" s="1"/>
  <c r="O209" i="29"/>
  <c r="O212" i="29" s="1"/>
  <c r="X208" i="29"/>
  <c r="X211" i="29" s="1"/>
  <c r="R208" i="29"/>
  <c r="R211" i="29" s="1"/>
  <c r="R209" i="29"/>
  <c r="R212" i="29" s="1"/>
  <c r="U208" i="29"/>
  <c r="U211" i="29" s="1"/>
  <c r="O208" i="29"/>
  <c r="O211" i="29" s="1"/>
  <c r="O214" i="29" l="1"/>
  <c r="N22" i="29" s="1"/>
  <c r="J20" i="29" s="1"/>
</calcChain>
</file>

<file path=xl/comments1.xml><?xml version="1.0" encoding="utf-8"?>
<comments xmlns="http://schemas.openxmlformats.org/spreadsheetml/2006/main">
  <authors>
    <author>作成者</author>
  </authors>
  <commentList>
    <comment ref="S28" authorId="0" shapeId="0">
      <text>
        <r>
          <rPr>
            <sz val="9"/>
            <color indexed="81"/>
            <rFont val="MS P ゴシック"/>
            <family val="3"/>
            <charset val="128"/>
          </rPr>
          <t>該当児童の在籍中の貴園の開所日数を記載してください。
登園日数ではないため、注意してください。</t>
        </r>
      </text>
    </comment>
    <comment ref="Q45" authorId="0" shapeId="0">
      <text>
        <r>
          <rPr>
            <sz val="9"/>
            <color indexed="81"/>
            <rFont val="MS P ゴシック"/>
            <family val="3"/>
            <charset val="128"/>
          </rPr>
          <t>同じ年齢区分の児童が２人同時に途中入園する場合は、上段と下段にそれぞれ日数を記載してください。</t>
        </r>
      </text>
    </comment>
  </commentList>
</comments>
</file>

<file path=xl/comments2.xml><?xml version="1.0" encoding="utf-8"?>
<comments xmlns="http://schemas.openxmlformats.org/spreadsheetml/2006/main">
  <authors>
    <author>作成者</author>
  </authors>
  <commentList>
    <comment ref="N24" authorId="0" shapeId="0">
      <text>
        <r>
          <rPr>
            <sz val="9"/>
            <color indexed="81"/>
            <rFont val="MS P ゴシック"/>
            <family val="3"/>
            <charset val="128"/>
          </rPr>
          <t>精算が必要な場合、「その他」に記載してください。
合わせて下部の＜精算・その他＞の欄に、金額の理由をご記入ください。</t>
        </r>
      </text>
    </comment>
    <comment ref="M101" authorId="0" shapeId="0">
      <text>
        <r>
          <rPr>
            <sz val="9"/>
            <color indexed="81"/>
            <rFont val="MS P ゴシック"/>
            <family val="3"/>
            <charset val="128"/>
          </rPr>
          <t>適用の場合は手入力</t>
        </r>
      </text>
    </comment>
  </commentList>
</comments>
</file>

<file path=xl/sharedStrings.xml><?xml version="1.0" encoding="utf-8"?>
<sst xmlns="http://schemas.openxmlformats.org/spreadsheetml/2006/main" count="6643" uniqueCount="519">
  <si>
    <t>利用定員</t>
    <rPh sb="0" eb="2">
      <t>リヨウ</t>
    </rPh>
    <rPh sb="2" eb="4">
      <t>テイイン</t>
    </rPh>
    <phoneticPr fontId="1"/>
  </si>
  <si>
    <t>年齢別配置基準を下回る場合</t>
    <rPh sb="0" eb="2">
      <t>ネンレイ</t>
    </rPh>
    <rPh sb="2" eb="3">
      <t>ベツ</t>
    </rPh>
    <rPh sb="3" eb="5">
      <t>ハイチ</t>
    </rPh>
    <rPh sb="5" eb="7">
      <t>キジュン</t>
    </rPh>
    <rPh sb="8" eb="10">
      <t>シタマワ</t>
    </rPh>
    <rPh sb="11" eb="13">
      <t>バアイ</t>
    </rPh>
    <phoneticPr fontId="1"/>
  </si>
  <si>
    <t>年</t>
    <rPh sb="0" eb="1">
      <t>ネン</t>
    </rPh>
    <phoneticPr fontId="1"/>
  </si>
  <si>
    <t>月分</t>
    <rPh sb="0" eb="1">
      <t>ゲツ</t>
    </rPh>
    <rPh sb="1" eb="2">
      <t>ブン</t>
    </rPh>
    <phoneticPr fontId="1"/>
  </si>
  <si>
    <t>地域区分</t>
    <rPh sb="0" eb="2">
      <t>チイキ</t>
    </rPh>
    <rPh sb="2" eb="4">
      <t>クブン</t>
    </rPh>
    <phoneticPr fontId="1"/>
  </si>
  <si>
    <t>＜基本情報＞</t>
    <rPh sb="1" eb="3">
      <t>キホン</t>
    </rPh>
    <rPh sb="3" eb="5">
      <t>ジョウホウ</t>
    </rPh>
    <phoneticPr fontId="1"/>
  </si>
  <si>
    <t>＜請求金額算定内訳＞</t>
    <rPh sb="1" eb="3">
      <t>セイキュウ</t>
    </rPh>
    <rPh sb="3" eb="5">
      <t>キンガク</t>
    </rPh>
    <rPh sb="5" eb="7">
      <t>サンテイ</t>
    </rPh>
    <rPh sb="7" eb="9">
      <t>ウチワケ</t>
    </rPh>
    <phoneticPr fontId="3"/>
  </si>
  <si>
    <t>区分</t>
    <rPh sb="0" eb="2">
      <t>クブン</t>
    </rPh>
    <phoneticPr fontId="3"/>
  </si>
  <si>
    <t>処遇改善等加算Ⅰ</t>
    <rPh sb="0" eb="7">
      <t>ショグウカイゼントウカサン</t>
    </rPh>
    <phoneticPr fontId="3"/>
  </si>
  <si>
    <t>満３歳児対応加配加算</t>
    <phoneticPr fontId="1"/>
  </si>
  <si>
    <t>チーム保育加配加算</t>
    <rPh sb="3" eb="5">
      <t>ホイク</t>
    </rPh>
    <rPh sb="5" eb="7">
      <t>カハイ</t>
    </rPh>
    <rPh sb="7" eb="9">
      <t>カサン</t>
    </rPh>
    <phoneticPr fontId="1"/>
  </si>
  <si>
    <t>通園送迎加算</t>
    <phoneticPr fontId="1"/>
  </si>
  <si>
    <t>給食実施加算</t>
    <phoneticPr fontId="1"/>
  </si>
  <si>
    <t>療育支援加算</t>
    <phoneticPr fontId="1"/>
  </si>
  <si>
    <t>事務職員配置加算</t>
    <rPh sb="4" eb="6">
      <t>ハイチ</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</si>
  <si>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</si>
  <si>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</si>
  <si>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4">
      <t>カイゼン</t>
    </rPh>
    <rPh sb="4" eb="5">
      <t>トウ</t>
    </rPh>
    <rPh sb="5" eb="7">
      <t>カサン</t>
    </rPh>
    <phoneticPr fontId="1"/>
  </si>
  <si>
    <t>栄養管理加算</t>
    <phoneticPr fontId="1"/>
  </si>
  <si>
    <t>適用区分</t>
    <rPh sb="0" eb="2">
      <t>テキヨウ</t>
    </rPh>
    <rPh sb="2" eb="4">
      <t>クブン</t>
    </rPh>
    <phoneticPr fontId="1"/>
  </si>
  <si>
    <t>講師配置加算</t>
    <phoneticPr fontId="1"/>
  </si>
  <si>
    <t>　うち処遇改善等加算Ⅰ分</t>
    <phoneticPr fontId="1"/>
  </si>
  <si>
    <t>副園長・教頭配置加算</t>
    <rPh sb="6" eb="8">
      <t>ハイチ</t>
    </rPh>
    <phoneticPr fontId="1"/>
  </si>
  <si>
    <t>３歳児配置改善加算</t>
    <phoneticPr fontId="1"/>
  </si>
  <si>
    <t>基本分単価</t>
    <rPh sb="0" eb="2">
      <t>キホン</t>
    </rPh>
    <rPh sb="2" eb="3">
      <t>ブン</t>
    </rPh>
    <rPh sb="3" eb="5">
      <t>タンカ</t>
    </rPh>
    <phoneticPr fontId="3"/>
  </si>
  <si>
    <t>主幹教諭等専任加算</t>
    <rPh sb="0" eb="2">
      <t>シュカン</t>
    </rPh>
    <rPh sb="2" eb="4">
      <t>キョウユ</t>
    </rPh>
    <rPh sb="4" eb="5">
      <t>トウ</t>
    </rPh>
    <rPh sb="5" eb="7">
      <t>センニン</t>
    </rPh>
    <rPh sb="7" eb="9">
      <t>カサン</t>
    </rPh>
    <phoneticPr fontId="1"/>
  </si>
  <si>
    <t>子育て支援活動費加算</t>
    <rPh sb="0" eb="2">
      <t>コソダ</t>
    </rPh>
    <rPh sb="3" eb="5">
      <t>シエン</t>
    </rPh>
    <rPh sb="5" eb="7">
      <t>カツドウ</t>
    </rPh>
    <rPh sb="7" eb="8">
      <t>ヒ</t>
    </rPh>
    <rPh sb="8" eb="10">
      <t>カサン</t>
    </rPh>
    <phoneticPr fontId="1"/>
  </si>
  <si>
    <t>４歳児</t>
    <phoneticPr fontId="1"/>
  </si>
  <si>
    <t>定員を恒常的に超過する場合</t>
    <phoneticPr fontId="1"/>
  </si>
  <si>
    <t>満３歳児</t>
    <rPh sb="0" eb="1">
      <t>マン</t>
    </rPh>
    <phoneticPr fontId="1"/>
  </si>
  <si>
    <t>冷暖房費加算</t>
    <phoneticPr fontId="1"/>
  </si>
  <si>
    <t>３歳児</t>
    <rPh sb="1" eb="2">
      <t>サイ</t>
    </rPh>
    <rPh sb="2" eb="3">
      <t>ジ</t>
    </rPh>
    <phoneticPr fontId="3"/>
  </si>
  <si>
    <t>　うち処遇改善等加算Ⅰ分</t>
    <rPh sb="11" eb="12">
      <t>ブン</t>
    </rPh>
    <phoneticPr fontId="1"/>
  </si>
  <si>
    <t>人数</t>
    <rPh sb="0" eb="2">
      <t>ニンズウ</t>
    </rPh>
    <phoneticPr fontId="1"/>
  </si>
  <si>
    <t>日数</t>
    <rPh sb="0" eb="2">
      <t>ニッスウ</t>
    </rPh>
    <phoneticPr fontId="1"/>
  </si>
  <si>
    <t>満３歳児</t>
    <rPh sb="0" eb="1">
      <t>マン</t>
    </rPh>
    <rPh sb="2" eb="3">
      <t>サイ</t>
    </rPh>
    <rPh sb="3" eb="4">
      <t>ジ</t>
    </rPh>
    <phoneticPr fontId="3"/>
  </si>
  <si>
    <t>20/100地域</t>
    <rPh sb="6" eb="8">
      <t>チイキ</t>
    </rPh>
    <phoneticPr fontId="1"/>
  </si>
  <si>
    <t>16/100地域</t>
    <rPh sb="6" eb="8">
      <t>チイキ</t>
    </rPh>
    <phoneticPr fontId="1"/>
  </si>
  <si>
    <t>15/100地域</t>
    <rPh sb="6" eb="8">
      <t>チイキ</t>
    </rPh>
    <phoneticPr fontId="1"/>
  </si>
  <si>
    <t>12/100地域</t>
    <rPh sb="6" eb="8">
      <t>チイキ</t>
    </rPh>
    <phoneticPr fontId="1"/>
  </si>
  <si>
    <t>10/100地域</t>
    <rPh sb="6" eb="8">
      <t>チイキ</t>
    </rPh>
    <phoneticPr fontId="1"/>
  </si>
  <si>
    <t>6/100地域</t>
    <rPh sb="5" eb="7">
      <t>チイキ</t>
    </rPh>
    <phoneticPr fontId="1"/>
  </si>
  <si>
    <t>3/100地域</t>
    <rPh sb="5" eb="7">
      <t>チイキ</t>
    </rPh>
    <phoneticPr fontId="1"/>
  </si>
  <si>
    <t>その他地域</t>
    <rPh sb="2" eb="3">
      <t>タ</t>
    </rPh>
    <rPh sb="3" eb="5">
      <t>チイキ</t>
    </rPh>
    <phoneticPr fontId="1"/>
  </si>
  <si>
    <t>月</t>
    <rPh sb="0" eb="1">
      <t>ツキ</t>
    </rPh>
    <phoneticPr fontId="1"/>
  </si>
  <si>
    <t>日</t>
    <rPh sb="0" eb="1">
      <t>ニチ</t>
    </rPh>
    <phoneticPr fontId="1"/>
  </si>
  <si>
    <t>月</t>
    <rPh sb="0" eb="1">
      <t>ガツ</t>
    </rPh>
    <phoneticPr fontId="1"/>
  </si>
  <si>
    <t>代表者職/氏名</t>
    <phoneticPr fontId="1"/>
  </si>
  <si>
    <t>１．請求金額</t>
    <phoneticPr fontId="1"/>
  </si>
  <si>
    <t>円</t>
    <rPh sb="0" eb="1">
      <t>エン</t>
    </rPh>
    <phoneticPr fontId="1"/>
  </si>
  <si>
    <t>フリガナ</t>
    <phoneticPr fontId="1"/>
  </si>
  <si>
    <t>口座名義人</t>
    <rPh sb="0" eb="2">
      <t>コウザ</t>
    </rPh>
    <rPh sb="2" eb="5">
      <t>メイギニン</t>
    </rPh>
    <phoneticPr fontId="1"/>
  </si>
  <si>
    <t>振込先金融機関
（コード番号）</t>
    <rPh sb="0" eb="1">
      <t>フ</t>
    </rPh>
    <rPh sb="1" eb="2">
      <t>コ</t>
    </rPh>
    <rPh sb="2" eb="3">
      <t>サキ</t>
    </rPh>
    <rPh sb="3" eb="5">
      <t>キンユウ</t>
    </rPh>
    <rPh sb="5" eb="7">
      <t>キカン</t>
    </rPh>
    <rPh sb="12" eb="14">
      <t>バンゴウ</t>
    </rPh>
    <phoneticPr fontId="1"/>
  </si>
  <si>
    <t>金融機関コード</t>
    <rPh sb="0" eb="2">
      <t>キンユウ</t>
    </rPh>
    <rPh sb="2" eb="4">
      <t>キカン</t>
    </rPh>
    <phoneticPr fontId="1"/>
  </si>
  <si>
    <t>支店コード</t>
    <rPh sb="0" eb="2">
      <t>シテン</t>
    </rPh>
    <phoneticPr fontId="1"/>
  </si>
  <si>
    <t>預金種目</t>
    <rPh sb="0" eb="2">
      <t>ヨキン</t>
    </rPh>
    <rPh sb="2" eb="4">
      <t>シュモク</t>
    </rPh>
    <phoneticPr fontId="1"/>
  </si>
  <si>
    <t>口座番号</t>
    <rPh sb="0" eb="2">
      <t>コウザ</t>
    </rPh>
    <rPh sb="2" eb="4">
      <t>バンゴウ</t>
    </rPh>
    <phoneticPr fontId="1"/>
  </si>
  <si>
    <t>月分</t>
    <rPh sb="0" eb="1">
      <t>ゲツ</t>
    </rPh>
    <rPh sb="1" eb="2">
      <t>ブン</t>
    </rPh>
    <phoneticPr fontId="3"/>
  </si>
  <si>
    <t>５歳児</t>
    <rPh sb="2" eb="3">
      <t>ジ</t>
    </rPh>
    <phoneticPr fontId="1"/>
  </si>
  <si>
    <t>銀行</t>
    <rPh sb="0" eb="2">
      <t>ギンコウ</t>
    </rPh>
    <phoneticPr fontId="1"/>
  </si>
  <si>
    <t>普通</t>
    <rPh sb="0" eb="2">
      <t>フツウ</t>
    </rPh>
    <phoneticPr fontId="1"/>
  </si>
  <si>
    <t>金庫</t>
    <rPh sb="0" eb="2">
      <t>キンコ</t>
    </rPh>
    <phoneticPr fontId="1"/>
  </si>
  <si>
    <t>当座</t>
    <rPh sb="0" eb="2">
      <t>トウザ</t>
    </rPh>
    <phoneticPr fontId="1"/>
  </si>
  <si>
    <t>組合</t>
    <rPh sb="0" eb="2">
      <t>クミアイ</t>
    </rPh>
    <phoneticPr fontId="1"/>
  </si>
  <si>
    <t>○</t>
    <phoneticPr fontId="1"/>
  </si>
  <si>
    <t>施設・事業所名</t>
    <rPh sb="0" eb="2">
      <t>シセツ</t>
    </rPh>
    <phoneticPr fontId="1"/>
  </si>
  <si>
    <t>設置者・事業者名</t>
    <rPh sb="0" eb="3">
      <t>セッチシャ</t>
    </rPh>
    <rPh sb="4" eb="7">
      <t>ジギョウシャ</t>
    </rPh>
    <rPh sb="7" eb="8">
      <t>メイ</t>
    </rPh>
    <phoneticPr fontId="1"/>
  </si>
  <si>
    <t>施設・事業所番号</t>
    <rPh sb="0" eb="2">
      <t>シセツ</t>
    </rPh>
    <rPh sb="3" eb="6">
      <t>ジギョウショ</t>
    </rPh>
    <rPh sb="6" eb="8">
      <t>バンゴウ</t>
    </rPh>
    <phoneticPr fontId="1"/>
  </si>
  <si>
    <t>施設・事業所名</t>
    <rPh sb="0" eb="2">
      <t>シセツ</t>
    </rPh>
    <rPh sb="3" eb="6">
      <t>ジギョウショ</t>
    </rPh>
    <rPh sb="6" eb="7">
      <t>メイ</t>
    </rPh>
    <phoneticPr fontId="1"/>
  </si>
  <si>
    <t>　子ども・子育て支援法第27条（及び第28条）の規定に基づき、次のとおり子どものための教育・保育給付を請求します。</t>
    <phoneticPr fontId="1"/>
  </si>
  <si>
    <t>在籍児童一覧（幼稚園）</t>
    <rPh sb="2" eb="4">
      <t>ジドウ</t>
    </rPh>
    <rPh sb="4" eb="6">
      <t>イチラン</t>
    </rPh>
    <rPh sb="7" eb="10">
      <t>ヨウチエン</t>
    </rPh>
    <phoneticPr fontId="3"/>
  </si>
  <si>
    <t>年度</t>
    <rPh sb="0" eb="1">
      <t>ネン</t>
    </rPh>
    <rPh sb="1" eb="2">
      <t>ド</t>
    </rPh>
    <phoneticPr fontId="1"/>
  </si>
  <si>
    <t>～</t>
    <phoneticPr fontId="1"/>
  </si>
  <si>
    <t>金</t>
    <rPh sb="0" eb="1">
      <t>キン</t>
    </rPh>
    <phoneticPr fontId="1"/>
  </si>
  <si>
    <t>子どものための教育・保育給付</t>
    <phoneticPr fontId="1"/>
  </si>
  <si>
    <t>子どものための教育・保育給付請求書</t>
    <rPh sb="0" eb="1">
      <t>コ</t>
    </rPh>
    <rPh sb="7" eb="9">
      <t>キョウイク</t>
    </rPh>
    <rPh sb="10" eb="12">
      <t>ホイク</t>
    </rPh>
    <rPh sb="12" eb="14">
      <t>キュウフ</t>
    </rPh>
    <rPh sb="14" eb="17">
      <t>セイキュウショ</t>
    </rPh>
    <phoneticPr fontId="1"/>
  </si>
  <si>
    <t>子どものための教育・保育給付等請求書</t>
    <rPh sb="0" eb="1">
      <t>コ</t>
    </rPh>
    <rPh sb="7" eb="9">
      <t>キョウイク</t>
    </rPh>
    <rPh sb="10" eb="12">
      <t>ホイク</t>
    </rPh>
    <rPh sb="12" eb="14">
      <t>キュウフ</t>
    </rPh>
    <rPh sb="14" eb="15">
      <t>トウ</t>
    </rPh>
    <rPh sb="15" eb="18">
      <t>セイキュウショ</t>
    </rPh>
    <phoneticPr fontId="1"/>
  </si>
  <si>
    <t>（</t>
    <phoneticPr fontId="1"/>
  </si>
  <si>
    <t>月分</t>
    <rPh sb="0" eb="1">
      <t>ガツ</t>
    </rPh>
    <rPh sb="1" eb="2">
      <t>ブン</t>
    </rPh>
    <phoneticPr fontId="1"/>
  </si>
  <si>
    <t>）</t>
    <phoneticPr fontId="1"/>
  </si>
  <si>
    <t>自治体独自加算</t>
    <rPh sb="0" eb="3">
      <t>ジチタイ</t>
    </rPh>
    <rPh sb="3" eb="5">
      <t>ドクジ</t>
    </rPh>
    <rPh sb="5" eb="7">
      <t>カサン</t>
    </rPh>
    <phoneticPr fontId="1"/>
  </si>
  <si>
    <t>その他</t>
    <rPh sb="2" eb="3">
      <t>タ</t>
    </rPh>
    <phoneticPr fontId="1"/>
  </si>
  <si>
    <t>＜添付書類＞</t>
    <phoneticPr fontId="1"/>
  </si>
  <si>
    <t>＜内訳＞</t>
    <rPh sb="1" eb="3">
      <t>ウチワケ</t>
    </rPh>
    <phoneticPr fontId="1"/>
  </si>
  <si>
    <t>＜請求者＞</t>
    <rPh sb="1" eb="4">
      <t>セイキュウシャ</t>
    </rPh>
    <phoneticPr fontId="1"/>
  </si>
  <si>
    <t>明細書に係る在籍児童の一覧（在籍児童一覧）</t>
    <phoneticPr fontId="1"/>
  </si>
  <si>
    <t>＜幼稚園＞</t>
    <rPh sb="1" eb="4">
      <t>ヨウチエン</t>
    </rPh>
    <phoneticPr fontId="1"/>
  </si>
  <si>
    <t>施設・事業所所在地</t>
    <rPh sb="0" eb="2">
      <t>シセツ</t>
    </rPh>
    <rPh sb="6" eb="9">
      <t>ショザイチ</t>
    </rPh>
    <phoneticPr fontId="1"/>
  </si>
  <si>
    <t>設置者・事業者所在地</t>
    <rPh sb="4" eb="7">
      <t>ジギョウシャ</t>
    </rPh>
    <rPh sb="7" eb="10">
      <t>ショザイチ</t>
    </rPh>
    <phoneticPr fontId="1"/>
  </si>
  <si>
    <t>　子ども・子育て支援法第27条（及び第28条）等の規定に基づき、次のとおり子どものための教育・保育給付等を請求します。</t>
    <rPh sb="23" eb="24">
      <t>トウ</t>
    </rPh>
    <rPh sb="51" eb="52">
      <t>トウ</t>
    </rPh>
    <phoneticPr fontId="1"/>
  </si>
  <si>
    <t>開所時間</t>
    <rPh sb="0" eb="2">
      <t>カイショ</t>
    </rPh>
    <rPh sb="2" eb="4">
      <t>ジカン</t>
    </rPh>
    <phoneticPr fontId="1"/>
  </si>
  <si>
    <t>幼稚園教育要領に基づく教育を行う時間</t>
    <rPh sb="0" eb="3">
      <t>ヨウチエン</t>
    </rPh>
    <rPh sb="3" eb="5">
      <t>キョウイク</t>
    </rPh>
    <rPh sb="5" eb="7">
      <t>ヨウリョウ</t>
    </rPh>
    <rPh sb="8" eb="9">
      <t>モト</t>
    </rPh>
    <rPh sb="11" eb="13">
      <t>キョウイク</t>
    </rPh>
    <rPh sb="14" eb="15">
      <t>オコナ</t>
    </rPh>
    <rPh sb="16" eb="18">
      <t>ジカン</t>
    </rPh>
    <phoneticPr fontId="1"/>
  </si>
  <si>
    <t>＜開所／教育時間＞</t>
    <rPh sb="4" eb="6">
      <t>キョウイク</t>
    </rPh>
    <rPh sb="6" eb="8">
      <t>ジカン</t>
    </rPh>
    <phoneticPr fontId="1"/>
  </si>
  <si>
    <t>５歳児</t>
    <rPh sb="1" eb="2">
      <t>サイ</t>
    </rPh>
    <rPh sb="2" eb="3">
      <t>ジ</t>
    </rPh>
    <phoneticPr fontId="1"/>
  </si>
  <si>
    <t>４歳児</t>
    <rPh sb="1" eb="2">
      <t>サイ</t>
    </rPh>
    <rPh sb="2" eb="3">
      <t>ジ</t>
    </rPh>
    <phoneticPr fontId="1"/>
  </si>
  <si>
    <t>単価</t>
    <rPh sb="0" eb="2">
      <t>タンカ</t>
    </rPh>
    <phoneticPr fontId="1"/>
  </si>
  <si>
    <t>適用</t>
    <rPh sb="0" eb="2">
      <t>テキヨウ</t>
    </rPh>
    <phoneticPr fontId="1"/>
  </si>
  <si>
    <t>　うち下記以外</t>
    <rPh sb="3" eb="5">
      <t>カキ</t>
    </rPh>
    <rPh sb="5" eb="7">
      <t>イガイ</t>
    </rPh>
    <phoneticPr fontId="1"/>
  </si>
  <si>
    <t>実施
形態</t>
    <rPh sb="0" eb="2">
      <t>ジッシ</t>
    </rPh>
    <rPh sb="3" eb="5">
      <t>ケイタイ</t>
    </rPh>
    <phoneticPr fontId="1"/>
  </si>
  <si>
    <t>人数A</t>
    <rPh sb="0" eb="2">
      <t>ニンズウ</t>
    </rPh>
    <phoneticPr fontId="1"/>
  </si>
  <si>
    <t>人数B</t>
    <rPh sb="0" eb="2">
      <t>ニンズウ</t>
    </rPh>
    <phoneticPr fontId="1"/>
  </si>
  <si>
    <t>金額</t>
    <rPh sb="0" eb="2">
      <t>キンガク</t>
    </rPh>
    <phoneticPr fontId="1"/>
  </si>
  <si>
    <t>地域</t>
    <rPh sb="0" eb="2">
      <t>チイキ</t>
    </rPh>
    <phoneticPr fontId="1"/>
  </si>
  <si>
    <t>公開保育</t>
    <rPh sb="0" eb="2">
      <t>コウカイ</t>
    </rPh>
    <rPh sb="2" eb="4">
      <t>ホイク</t>
    </rPh>
    <phoneticPr fontId="1"/>
  </si>
  <si>
    <t>※請求先市区町村以外の児童を含む</t>
    <rPh sb="1" eb="3">
      <t>セイキュウ</t>
    </rPh>
    <rPh sb="3" eb="4">
      <t>サキ</t>
    </rPh>
    <rPh sb="4" eb="6">
      <t>シク</t>
    </rPh>
    <rPh sb="6" eb="8">
      <t>チョウソン</t>
    </rPh>
    <rPh sb="8" eb="10">
      <t>イガイ</t>
    </rPh>
    <rPh sb="11" eb="13">
      <t>ジドウ</t>
    </rPh>
    <rPh sb="14" eb="15">
      <t>フク</t>
    </rPh>
    <phoneticPr fontId="1"/>
  </si>
  <si>
    <t>非適用</t>
    <rPh sb="0" eb="1">
      <t>ヒ</t>
    </rPh>
    <rPh sb="1" eb="3">
      <t>テキヨウ</t>
    </rPh>
    <phoneticPr fontId="1"/>
  </si>
  <si>
    <t>施設内</t>
    <rPh sb="0" eb="2">
      <t>シセツ</t>
    </rPh>
    <rPh sb="2" eb="3">
      <t>ナイ</t>
    </rPh>
    <phoneticPr fontId="1"/>
  </si>
  <si>
    <t>A</t>
    <phoneticPr fontId="1"/>
  </si>
  <si>
    <t>加算率</t>
    <rPh sb="0" eb="2">
      <t>カサン</t>
    </rPh>
    <rPh sb="2" eb="3">
      <t>リツ</t>
    </rPh>
    <phoneticPr fontId="1"/>
  </si>
  <si>
    <t>単価合計…B</t>
    <rPh sb="0" eb="2">
      <t>タンカ</t>
    </rPh>
    <rPh sb="2" eb="4">
      <t>ゴウケイ</t>
    </rPh>
    <phoneticPr fontId="1"/>
  </si>
  <si>
    <t>公定価格小計（月途中入退所児童分を除く）…E（A×C＋B×D）</t>
    <rPh sb="0" eb="2">
      <t>コウテイ</t>
    </rPh>
    <rPh sb="2" eb="4">
      <t>カカク</t>
    </rPh>
    <rPh sb="4" eb="6">
      <t>ショウケイ</t>
    </rPh>
    <rPh sb="7" eb="8">
      <t>ツキ</t>
    </rPh>
    <rPh sb="8" eb="10">
      <t>トチュウ</t>
    </rPh>
    <rPh sb="10" eb="11">
      <t>ニュウ</t>
    </rPh>
    <rPh sb="11" eb="13">
      <t>タイショ</t>
    </rPh>
    <rPh sb="13" eb="15">
      <t>ジドウ</t>
    </rPh>
    <rPh sb="15" eb="16">
      <t>ブン</t>
    </rPh>
    <rPh sb="17" eb="18">
      <t>ノゾ</t>
    </rPh>
    <phoneticPr fontId="1"/>
  </si>
  <si>
    <t>単価合計（日割り対象分に限り、かつ、副食費徴収免除加算を除く）…F</t>
    <rPh sb="0" eb="2">
      <t>タンカ</t>
    </rPh>
    <rPh sb="2" eb="4">
      <t>ゴウケイ</t>
    </rPh>
    <rPh sb="5" eb="7">
      <t>ヒワ</t>
    </rPh>
    <rPh sb="8" eb="10">
      <t>タイショウ</t>
    </rPh>
    <rPh sb="10" eb="11">
      <t>ブン</t>
    </rPh>
    <rPh sb="12" eb="13">
      <t>カギ</t>
    </rPh>
    <rPh sb="18" eb="21">
      <t>フクショクヒ</t>
    </rPh>
    <rPh sb="21" eb="23">
      <t>チョウシュウ</t>
    </rPh>
    <rPh sb="23" eb="25">
      <t>メンジョ</t>
    </rPh>
    <rPh sb="25" eb="27">
      <t>カサン</t>
    </rPh>
    <rPh sb="28" eb="29">
      <t>ノゾ</t>
    </rPh>
    <phoneticPr fontId="1"/>
  </si>
  <si>
    <t>単価合計（日割り対象分に限る）…G</t>
    <rPh sb="0" eb="2">
      <t>タンカ</t>
    </rPh>
    <rPh sb="2" eb="4">
      <t>ゴウケイ</t>
    </rPh>
    <rPh sb="5" eb="7">
      <t>ヒワ</t>
    </rPh>
    <rPh sb="8" eb="10">
      <t>タイショウ</t>
    </rPh>
    <rPh sb="10" eb="11">
      <t>ブン</t>
    </rPh>
    <rPh sb="12" eb="13">
      <t>カギ</t>
    </rPh>
    <phoneticPr fontId="1"/>
  </si>
  <si>
    <t>単価合計（うち日割り対象外分）…H</t>
    <rPh sb="0" eb="2">
      <t>タンカ</t>
    </rPh>
    <rPh sb="2" eb="4">
      <t>ゴウケイ</t>
    </rPh>
    <rPh sb="7" eb="9">
      <t>ヒワ</t>
    </rPh>
    <rPh sb="10" eb="12">
      <t>タイショウ</t>
    </rPh>
    <rPh sb="12" eb="13">
      <t>ガイ</t>
    </rPh>
    <rPh sb="13" eb="14">
      <t>ブン</t>
    </rPh>
    <phoneticPr fontId="1"/>
  </si>
  <si>
    <t>公定価格小計（月途中入退所児童分）…Q（J＋L＋N＋P）</t>
    <rPh sb="0" eb="2">
      <t>コウテイ</t>
    </rPh>
    <rPh sb="2" eb="4">
      <t>カカク</t>
    </rPh>
    <rPh sb="4" eb="6">
      <t>ショウケイ</t>
    </rPh>
    <rPh sb="7" eb="8">
      <t>ツキ</t>
    </rPh>
    <rPh sb="8" eb="10">
      <t>トチュウ</t>
    </rPh>
    <rPh sb="10" eb="11">
      <t>ニュウ</t>
    </rPh>
    <rPh sb="11" eb="13">
      <t>タイショ</t>
    </rPh>
    <rPh sb="13" eb="15">
      <t>ジドウ</t>
    </rPh>
    <rPh sb="15" eb="16">
      <t>ブン</t>
    </rPh>
    <phoneticPr fontId="1"/>
  </si>
  <si>
    <t>～</t>
    <phoneticPr fontId="1"/>
  </si>
  <si>
    <t>△…初日の利用児童で除して得た額を加算</t>
    <rPh sb="2" eb="4">
      <t>ショジツ</t>
    </rPh>
    <rPh sb="5" eb="7">
      <t>リヨウ</t>
    </rPh>
    <rPh sb="7" eb="9">
      <t>ジドウ</t>
    </rPh>
    <rPh sb="10" eb="11">
      <t>ジョ</t>
    </rPh>
    <rPh sb="13" eb="14">
      <t>エ</t>
    </rPh>
    <rPh sb="15" eb="16">
      <t>ガク</t>
    </rPh>
    <rPh sb="17" eb="19">
      <t>カサン</t>
    </rPh>
    <phoneticPr fontId="1"/>
  </si>
  <si>
    <t>請求月数</t>
    <rPh sb="0" eb="2">
      <t>セイキュウ</t>
    </rPh>
    <rPh sb="2" eb="3">
      <t>ツキ</t>
    </rPh>
    <rPh sb="3" eb="4">
      <t>スウ</t>
    </rPh>
    <phoneticPr fontId="1"/>
  </si>
  <si>
    <t>月</t>
    <rPh sb="0" eb="1">
      <t>ツキ</t>
    </rPh>
    <phoneticPr fontId="1"/>
  </si>
  <si>
    <t>在籍中
開所日数</t>
    <rPh sb="0" eb="3">
      <t>ザイセキチュウ</t>
    </rPh>
    <rPh sb="4" eb="6">
      <t>カイショ</t>
    </rPh>
    <rPh sb="6" eb="7">
      <t>ビ</t>
    </rPh>
    <rPh sb="7" eb="8">
      <t>スウ</t>
    </rPh>
    <phoneticPr fontId="1"/>
  </si>
  <si>
    <t>No.</t>
    <phoneticPr fontId="1"/>
  </si>
  <si>
    <t>対象の有無</t>
    <rPh sb="0" eb="2">
      <t>タイショウ</t>
    </rPh>
    <rPh sb="3" eb="5">
      <t>ウム</t>
    </rPh>
    <phoneticPr fontId="1"/>
  </si>
  <si>
    <t>その他</t>
    <rPh sb="2" eb="3">
      <t>タ</t>
    </rPh>
    <phoneticPr fontId="1"/>
  </si>
  <si>
    <t>在籍中開所
日数</t>
    <rPh sb="0" eb="2">
      <t>ザイセキ</t>
    </rPh>
    <rPh sb="2" eb="3">
      <t>チュウ</t>
    </rPh>
    <rPh sb="3" eb="5">
      <t>カイショ</t>
    </rPh>
    <rPh sb="6" eb="8">
      <t>ニッスウ</t>
    </rPh>
    <phoneticPr fontId="1"/>
  </si>
  <si>
    <t>３歳児</t>
    <rPh sb="2" eb="3">
      <t>ジ</t>
    </rPh>
    <phoneticPr fontId="1"/>
  </si>
  <si>
    <t>月途中入退所のあった児童のみ</t>
    <rPh sb="0" eb="1">
      <t>ツキ</t>
    </rPh>
    <rPh sb="1" eb="3">
      <t>トチュウ</t>
    </rPh>
    <rPh sb="3" eb="4">
      <t>ニュウ</t>
    </rPh>
    <rPh sb="4" eb="6">
      <t>タイショ</t>
    </rPh>
    <rPh sb="10" eb="12">
      <t>ジドウ</t>
    </rPh>
    <phoneticPr fontId="1"/>
  </si>
  <si>
    <t>年齢</t>
    <phoneticPr fontId="1"/>
  </si>
  <si>
    <t>※年齢は年度の初日の前日における満年齢を記入</t>
    <rPh sb="1" eb="3">
      <t>ネンレイ</t>
    </rPh>
    <rPh sb="4" eb="6">
      <t>ネンド</t>
    </rPh>
    <rPh sb="7" eb="9">
      <t>ショジツ</t>
    </rPh>
    <rPh sb="10" eb="12">
      <t>ゼンジツ</t>
    </rPh>
    <rPh sb="16" eb="19">
      <t>マンネンレイ</t>
    </rPh>
    <rPh sb="20" eb="22">
      <t>キニュウ</t>
    </rPh>
    <phoneticPr fontId="1"/>
  </si>
  <si>
    <t>２．振込先</t>
    <rPh sb="2" eb="4">
      <t>フリコミ</t>
    </rPh>
    <phoneticPr fontId="1"/>
  </si>
  <si>
    <t>搬入</t>
    <rPh sb="0" eb="2">
      <t>ハンニュウ</t>
    </rPh>
    <phoneticPr fontId="1"/>
  </si>
  <si>
    <t>B</t>
    <phoneticPr fontId="1"/>
  </si>
  <si>
    <t>C</t>
    <phoneticPr fontId="1"/>
  </si>
  <si>
    <t>年齢区分別計…R（E＋Q）</t>
    <rPh sb="0" eb="2">
      <t>ネンレイ</t>
    </rPh>
    <rPh sb="2" eb="4">
      <t>クブン</t>
    </rPh>
    <rPh sb="4" eb="5">
      <t>ベツ</t>
    </rPh>
    <rPh sb="5" eb="6">
      <t>ケイ</t>
    </rPh>
    <phoneticPr fontId="1"/>
  </si>
  <si>
    <t>＜月初在籍児童（予定）数＞</t>
    <rPh sb="1" eb="3">
      <t>ゲッショ</t>
    </rPh>
    <rPh sb="3" eb="5">
      <t>ザイセキ</t>
    </rPh>
    <rPh sb="5" eb="7">
      <t>ジドウ</t>
    </rPh>
    <rPh sb="8" eb="10">
      <t>ヨテイ</t>
    </rPh>
    <rPh sb="11" eb="12">
      <t>スウ</t>
    </rPh>
    <phoneticPr fontId="1"/>
  </si>
  <si>
    <t>○…日割りの対象となる加算</t>
    <rPh sb="2" eb="4">
      <t>ヒワ</t>
    </rPh>
    <rPh sb="6" eb="8">
      <t>タイショウ</t>
    </rPh>
    <rPh sb="11" eb="13">
      <t>カサン</t>
    </rPh>
    <phoneticPr fontId="1"/>
  </si>
  <si>
    <t>△</t>
    <phoneticPr fontId="1"/>
  </si>
  <si>
    <t>副食費徴収免除加算</t>
    <rPh sb="0" eb="3">
      <t>フクショクヒ</t>
    </rPh>
    <rPh sb="3" eb="5">
      <t>チョウシュウ</t>
    </rPh>
    <rPh sb="5" eb="7">
      <t>メンジョ</t>
    </rPh>
    <rPh sb="7" eb="9">
      <t>カサン</t>
    </rPh>
    <phoneticPr fontId="1"/>
  </si>
  <si>
    <t>外部監査費加算（３月のみ）</t>
    <rPh sb="9" eb="10">
      <t>ガツ</t>
    </rPh>
    <phoneticPr fontId="1"/>
  </si>
  <si>
    <t>第三者評価受審加算（３月のみ）</t>
    <rPh sb="11" eb="12">
      <t>ガツ</t>
    </rPh>
    <phoneticPr fontId="1"/>
  </si>
  <si>
    <t>小学校接続加算（３月のみ）</t>
    <rPh sb="9" eb="10">
      <t>ガツ</t>
    </rPh>
    <phoneticPr fontId="1"/>
  </si>
  <si>
    <t>施設機能強化推進費加算（３月のみ）</t>
    <rPh sb="13" eb="14">
      <t>ガツ</t>
    </rPh>
    <phoneticPr fontId="1"/>
  </si>
  <si>
    <t>施設関係者評価加算（３月のみ）</t>
    <rPh sb="11" eb="12">
      <t>ガツ</t>
    </rPh>
    <phoneticPr fontId="1"/>
  </si>
  <si>
    <t>４歳以上児</t>
    <rPh sb="1" eb="4">
      <t>サイイジョウ</t>
    </rPh>
    <rPh sb="4" eb="5">
      <t>ジ</t>
    </rPh>
    <phoneticPr fontId="1"/>
  </si>
  <si>
    <t>３歳児</t>
    <rPh sb="1" eb="3">
      <t>サイジ</t>
    </rPh>
    <phoneticPr fontId="1"/>
  </si>
  <si>
    <t>地域
区分</t>
    <rPh sb="0" eb="2">
      <t>チイキ</t>
    </rPh>
    <rPh sb="3" eb="5">
      <t>クブン</t>
    </rPh>
    <phoneticPr fontId="8"/>
  </si>
  <si>
    <t>定員区分</t>
    <rPh sb="0" eb="2">
      <t>テイイン</t>
    </rPh>
    <rPh sb="2" eb="4">
      <t>クブン</t>
    </rPh>
    <phoneticPr fontId="8"/>
  </si>
  <si>
    <t>認定
区分</t>
    <rPh sb="0" eb="2">
      <t>ニンテイ</t>
    </rPh>
    <rPh sb="3" eb="5">
      <t>クブン</t>
    </rPh>
    <phoneticPr fontId="5"/>
  </si>
  <si>
    <t>年齢区分</t>
    <rPh sb="0" eb="2">
      <t>ネンレイ</t>
    </rPh>
    <rPh sb="2" eb="4">
      <t>クブン</t>
    </rPh>
    <phoneticPr fontId="8"/>
  </si>
  <si>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</si>
  <si>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</si>
  <si>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</si>
  <si>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</si>
  <si>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</si>
  <si>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講師配置加算</t>
    <rPh sb="0" eb="2">
      <t>コウシ</t>
    </rPh>
    <rPh sb="2" eb="4">
      <t>ハイチ</t>
    </rPh>
    <rPh sb="4" eb="6">
      <t>カサン</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</si>
  <si>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</si>
  <si>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</si>
  <si>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</si>
  <si>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</si>
  <si>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年齢別配置基準を
下回る場合</t>
    <rPh sb="0" eb="2">
      <t>ネンレイ</t>
    </rPh>
    <rPh sb="2" eb="3">
      <t>ベツ</t>
    </rPh>
    <rPh sb="3" eb="5">
      <t>ハイチ</t>
    </rPh>
    <rPh sb="5" eb="7">
      <t>キジュン</t>
    </rPh>
    <rPh sb="9" eb="11">
      <t>シタマワ</t>
    </rPh>
    <rPh sb="12" eb="14">
      <t>バアイ</t>
    </rPh>
    <phoneticPr fontId="5"/>
  </si>
  <si>
    <t>①</t>
  </si>
  <si>
    <t>②</t>
  </si>
  <si>
    <t>③</t>
  </si>
  <si>
    <t>④</t>
  </si>
  <si>
    <t>⑦</t>
  </si>
  <si>
    <t>⑧</t>
  </si>
  <si>
    <t>⑨</t>
    <phoneticPr fontId="9"/>
  </si>
  <si>
    <t>⑨’</t>
  </si>
  <si>
    <t>⑩</t>
  </si>
  <si>
    <t>⑪</t>
  </si>
  <si>
    <t>⑫</t>
  </si>
  <si>
    <t>⑬</t>
  </si>
  <si>
    <t>⑬'</t>
  </si>
  <si>
    <t>⑮</t>
  </si>
  <si>
    <t>⑯</t>
  </si>
  <si>
    <t>20/100
地域</t>
  </si>
  <si>
    <t>　15人
　　まで</t>
    <rPh sb="3" eb="4">
      <t>ニン</t>
    </rPh>
    <phoneticPr fontId="8"/>
  </si>
  <si>
    <t>1号</t>
    <rPh sb="1" eb="2">
      <t>ゴウ</t>
    </rPh>
    <phoneticPr fontId="5"/>
  </si>
  <si>
    <t>４歳以上児</t>
    <rPh sb="1" eb="2">
      <t>サイ</t>
    </rPh>
    <rPh sb="2" eb="4">
      <t>イジョウ</t>
    </rPh>
    <rPh sb="4" eb="5">
      <t>ジ</t>
    </rPh>
    <phoneticPr fontId="8"/>
  </si>
  <si>
    <t>＋</t>
  </si>
  <si>
    <t/>
  </si>
  <si>
    <t>－</t>
  </si>
  <si>
    <t>３歳児</t>
    <rPh sb="1" eb="3">
      <t>サイジ</t>
    </rPh>
    <phoneticPr fontId="8"/>
  </si>
  <si>
    <t>　16人
　　から
　25人
　　まで</t>
    <rPh sb="3" eb="4">
      <t>ニン</t>
    </rPh>
    <rPh sb="13" eb="14">
      <t>ニン</t>
    </rPh>
    <phoneticPr fontId="8"/>
  </si>
  <si>
    <t>　26人
　　から
　35人
　　まで</t>
    <rPh sb="3" eb="4">
      <t>ニン</t>
    </rPh>
    <rPh sb="13" eb="14">
      <t>ニン</t>
    </rPh>
    <phoneticPr fontId="8"/>
  </si>
  <si>
    <t>　36人
　　から
　45人
　　まで</t>
    <rPh sb="3" eb="4">
      <t>ニン</t>
    </rPh>
    <rPh sb="13" eb="14">
      <t>ニン</t>
    </rPh>
    <phoneticPr fontId="8"/>
  </si>
  <si>
    <t>　46人
　　から
　60人
　　まで</t>
    <rPh sb="3" eb="4">
      <t>ニン</t>
    </rPh>
    <rPh sb="13" eb="14">
      <t>ニン</t>
    </rPh>
    <phoneticPr fontId="8"/>
  </si>
  <si>
    <t>　61人
　　から
　75人
　　まで</t>
    <rPh sb="3" eb="4">
      <t>ニン</t>
    </rPh>
    <rPh sb="13" eb="14">
      <t>ニン</t>
    </rPh>
    <phoneticPr fontId="8"/>
  </si>
  <si>
    <t>　76人
　　から
　90人
　　まで</t>
    <rPh sb="3" eb="4">
      <t>ニン</t>
    </rPh>
    <rPh sb="13" eb="14">
      <t>ニン</t>
    </rPh>
    <phoneticPr fontId="8"/>
  </si>
  <si>
    <t>　91人
　　から
　105人
　　まで</t>
    <rPh sb="3" eb="4">
      <t>ニン</t>
    </rPh>
    <rPh sb="14" eb="15">
      <t>ニン</t>
    </rPh>
    <phoneticPr fontId="8"/>
  </si>
  <si>
    <t>　106人
　　から
　120人
　　まで</t>
    <rPh sb="4" eb="5">
      <t>ニン</t>
    </rPh>
    <rPh sb="15" eb="16">
      <t>ニン</t>
    </rPh>
    <phoneticPr fontId="8"/>
  </si>
  <si>
    <t>　121人
　　から
　135人
　　まで</t>
    <rPh sb="4" eb="5">
      <t>ニン</t>
    </rPh>
    <rPh sb="15" eb="16">
      <t>ニン</t>
    </rPh>
    <phoneticPr fontId="8"/>
  </si>
  <si>
    <t>　136人
　　から
　150人
　　まで</t>
    <rPh sb="4" eb="5">
      <t>ニン</t>
    </rPh>
    <rPh sb="15" eb="16">
      <t>ニン</t>
    </rPh>
    <phoneticPr fontId="8"/>
  </si>
  <si>
    <t>　151人
　　から
　180人
　　まで</t>
    <rPh sb="4" eb="5">
      <t>ニン</t>
    </rPh>
    <rPh sb="15" eb="16">
      <t>ニン</t>
    </rPh>
    <phoneticPr fontId="8"/>
  </si>
  <si>
    <t>　181人
　　から
　210人
　　まで</t>
    <rPh sb="4" eb="5">
      <t>ニン</t>
    </rPh>
    <rPh sb="15" eb="16">
      <t>ニン</t>
    </rPh>
    <phoneticPr fontId="8"/>
  </si>
  <si>
    <t>　211人
　　から
　240人
　　まで</t>
    <rPh sb="4" eb="5">
      <t>ニン</t>
    </rPh>
    <rPh sb="15" eb="16">
      <t>ニン</t>
    </rPh>
    <phoneticPr fontId="8"/>
  </si>
  <si>
    <t>　241人
　　から
　270人
　　まで</t>
    <rPh sb="4" eb="5">
      <t>ニン</t>
    </rPh>
    <rPh sb="15" eb="16">
      <t>ニン</t>
    </rPh>
    <phoneticPr fontId="8"/>
  </si>
  <si>
    <t>　271人
　　から
　300人
　　まで</t>
    <rPh sb="4" eb="5">
      <t>ニン</t>
    </rPh>
    <rPh sb="15" eb="16">
      <t>ニン</t>
    </rPh>
    <phoneticPr fontId="8"/>
  </si>
  <si>
    <t>　301人
　　以上</t>
  </si>
  <si>
    <t>16/100
地域</t>
  </si>
  <si>
    <t>×週当たり実施日数</t>
  </si>
  <si>
    <t>×週当たり実施日数×加算率</t>
  </si>
  <si>
    <t>15/100
地域</t>
  </si>
  <si>
    <t>12/100
地域</t>
  </si>
  <si>
    <t>10/100
地域</t>
  </si>
  <si>
    <t>6/100
地域</t>
  </si>
  <si>
    <t>3/100
地域</t>
  </si>
  <si>
    <t>その他
地域</t>
    <rPh sb="2" eb="3">
      <t>ホカ</t>
    </rPh>
    <phoneticPr fontId="8"/>
  </si>
  <si>
    <t>加算部分２</t>
    <rPh sb="0" eb="2">
      <t>カサン</t>
    </rPh>
    <rPh sb="2" eb="4">
      <t>ブブン</t>
    </rPh>
    <phoneticPr fontId="8"/>
  </si>
  <si>
    <t>主幹教諭等専任加算</t>
    <rPh sb="0" eb="2">
      <t>シュカン</t>
    </rPh>
    <rPh sb="2" eb="4">
      <t>キョウユ</t>
    </rPh>
    <rPh sb="4" eb="5">
      <t>トウ</t>
    </rPh>
    <rPh sb="5" eb="7">
      <t>センニン</t>
    </rPh>
    <rPh sb="7" eb="9">
      <t>カサン</t>
    </rPh>
    <phoneticPr fontId="8"/>
  </si>
  <si>
    <t>⑱</t>
    <phoneticPr fontId="8"/>
  </si>
  <si>
    <t>基本額</t>
    <phoneticPr fontId="3"/>
  </si>
  <si>
    <t>処遇改善等加算Ⅰ</t>
    <phoneticPr fontId="3"/>
  </si>
  <si>
    <t>※各月初日の利用子どもの単価に加算</t>
    <phoneticPr fontId="8"/>
  </si>
  <si>
    <t>（</t>
    <phoneticPr fontId="3"/>
  </si>
  <si>
    <t>＋</t>
    <phoneticPr fontId="3"/>
  </si>
  <si>
    <t>）</t>
    <phoneticPr fontId="3"/>
  </si>
  <si>
    <t>÷各月初日の利用子ども数</t>
    <phoneticPr fontId="3"/>
  </si>
  <si>
    <t>子育て支援活動費加算</t>
    <rPh sb="0" eb="2">
      <t>コソダ</t>
    </rPh>
    <rPh sb="3" eb="5">
      <t>シエン</t>
    </rPh>
    <rPh sb="5" eb="8">
      <t>カツドウヒ</t>
    </rPh>
    <rPh sb="8" eb="10">
      <t>カサン</t>
    </rPh>
    <phoneticPr fontId="8"/>
  </si>
  <si>
    <t>⑲</t>
    <phoneticPr fontId="8"/>
  </si>
  <si>
    <t>療育支援加算</t>
    <rPh sb="0" eb="2">
      <t>リョウイク</t>
    </rPh>
    <rPh sb="2" eb="4">
      <t>シエン</t>
    </rPh>
    <rPh sb="4" eb="6">
      <t>カサン</t>
    </rPh>
    <phoneticPr fontId="3"/>
  </si>
  <si>
    <t>⑳</t>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</si>
  <si>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</si>
  <si>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</si>
  <si>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</si>
  <si>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8"/>
  </si>
  <si>
    <t>㉑</t>
    <phoneticPr fontId="3"/>
  </si>
  <si>
    <t>処遇改善等加算Ⅰ</t>
    <rPh sb="0" eb="2">
      <t>ショグウ</t>
    </rPh>
    <rPh sb="2" eb="4">
      <t>カイゼン</t>
    </rPh>
    <rPh sb="4" eb="5">
      <t>トウ</t>
    </rPh>
    <rPh sb="5" eb="7">
      <t>カサン</t>
    </rPh>
    <phoneticPr fontId="3"/>
  </si>
  <si>
    <t>※各月初日の利用子どもの単価に加算</t>
    <rPh sb="1" eb="3">
      <t>カクツキ</t>
    </rPh>
    <phoneticPr fontId="8"/>
  </si>
  <si>
    <t>指導充実加配加算</t>
    <rPh sb="0" eb="2">
      <t>シドウ</t>
    </rPh>
    <rPh sb="2" eb="4">
      <t>ジュウジツ</t>
    </rPh>
    <rPh sb="4" eb="6">
      <t>カハイ</t>
    </rPh>
    <rPh sb="6" eb="8">
      <t>カサン</t>
    </rPh>
    <phoneticPr fontId="8"/>
  </si>
  <si>
    <t>㉒</t>
    <phoneticPr fontId="3"/>
  </si>
  <si>
    <t>事務負担対応加配加算</t>
    <rPh sb="0" eb="2">
      <t>ジム</t>
    </rPh>
    <rPh sb="2" eb="4">
      <t>フタン</t>
    </rPh>
    <rPh sb="4" eb="6">
      <t>タイオウ</t>
    </rPh>
    <rPh sb="6" eb="8">
      <t>カハイ</t>
    </rPh>
    <rPh sb="8" eb="10">
      <t>カサン</t>
    </rPh>
    <phoneticPr fontId="8"/>
  </si>
  <si>
    <t>㉓</t>
    <phoneticPr fontId="1"/>
  </si>
  <si>
    <t>処遇改善等加算Ⅱ</t>
    <rPh sb="0" eb="2">
      <t>ショグウ</t>
    </rPh>
    <rPh sb="2" eb="4">
      <t>カイゼン</t>
    </rPh>
    <rPh sb="4" eb="5">
      <t>トウ</t>
    </rPh>
    <rPh sb="5" eb="7">
      <t>カサン</t>
    </rPh>
    <phoneticPr fontId="8"/>
  </si>
  <si>
    <t>㉔</t>
    <phoneticPr fontId="3"/>
  </si>
  <si>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8"/>
  </si>
  <si>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8"/>
  </si>
  <si>
    <t>・処遇改善等加算Ⅱ－①</t>
    <phoneticPr fontId="8"/>
  </si>
  <si>
    <t>×</t>
    <phoneticPr fontId="3"/>
  </si>
  <si>
    <t>人数Ａ</t>
    <phoneticPr fontId="3"/>
  </si>
  <si>
    <t>・処遇改善等加算Ⅱ－②</t>
    <phoneticPr fontId="8"/>
  </si>
  <si>
    <t>人数Ｂ</t>
    <phoneticPr fontId="3"/>
  </si>
  <si>
    <t>冷暖房費加算</t>
    <rPh sb="0" eb="3">
      <t>レイダンボウ</t>
    </rPh>
    <rPh sb="3" eb="4">
      <t>ヒ</t>
    </rPh>
    <rPh sb="4" eb="6">
      <t>カサン</t>
    </rPh>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</si>
  <si>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</si>
  <si>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</si>
  <si>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</si>
  <si>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</si>
  <si>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</si>
  <si>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</si>
  <si>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</si>
  <si>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㉖</t>
    <phoneticPr fontId="3"/>
  </si>
  <si>
    <t>A</t>
    <phoneticPr fontId="3"/>
  </si>
  <si>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3"/>
  </si>
  <si>
    <t>B</t>
    <phoneticPr fontId="3"/>
  </si>
  <si>
    <t>除雪費加算</t>
    <rPh sb="0" eb="2">
      <t>ジョセツ</t>
    </rPh>
    <rPh sb="2" eb="3">
      <t>ヒ</t>
    </rPh>
    <rPh sb="3" eb="5">
      <t>カサン</t>
    </rPh>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</si>
  <si>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</si>
  <si>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</si>
  <si>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</si>
  <si>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</si>
  <si>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</si>
  <si>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8"/>
  </si>
  <si>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</si>
  <si>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</si>
  <si>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</si>
  <si>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㉙</t>
    <phoneticPr fontId="3"/>
  </si>
  <si>
    <t>小学校接続加算</t>
    <rPh sb="0" eb="3">
      <t>ショウガッコウ</t>
    </rPh>
    <rPh sb="3" eb="5">
      <t>セツゾク</t>
    </rPh>
    <rPh sb="5" eb="7">
      <t>カサン</t>
    </rPh>
    <phoneticPr fontId="3"/>
  </si>
  <si>
    <t>　</t>
    <phoneticPr fontId="3"/>
  </si>
  <si>
    <t>栄養管理加算</t>
    <rPh sb="0" eb="2">
      <t>エイヨウ</t>
    </rPh>
    <rPh sb="2" eb="4">
      <t>カンリ</t>
    </rPh>
    <rPh sb="4" eb="6">
      <t>カサン</t>
    </rPh>
    <phoneticPr fontId="6"/>
  </si>
  <si>
    <t>栄養管理加算</t>
    <rPh sb="0" eb="2">
      <t>エイヨウ</t>
    </rPh>
    <rPh sb="2" eb="4">
      <t>カンリ</t>
    </rPh>
    <rPh sb="4" eb="6">
      <t>カサン</t>
    </rPh>
    <phoneticPr fontId="8"/>
  </si>
  <si>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1"/>
  </si>
  <si>
    <t>A：Bを除き栄養士を雇用契約等により配置している施設</t>
    <rPh sb="4" eb="5">
      <t>ノゾ</t>
    </rPh>
    <rPh sb="6" eb="9">
      <t>エイヨウシ</t>
    </rPh>
    <rPh sb="10" eb="12">
      <t>コヨウ</t>
    </rPh>
    <rPh sb="12" eb="14">
      <t>ケイヤク</t>
    </rPh>
    <rPh sb="14" eb="15">
      <t>トウ</t>
    </rPh>
    <rPh sb="24" eb="26">
      <t>シセツ</t>
    </rPh>
    <phoneticPr fontId="1"/>
  </si>
  <si>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1"/>
  </si>
  <si>
    <t>C：A又はBを除き、栄養士を嘱託等している施設</t>
    <rPh sb="3" eb="4">
      <t>マタ</t>
    </rPh>
    <rPh sb="7" eb="8">
      <t>ノゾ</t>
    </rPh>
    <rPh sb="10" eb="13">
      <t>エイヨウシ</t>
    </rPh>
    <rPh sb="14" eb="17">
      <t>ショクタクナド</t>
    </rPh>
    <rPh sb="21" eb="23">
      <t>シセツ</t>
    </rPh>
    <phoneticPr fontId="1"/>
  </si>
  <si>
    <t>÷各月初日の利用子ども数</t>
    <phoneticPr fontId="1"/>
  </si>
  <si>
    <t>第三者評価受審加算</t>
    <rPh sb="0" eb="3">
      <t>ダイサンシャ</t>
    </rPh>
    <rPh sb="3" eb="5">
      <t>ヒョウカ</t>
    </rPh>
    <rPh sb="5" eb="7">
      <t>ジュシン</t>
    </rPh>
    <rPh sb="7" eb="9">
      <t>カサン</t>
    </rPh>
    <phoneticPr fontId="3"/>
  </si>
  <si>
    <t>㉜</t>
    <phoneticPr fontId="3"/>
  </si>
  <si>
    <t>（ 注 ）年度の初日の前日における満年齢に応じて月額を調整</t>
    <phoneticPr fontId="8"/>
  </si>
  <si>
    <t>番号</t>
    <rPh sb="0" eb="2">
      <t>バンゴウ</t>
    </rPh>
    <phoneticPr fontId="6"/>
  </si>
  <si>
    <t>地域区分</t>
    <rPh sb="0" eb="2">
      <t>チイキ</t>
    </rPh>
    <rPh sb="2" eb="4">
      <t>クブン</t>
    </rPh>
    <phoneticPr fontId="6"/>
  </si>
  <si>
    <t>幼稚園</t>
    <rPh sb="0" eb="3">
      <t>ヨウチエン</t>
    </rPh>
    <phoneticPr fontId="6"/>
  </si>
  <si>
    <t>冷暖房費加算用地域区分</t>
    <rPh sb="0" eb="3">
      <t>レイダンボウ</t>
    </rPh>
    <rPh sb="3" eb="4">
      <t>ヒ</t>
    </rPh>
    <rPh sb="4" eb="6">
      <t>カサン</t>
    </rPh>
    <rPh sb="6" eb="7">
      <t>ヨウ</t>
    </rPh>
    <rPh sb="7" eb="9">
      <t>チイキ</t>
    </rPh>
    <rPh sb="9" eb="11">
      <t>クブン</t>
    </rPh>
    <phoneticPr fontId="6"/>
  </si>
  <si>
    <r>
      <t>20</t>
    </r>
    <r>
      <rPr>
        <sz val="11"/>
        <color indexed="8"/>
        <rFont val="ＭＳ Ｐゴシック"/>
        <family val="3"/>
        <charset val="128"/>
      </rPr>
      <t>/100地域</t>
    </r>
    <rPh sb="6" eb="8">
      <t>チイキ</t>
    </rPh>
    <phoneticPr fontId="6"/>
  </si>
  <si>
    <t>１級地</t>
    <rPh sb="1" eb="3">
      <t>キュウチ</t>
    </rPh>
    <phoneticPr fontId="6"/>
  </si>
  <si>
    <r>
      <t>16</t>
    </r>
    <r>
      <rPr>
        <sz val="11"/>
        <color indexed="8"/>
        <rFont val="ＭＳ Ｐゴシック"/>
        <family val="3"/>
        <charset val="128"/>
      </rPr>
      <t>/100地域</t>
    </r>
    <rPh sb="6" eb="8">
      <t>チイキ</t>
    </rPh>
    <phoneticPr fontId="6"/>
  </si>
  <si>
    <t>２級地</t>
    <rPh sb="1" eb="3">
      <t>キュウチ</t>
    </rPh>
    <phoneticPr fontId="6"/>
  </si>
  <si>
    <r>
      <t>15</t>
    </r>
    <r>
      <rPr>
        <sz val="11"/>
        <color indexed="8"/>
        <rFont val="ＭＳ Ｐゴシック"/>
        <family val="3"/>
        <charset val="128"/>
      </rPr>
      <t>/100地域</t>
    </r>
    <rPh sb="6" eb="8">
      <t>チイキ</t>
    </rPh>
    <phoneticPr fontId="6"/>
  </si>
  <si>
    <t>３級地</t>
    <rPh sb="1" eb="3">
      <t>キュウチ</t>
    </rPh>
    <phoneticPr fontId="6"/>
  </si>
  <si>
    <t>４級地</t>
    <rPh sb="1" eb="3">
      <t>キュウチ</t>
    </rPh>
    <phoneticPr fontId="6"/>
  </si>
  <si>
    <r>
      <t>3</t>
    </r>
    <r>
      <rPr>
        <sz val="11"/>
        <color indexed="8"/>
        <rFont val="ＭＳ Ｐゴシック"/>
        <family val="3"/>
        <charset val="128"/>
      </rPr>
      <t>/100地域</t>
    </r>
    <rPh sb="5" eb="7">
      <t>チイキ</t>
    </rPh>
    <phoneticPr fontId="6"/>
  </si>
  <si>
    <t>その他地域</t>
    <rPh sb="2" eb="3">
      <t>タ</t>
    </rPh>
    <rPh sb="3" eb="5">
      <t>チイキ</t>
    </rPh>
    <phoneticPr fontId="6"/>
  </si>
  <si>
    <t>12/100地域</t>
  </si>
  <si>
    <t>10/100地域</t>
  </si>
  <si>
    <t>6/100地域</t>
  </si>
  <si>
    <t>基準セル</t>
    <rPh sb="0" eb="2">
      <t>キジュン</t>
    </rPh>
    <phoneticPr fontId="1"/>
  </si>
  <si>
    <t>基準列</t>
    <rPh sb="0" eb="2">
      <t>キジュン</t>
    </rPh>
    <rPh sb="2" eb="3">
      <t>レツ</t>
    </rPh>
    <phoneticPr fontId="1"/>
  </si>
  <si>
    <t>'幼稚園 本単価表'!F</t>
    <phoneticPr fontId="1"/>
  </si>
  <si>
    <t>基準行</t>
    <rPh sb="0" eb="2">
      <t>キジュン</t>
    </rPh>
    <rPh sb="2" eb="3">
      <t>ギョウ</t>
    </rPh>
    <phoneticPr fontId="1"/>
  </si>
  <si>
    <t>処遇改善等加算Ⅰ</t>
    <rPh sb="0" eb="2">
      <t>ショグウ</t>
    </rPh>
    <rPh sb="2" eb="4">
      <t>カイゼン</t>
    </rPh>
    <rPh sb="4" eb="5">
      <t>トウ</t>
    </rPh>
    <rPh sb="5" eb="7">
      <t>カサン</t>
    </rPh>
    <phoneticPr fontId="1"/>
  </si>
  <si>
    <r>
      <rPr>
        <sz val="11"/>
        <rFont val="HGｺﾞｼｯｸM"/>
        <family val="3"/>
        <charset val="128"/>
      </rPr>
      <t>副園長・教頭設置加算</t>
    </r>
  </si>
  <si>
    <r>
      <rPr>
        <sz val="11"/>
        <rFont val="HGｺﾞｼｯｸM"/>
        <family val="3"/>
        <charset val="128"/>
      </rPr>
      <t>３歳児配置改善加算</t>
    </r>
  </si>
  <si>
    <t>講師配置加算</t>
    <rPh sb="0" eb="2">
      <t>コウシ</t>
    </rPh>
    <rPh sb="2" eb="4">
      <t>ハイチ</t>
    </rPh>
    <phoneticPr fontId="8"/>
  </si>
  <si>
    <r>
      <rPr>
        <sz val="11"/>
        <rFont val="HGｺﾞｼｯｸM"/>
        <family val="3"/>
        <charset val="128"/>
      </rPr>
      <t>チーム保育加配加算</t>
    </r>
    <phoneticPr fontId="8"/>
  </si>
  <si>
    <r>
      <rPr>
        <sz val="11"/>
        <rFont val="HGｺﾞｼｯｸM"/>
        <family val="3"/>
        <charset val="128"/>
      </rPr>
      <t>通園送迎加算</t>
    </r>
  </si>
  <si>
    <r>
      <rPr>
        <sz val="11"/>
        <rFont val="HGｺﾞｼｯｸM"/>
        <family val="3"/>
        <charset val="128"/>
      </rPr>
      <t>外部監査費
加算</t>
    </r>
  </si>
  <si>
    <r>
      <rPr>
        <sz val="11"/>
        <rFont val="ＭＳ Ｐゴシック"/>
        <family val="3"/>
        <charset val="128"/>
      </rPr>
      <t>副食費徴収免除加算</t>
    </r>
    <rPh sb="0" eb="3">
      <t>フクショクヒ</t>
    </rPh>
    <rPh sb="3" eb="5">
      <t>チョウシュウ</t>
    </rPh>
    <rPh sb="5" eb="7">
      <t>メンジョ</t>
    </rPh>
    <rPh sb="7" eb="9">
      <t>カサン</t>
    </rPh>
    <phoneticPr fontId="3"/>
  </si>
  <si>
    <r>
      <rPr>
        <sz val="11"/>
        <rFont val="HGｺﾞｼｯｸM"/>
        <family val="3"/>
        <charset val="128"/>
      </rPr>
      <t>年齢別配置基準を下回る場合</t>
    </r>
    <phoneticPr fontId="8"/>
  </si>
  <si>
    <r>
      <rPr>
        <sz val="11"/>
        <rFont val="HGｺﾞｼｯｸM"/>
        <family val="3"/>
        <charset val="128"/>
      </rPr>
      <t>定員を恒常的に超過する場合</t>
    </r>
    <phoneticPr fontId="8"/>
  </si>
  <si>
    <t>処遇改善等加算Ⅰ</t>
    <phoneticPr fontId="8"/>
  </si>
  <si>
    <r>
      <rPr>
        <sz val="11"/>
        <rFont val="HGｺﾞｼｯｸM"/>
        <family val="3"/>
        <charset val="128"/>
      </rPr>
      <t>基本額</t>
    </r>
    <rPh sb="0" eb="3">
      <t>キホンガク</t>
    </rPh>
    <phoneticPr fontId="8"/>
  </si>
  <si>
    <t>基本額</t>
    <rPh sb="0" eb="3">
      <t>キホンガク</t>
    </rPh>
    <phoneticPr fontId="3"/>
  </si>
  <si>
    <t>基本額
＋処遇改善等加算Ⅰ</t>
    <rPh sb="0" eb="3">
      <t>キホンガク</t>
    </rPh>
    <phoneticPr fontId="8"/>
  </si>
  <si>
    <t>フラグ</t>
    <phoneticPr fontId="1"/>
  </si>
  <si>
    <t>給食実施加算（施設内）</t>
    <rPh sb="4" eb="6">
      <t>カサン</t>
    </rPh>
    <rPh sb="7" eb="9">
      <t>シセツ</t>
    </rPh>
    <rPh sb="9" eb="10">
      <t>ナイ</t>
    </rPh>
    <phoneticPr fontId="8"/>
  </si>
  <si>
    <t>給食実施加算（搬入）</t>
    <rPh sb="4" eb="6">
      <t>カサン</t>
    </rPh>
    <rPh sb="7" eb="9">
      <t>ハンニュウ</t>
    </rPh>
    <phoneticPr fontId="8"/>
  </si>
  <si>
    <t>冷暖房費加算</t>
    <rPh sb="0" eb="3">
      <t>レイダンボウ</t>
    </rPh>
    <rPh sb="3" eb="4">
      <t>ヒ</t>
    </rPh>
    <rPh sb="4" eb="6">
      <t>カサン</t>
    </rPh>
    <phoneticPr fontId="1"/>
  </si>
  <si>
    <t>１級地</t>
    <rPh sb="1" eb="2">
      <t>キュウ</t>
    </rPh>
    <rPh sb="2" eb="3">
      <t>チ</t>
    </rPh>
    <phoneticPr fontId="1"/>
  </si>
  <si>
    <t>２級地</t>
    <phoneticPr fontId="1"/>
  </si>
  <si>
    <t>３級地</t>
    <phoneticPr fontId="1"/>
  </si>
  <si>
    <t>４級地</t>
    <phoneticPr fontId="1"/>
  </si>
  <si>
    <t>A</t>
    <phoneticPr fontId="6"/>
  </si>
  <si>
    <t>B</t>
    <phoneticPr fontId="6"/>
  </si>
  <si>
    <t>C</t>
    <phoneticPr fontId="6"/>
  </si>
  <si>
    <t>認定
区分</t>
    <rPh sb="0" eb="2">
      <t>ニンテイ</t>
    </rPh>
    <rPh sb="3" eb="5">
      <t>クブン</t>
    </rPh>
    <phoneticPr fontId="1"/>
  </si>
  <si>
    <t>満３歳</t>
    <rPh sb="0" eb="1">
      <t>マン</t>
    </rPh>
    <rPh sb="2" eb="3">
      <t>サイ</t>
    </rPh>
    <phoneticPr fontId="1"/>
  </si>
  <si>
    <t>３歳</t>
    <rPh sb="1" eb="2">
      <t>サイ</t>
    </rPh>
    <phoneticPr fontId="1"/>
  </si>
  <si>
    <t>４歳</t>
    <rPh sb="1" eb="2">
      <t>サイ</t>
    </rPh>
    <phoneticPr fontId="1"/>
  </si>
  <si>
    <t>５歳</t>
    <rPh sb="1" eb="2">
      <t>サイ</t>
    </rPh>
    <phoneticPr fontId="1"/>
  </si>
  <si>
    <t>１号</t>
    <rPh sb="1" eb="2">
      <t>ゴウ</t>
    </rPh>
    <phoneticPr fontId="1"/>
  </si>
  <si>
    <t>２号</t>
    <rPh sb="1" eb="2">
      <t>ゴウ</t>
    </rPh>
    <phoneticPr fontId="1"/>
  </si>
  <si>
    <t>○</t>
    <phoneticPr fontId="1"/>
  </si>
  <si>
    <t>月途中入所の有無</t>
    <rPh sb="0" eb="1">
      <t>ツキ</t>
    </rPh>
    <rPh sb="1" eb="3">
      <t>トチュウ</t>
    </rPh>
    <rPh sb="3" eb="5">
      <t>ニュウショ</t>
    </rPh>
    <rPh sb="6" eb="8">
      <t>ウム</t>
    </rPh>
    <phoneticPr fontId="1"/>
  </si>
  <si>
    <t>月途中退所の有無</t>
    <rPh sb="0" eb="1">
      <t>ツキ</t>
    </rPh>
    <rPh sb="1" eb="3">
      <t>トチュウ</t>
    </rPh>
    <rPh sb="3" eb="5">
      <t>タイショ</t>
    </rPh>
    <rPh sb="6" eb="8">
      <t>ウム</t>
    </rPh>
    <phoneticPr fontId="1"/>
  </si>
  <si>
    <t>○○法人　○○</t>
    <rPh sb="2" eb="4">
      <t>ホウジン</t>
    </rPh>
    <phoneticPr fontId="1"/>
  </si>
  <si>
    <t>本</t>
    <rPh sb="0" eb="1">
      <t>ホン</t>
    </rPh>
    <phoneticPr fontId="1"/>
  </si>
  <si>
    <t>○○ホウジン　○○</t>
    <phoneticPr fontId="1"/>
  </si>
  <si>
    <t>○○</t>
    <phoneticPr fontId="1"/>
  </si>
  <si>
    <t>子どものための教育・保育給付を請求するための明細書（子どものための教育・保育給付請求明細書）</t>
  </si>
  <si>
    <t>子どものための教育・保育給付を請求するための明細書（子どものための教育・保育給付請求明細書）</t>
    <phoneticPr fontId="1"/>
  </si>
  <si>
    <t>-</t>
    <phoneticPr fontId="1"/>
  </si>
  <si>
    <t>月初在籍児童（予定）数</t>
  </si>
  <si>
    <t>請求月（</t>
    <rPh sb="0" eb="2">
      <t>セイキュウ</t>
    </rPh>
    <rPh sb="2" eb="3">
      <t>ツキ</t>
    </rPh>
    <phoneticPr fontId="1"/>
  </si>
  <si>
    <t>に係る</t>
    <rPh sb="1" eb="2">
      <t>カカ</t>
    </rPh>
    <phoneticPr fontId="1"/>
  </si>
  <si>
    <t>＜児童数＞</t>
    <rPh sb="1" eb="3">
      <t>ジドウ</t>
    </rPh>
    <rPh sb="3" eb="4">
      <t>スウ</t>
    </rPh>
    <phoneticPr fontId="1"/>
  </si>
  <si>
    <t>請求先市区町村の児童数
（月途中入退所児童に限る）</t>
    <rPh sb="10" eb="11">
      <t>スウ</t>
    </rPh>
    <phoneticPr fontId="1"/>
  </si>
  <si>
    <t>＜月途中入退所児童の在籍中開所日数＞</t>
    <rPh sb="1" eb="2">
      <t>ツキ</t>
    </rPh>
    <rPh sb="2" eb="4">
      <t>トチュウ</t>
    </rPh>
    <rPh sb="4" eb="5">
      <t>ニュウ</t>
    </rPh>
    <rPh sb="5" eb="7">
      <t>タイショ</t>
    </rPh>
    <rPh sb="7" eb="9">
      <t>ジドウ</t>
    </rPh>
    <rPh sb="10" eb="12">
      <t>ザイセキ</t>
    </rPh>
    <rPh sb="12" eb="13">
      <t>チュウ</t>
    </rPh>
    <rPh sb="13" eb="15">
      <t>カイショ</t>
    </rPh>
    <rPh sb="15" eb="17">
      <t>ニッスウ</t>
    </rPh>
    <phoneticPr fontId="1"/>
  </si>
  <si>
    <t>A</t>
    <phoneticPr fontId="1"/>
  </si>
  <si>
    <t>B</t>
    <phoneticPr fontId="1"/>
  </si>
  <si>
    <t>C</t>
    <phoneticPr fontId="1"/>
  </si>
  <si>
    <t>D</t>
    <phoneticPr fontId="1"/>
  </si>
  <si>
    <t>月途中入退所児童の区分</t>
    <rPh sb="0" eb="1">
      <t>ツキ</t>
    </rPh>
    <rPh sb="1" eb="3">
      <t>トチュウ</t>
    </rPh>
    <rPh sb="3" eb="4">
      <t>ニュウ</t>
    </rPh>
    <rPh sb="4" eb="6">
      <t>タイショ</t>
    </rPh>
    <rPh sb="6" eb="8">
      <t>ジドウ</t>
    </rPh>
    <rPh sb="9" eb="11">
      <t>クブン</t>
    </rPh>
    <phoneticPr fontId="1"/>
  </si>
  <si>
    <t>月途中入退所のない児童</t>
    <rPh sb="0" eb="1">
      <t>ツキ</t>
    </rPh>
    <rPh sb="1" eb="3">
      <t>トチュウ</t>
    </rPh>
    <rPh sb="3" eb="4">
      <t>ニュウ</t>
    </rPh>
    <rPh sb="4" eb="6">
      <t>タイショ</t>
    </rPh>
    <rPh sb="9" eb="11">
      <t>ジドウ</t>
    </rPh>
    <phoneticPr fontId="1"/>
  </si>
  <si>
    <t>月途中入退所のない児童で、かつ、副食費徴収免除対象者でないもの</t>
    <rPh sb="0" eb="1">
      <t>ツキ</t>
    </rPh>
    <rPh sb="1" eb="3">
      <t>トチュウ</t>
    </rPh>
    <rPh sb="3" eb="4">
      <t>ニュウ</t>
    </rPh>
    <rPh sb="4" eb="6">
      <t>タイショ</t>
    </rPh>
    <rPh sb="9" eb="11">
      <t>ジドウ</t>
    </rPh>
    <rPh sb="16" eb="19">
      <t>フクショクヒ</t>
    </rPh>
    <rPh sb="19" eb="21">
      <t>チョウシュウ</t>
    </rPh>
    <rPh sb="21" eb="23">
      <t>メンジョ</t>
    </rPh>
    <rPh sb="23" eb="26">
      <t>タイショウシャ</t>
    </rPh>
    <phoneticPr fontId="1"/>
  </si>
  <si>
    <t>月途中入退所のない児童で、かつ、副食費徴収免除対象者であるもの</t>
    <rPh sb="0" eb="1">
      <t>ツキ</t>
    </rPh>
    <rPh sb="1" eb="3">
      <t>トチュウ</t>
    </rPh>
    <rPh sb="3" eb="4">
      <t>ニュウ</t>
    </rPh>
    <rPh sb="4" eb="6">
      <t>タイショ</t>
    </rPh>
    <rPh sb="9" eb="11">
      <t>ジドウ</t>
    </rPh>
    <rPh sb="16" eb="19">
      <t>フクショクヒ</t>
    </rPh>
    <rPh sb="19" eb="21">
      <t>チョウシュウ</t>
    </rPh>
    <rPh sb="21" eb="23">
      <t>メンジョ</t>
    </rPh>
    <rPh sb="23" eb="26">
      <t>タイショウシャ</t>
    </rPh>
    <phoneticPr fontId="1"/>
  </si>
  <si>
    <r>
      <rPr>
        <sz val="11"/>
        <rFont val="HGｺﾞｼｯｸM"/>
        <family val="3"/>
        <charset val="128"/>
      </rPr>
      <t>満３歳児対応教諭配置加算（３歳児配置改善加算無し）</t>
    </r>
    <rPh sb="14" eb="16">
      <t>サイジ</t>
    </rPh>
    <rPh sb="16" eb="18">
      <t>ハイチ</t>
    </rPh>
    <rPh sb="18" eb="20">
      <t>カイゼン</t>
    </rPh>
    <rPh sb="20" eb="22">
      <t>カサン</t>
    </rPh>
    <rPh sb="22" eb="23">
      <t>ナ</t>
    </rPh>
    <phoneticPr fontId="1"/>
  </si>
  <si>
    <r>
      <rPr>
        <sz val="11"/>
        <rFont val="HGｺﾞｼｯｸM"/>
        <family val="3"/>
        <charset val="128"/>
      </rPr>
      <t>満３歳児対応教諭配置加算（３歳児配置改善加算あり）</t>
    </r>
    <rPh sb="14" eb="16">
      <t>サイジ</t>
    </rPh>
    <rPh sb="16" eb="18">
      <t>ハイチ</t>
    </rPh>
    <rPh sb="18" eb="20">
      <t>カイゼン</t>
    </rPh>
    <rPh sb="20" eb="22">
      <t>カサン</t>
    </rPh>
    <phoneticPr fontId="1"/>
  </si>
  <si>
    <t>私立保育所に係る委託費請求書</t>
    <rPh sb="0" eb="2">
      <t>シリツ</t>
    </rPh>
    <rPh sb="2" eb="4">
      <t>ホイク</t>
    </rPh>
    <rPh sb="4" eb="5">
      <t>ショ</t>
    </rPh>
    <rPh sb="6" eb="7">
      <t>カカ</t>
    </rPh>
    <rPh sb="8" eb="10">
      <t>イタク</t>
    </rPh>
    <rPh sb="10" eb="11">
      <t>ヒ</t>
    </rPh>
    <rPh sb="11" eb="14">
      <t>セイキュウショ</t>
    </rPh>
    <phoneticPr fontId="1"/>
  </si>
  <si>
    <t>私立保育所に係る委託費等請求書</t>
    <rPh sb="0" eb="2">
      <t>シリツ</t>
    </rPh>
    <rPh sb="2" eb="4">
      <t>ホイク</t>
    </rPh>
    <rPh sb="4" eb="5">
      <t>ショ</t>
    </rPh>
    <rPh sb="6" eb="7">
      <t>カカ</t>
    </rPh>
    <rPh sb="8" eb="10">
      <t>イタク</t>
    </rPh>
    <rPh sb="10" eb="11">
      <t>ヒ</t>
    </rPh>
    <rPh sb="11" eb="12">
      <t>トウ</t>
    </rPh>
    <rPh sb="12" eb="15">
      <t>セイキュウショ</t>
    </rPh>
    <phoneticPr fontId="1"/>
  </si>
  <si>
    <t>　子ども・子育て支援法附則第６条の規定に基づき、次のとおり私立保育所に係る委託費を請求します。</t>
    <rPh sb="11" eb="13">
      <t>フソク</t>
    </rPh>
    <rPh sb="13" eb="14">
      <t>ダイ</t>
    </rPh>
    <rPh sb="15" eb="16">
      <t>ジョウ</t>
    </rPh>
    <rPh sb="29" eb="31">
      <t>シリツ</t>
    </rPh>
    <rPh sb="31" eb="33">
      <t>ホイク</t>
    </rPh>
    <rPh sb="33" eb="34">
      <t>ショ</t>
    </rPh>
    <rPh sb="35" eb="36">
      <t>カカ</t>
    </rPh>
    <rPh sb="37" eb="39">
      <t>イタク</t>
    </rPh>
    <rPh sb="39" eb="40">
      <t>ヒ</t>
    </rPh>
    <phoneticPr fontId="1"/>
  </si>
  <si>
    <t>　子ども・子育て支援法第29条（及び第30条）の規定に基づき、次のとおり子どものための教育・保育給付を請求します。</t>
    <phoneticPr fontId="1"/>
  </si>
  <si>
    <t>　子ども・子育て支援法第29条（及び第30条）等の規定に基づき、次のとおり子どものための教育・保育給付等を請求します。</t>
    <rPh sb="23" eb="24">
      <t>トウ</t>
    </rPh>
    <rPh sb="51" eb="52">
      <t>トウ</t>
    </rPh>
    <phoneticPr fontId="1"/>
  </si>
  <si>
    <t>請求先市区町村の児童</t>
    <rPh sb="8" eb="10">
      <t>ジドウ</t>
    </rPh>
    <phoneticPr fontId="1"/>
  </si>
  <si>
    <t>（月途中入所児童に限り、かつ、副食費徴収免除対象者を除く）…I</t>
    <phoneticPr fontId="1"/>
  </si>
  <si>
    <t>栄養管理加算</t>
    <rPh sb="0" eb="2">
      <t>エイヨウ</t>
    </rPh>
    <rPh sb="2" eb="4">
      <t>カンリ</t>
    </rPh>
    <rPh sb="4" eb="6">
      <t>カサン</t>
    </rPh>
    <phoneticPr fontId="1"/>
  </si>
  <si>
    <t>非適用</t>
    <rPh sb="0" eb="1">
      <t>ヒ</t>
    </rPh>
    <rPh sb="1" eb="3">
      <t>テキヨウ</t>
    </rPh>
    <phoneticPr fontId="6"/>
  </si>
  <si>
    <t>単価合計（副食費徴収免除加算を除く）…A</t>
    <rPh sb="0" eb="2">
      <t>タンカ</t>
    </rPh>
    <rPh sb="2" eb="4">
      <t>ゴウケイ</t>
    </rPh>
    <rPh sb="5" eb="8">
      <t>フクショクヒ</t>
    </rPh>
    <rPh sb="8" eb="10">
      <t>チョウシュウ</t>
    </rPh>
    <rPh sb="10" eb="12">
      <t>メンジョ</t>
    </rPh>
    <rPh sb="12" eb="14">
      <t>カサン</t>
    </rPh>
    <rPh sb="15" eb="16">
      <t>ノゾ</t>
    </rPh>
    <phoneticPr fontId="1"/>
  </si>
  <si>
    <t>○</t>
    <phoneticPr fontId="1"/>
  </si>
  <si>
    <t>教育標準時間認定子ども</t>
    <rPh sb="0" eb="2">
      <t>キョウイク</t>
    </rPh>
    <rPh sb="2" eb="4">
      <t>ヒョウジュン</t>
    </rPh>
    <rPh sb="4" eb="6">
      <t>ジカン</t>
    </rPh>
    <rPh sb="6" eb="8">
      <t>ニンテイ</t>
    </rPh>
    <rPh sb="8" eb="9">
      <t>コ</t>
    </rPh>
    <phoneticPr fontId="1"/>
  </si>
  <si>
    <t>保育認定子ども</t>
    <rPh sb="0" eb="2">
      <t>ホイク</t>
    </rPh>
    <rPh sb="2" eb="4">
      <t>ニンテイ</t>
    </rPh>
    <rPh sb="4" eb="5">
      <t>コ</t>
    </rPh>
    <phoneticPr fontId="1"/>
  </si>
  <si>
    <t>途中入退所児童</t>
    <rPh sb="0" eb="2">
      <t>トチュウ</t>
    </rPh>
    <rPh sb="2" eb="3">
      <t>ニュウ</t>
    </rPh>
    <rPh sb="3" eb="5">
      <t>タイショ</t>
    </rPh>
    <rPh sb="5" eb="7">
      <t>ジドウ</t>
    </rPh>
    <phoneticPr fontId="1"/>
  </si>
  <si>
    <t>複数月一括請求</t>
    <rPh sb="0" eb="2">
      <t>フクスウ</t>
    </rPh>
    <rPh sb="2" eb="3">
      <t>ツキ</t>
    </rPh>
    <rPh sb="3" eb="5">
      <t>イッカツ</t>
    </rPh>
    <rPh sb="5" eb="7">
      <t>セイキュウ</t>
    </rPh>
    <phoneticPr fontId="1"/>
  </si>
  <si>
    <t>（月途中入所児童に限り、かつ、副食費徴収免除対象者に限る）…K</t>
    <rPh sb="9" eb="10">
      <t>カギ</t>
    </rPh>
    <phoneticPr fontId="1"/>
  </si>
  <si>
    <t>請求先市区町村の児童数
（月途中入退所児童を除き、かつ、副食費徴収免除対象者を除く）</t>
    <rPh sb="10" eb="11">
      <t>スウ</t>
    </rPh>
    <rPh sb="22" eb="23">
      <t>ノゾ</t>
    </rPh>
    <phoneticPr fontId="1"/>
  </si>
  <si>
    <t>請求先市区町村の児童数
（月途中入退所児童を除き、かつ、副食費徴収免除対象者に限る）</t>
    <rPh sb="10" eb="11">
      <t>スウ</t>
    </rPh>
    <phoneticPr fontId="1"/>
  </si>
  <si>
    <t>請求先市区町村の児童
（月途中入所児童に限り、かつ、副食費徴収免除対象者を除く）</t>
    <phoneticPr fontId="1"/>
  </si>
  <si>
    <t>請求先市区町村の児童
（月途中入所児童に限り、かつ、副食費徴収免除対象者に限る）</t>
    <phoneticPr fontId="1"/>
  </si>
  <si>
    <t>請求金額</t>
    <rPh sb="2" eb="4">
      <t>キンガク</t>
    </rPh>
    <phoneticPr fontId="3"/>
  </si>
  <si>
    <t>　子ども・子育て支援法附則第６条等の規定に基づき、次のとおり私立保育所に係る委託費等を請求します。</t>
    <rPh sb="16" eb="17">
      <t>トウ</t>
    </rPh>
    <rPh sb="41" eb="42">
      <t>トウ</t>
    </rPh>
    <phoneticPr fontId="1"/>
  </si>
  <si>
    <t>私立保育所に係る委託費を請求するための明細書（私立保育所に係る委託費請求明細書）</t>
    <rPh sb="0" eb="2">
      <t>シリツ</t>
    </rPh>
    <rPh sb="2" eb="4">
      <t>ホイク</t>
    </rPh>
    <rPh sb="4" eb="5">
      <t>ショ</t>
    </rPh>
    <rPh sb="6" eb="7">
      <t>カカ</t>
    </rPh>
    <rPh sb="8" eb="10">
      <t>イタク</t>
    </rPh>
    <rPh sb="10" eb="11">
      <t>ヒ</t>
    </rPh>
    <rPh sb="23" eb="25">
      <t>シリツ</t>
    </rPh>
    <rPh sb="25" eb="27">
      <t>ホイク</t>
    </rPh>
    <rPh sb="27" eb="28">
      <t>ショ</t>
    </rPh>
    <rPh sb="29" eb="30">
      <t>カカ</t>
    </rPh>
    <rPh sb="31" eb="33">
      <t>イタク</t>
    </rPh>
    <rPh sb="33" eb="34">
      <t>ヒ</t>
    </rPh>
    <phoneticPr fontId="1"/>
  </si>
  <si>
    <t>配置形態</t>
    <rPh sb="0" eb="2">
      <t>ハイチ</t>
    </rPh>
    <rPh sb="2" eb="4">
      <t>ケイタイ</t>
    </rPh>
    <phoneticPr fontId="1"/>
  </si>
  <si>
    <t>児童氏名</t>
    <rPh sb="0" eb="2">
      <t>ジドウ</t>
    </rPh>
    <rPh sb="2" eb="4">
      <t>シメイ</t>
    </rPh>
    <phoneticPr fontId="1"/>
  </si>
  <si>
    <t>請求先市区町村の児童数（月途中入退所児童を除き、かつ、副食費徴収免除対象者を除く）…C</t>
    <rPh sb="0" eb="2">
      <t>セイキュウ</t>
    </rPh>
    <rPh sb="2" eb="3">
      <t>サキ</t>
    </rPh>
    <rPh sb="3" eb="5">
      <t>シク</t>
    </rPh>
    <rPh sb="5" eb="7">
      <t>チョウソン</t>
    </rPh>
    <rPh sb="8" eb="10">
      <t>ジドウ</t>
    </rPh>
    <rPh sb="10" eb="11">
      <t>スウ</t>
    </rPh>
    <rPh sb="12" eb="13">
      <t>ツキ</t>
    </rPh>
    <rPh sb="13" eb="15">
      <t>トチュウ</t>
    </rPh>
    <rPh sb="15" eb="16">
      <t>ニュウ</t>
    </rPh>
    <rPh sb="16" eb="18">
      <t>タイショ</t>
    </rPh>
    <rPh sb="18" eb="20">
      <t>ジドウ</t>
    </rPh>
    <rPh sb="21" eb="22">
      <t>ノゾ</t>
    </rPh>
    <rPh sb="38" eb="39">
      <t>ノゾ</t>
    </rPh>
    <phoneticPr fontId="3"/>
  </si>
  <si>
    <t>請求先市区町村の児童数（月途中入退所児童を除き、かつ、副食費徴収免除対象者に限る）…D</t>
    <rPh sb="8" eb="10">
      <t>ジドウ</t>
    </rPh>
    <rPh sb="10" eb="11">
      <t>スウ</t>
    </rPh>
    <rPh sb="12" eb="13">
      <t>ツキ</t>
    </rPh>
    <rPh sb="13" eb="15">
      <t>トチュウ</t>
    </rPh>
    <rPh sb="15" eb="16">
      <t>ニュウ</t>
    </rPh>
    <rPh sb="16" eb="18">
      <t>タイショ</t>
    </rPh>
    <rPh sb="18" eb="20">
      <t>ジドウ</t>
    </rPh>
    <rPh sb="21" eb="22">
      <t>ノゾ</t>
    </rPh>
    <rPh sb="38" eb="39">
      <t>カギ</t>
    </rPh>
    <phoneticPr fontId="3"/>
  </si>
  <si>
    <t>除雪費加算（３月のみ）</t>
    <rPh sb="0" eb="2">
      <t>ジョセツ</t>
    </rPh>
    <rPh sb="2" eb="3">
      <t>ヒ</t>
    </rPh>
    <rPh sb="7" eb="8">
      <t>ガツ</t>
    </rPh>
    <phoneticPr fontId="1"/>
  </si>
  <si>
    <t>降灰除去費加算（３月のみ）</t>
    <rPh sb="0" eb="2">
      <t>コウハイ</t>
    </rPh>
    <rPh sb="2" eb="4">
      <t>ジョキョ</t>
    </rPh>
    <rPh sb="4" eb="5">
      <t>ヒ</t>
    </rPh>
    <rPh sb="9" eb="10">
      <t>ガツ</t>
    </rPh>
    <phoneticPr fontId="1"/>
  </si>
  <si>
    <t>＜精算の要因＞</t>
    <rPh sb="1" eb="3">
      <t>セイサン</t>
    </rPh>
    <rPh sb="4" eb="6">
      <t>ヨウイン</t>
    </rPh>
    <phoneticPr fontId="1"/>
  </si>
  <si>
    <t>基本加算部分</t>
    <rPh sb="0" eb="2">
      <t>キホン</t>
    </rPh>
    <rPh sb="2" eb="4">
      <t>カサン</t>
    </rPh>
    <rPh sb="4" eb="6">
      <t>ブブン</t>
    </rPh>
    <phoneticPr fontId="1"/>
  </si>
  <si>
    <t>調整部分</t>
    <rPh sb="0" eb="2">
      <t>チョウセイ</t>
    </rPh>
    <rPh sb="2" eb="4">
      <t>ブブン</t>
    </rPh>
    <phoneticPr fontId="1"/>
  </si>
  <si>
    <t>特定加算部分</t>
    <rPh sb="0" eb="2">
      <t>トクテイ</t>
    </rPh>
    <rPh sb="2" eb="4">
      <t>カサン</t>
    </rPh>
    <rPh sb="4" eb="6">
      <t>ブブン</t>
    </rPh>
    <phoneticPr fontId="1"/>
  </si>
  <si>
    <t>公定価格小計（月途中入所児童分）…J（F×I÷20）</t>
    <rPh sb="0" eb="2">
      <t>コウテイ</t>
    </rPh>
    <rPh sb="2" eb="4">
      <t>カカク</t>
    </rPh>
    <rPh sb="4" eb="6">
      <t>ショウケイ</t>
    </rPh>
    <rPh sb="7" eb="8">
      <t>ツキ</t>
    </rPh>
    <rPh sb="8" eb="10">
      <t>トチュウ</t>
    </rPh>
    <rPh sb="10" eb="11">
      <t>ニュウ</t>
    </rPh>
    <rPh sb="12" eb="14">
      <t>ジドウ</t>
    </rPh>
    <rPh sb="14" eb="15">
      <t>ブン</t>
    </rPh>
    <phoneticPr fontId="1"/>
  </si>
  <si>
    <t>公定価格小計（月途中入所児童分）…L（G×K÷20）</t>
    <rPh sb="0" eb="2">
      <t>コウテイ</t>
    </rPh>
    <rPh sb="2" eb="4">
      <t>カカク</t>
    </rPh>
    <rPh sb="4" eb="6">
      <t>ショウケイ</t>
    </rPh>
    <rPh sb="7" eb="8">
      <t>ツキ</t>
    </rPh>
    <rPh sb="8" eb="10">
      <t>トチュウ</t>
    </rPh>
    <rPh sb="10" eb="11">
      <t>ニュウ</t>
    </rPh>
    <rPh sb="12" eb="14">
      <t>ジドウ</t>
    </rPh>
    <rPh sb="14" eb="15">
      <t>ブン</t>
    </rPh>
    <phoneticPr fontId="1"/>
  </si>
  <si>
    <t>公定価格小計（月途中退所児童分）…N（F×M÷20＋H）</t>
    <rPh sb="0" eb="2">
      <t>コウテイ</t>
    </rPh>
    <rPh sb="2" eb="4">
      <t>カカク</t>
    </rPh>
    <rPh sb="4" eb="6">
      <t>ショウケイ</t>
    </rPh>
    <rPh sb="7" eb="8">
      <t>ツキ</t>
    </rPh>
    <rPh sb="8" eb="10">
      <t>トチュウ</t>
    </rPh>
    <rPh sb="10" eb="12">
      <t>タイショ</t>
    </rPh>
    <rPh sb="12" eb="14">
      <t>ジドウ</t>
    </rPh>
    <rPh sb="14" eb="15">
      <t>ブン</t>
    </rPh>
    <phoneticPr fontId="1"/>
  </si>
  <si>
    <t>公定価格小計（月途中退所児童分）…P（G×O÷20＋H）</t>
    <rPh sb="0" eb="2">
      <t>コウテイ</t>
    </rPh>
    <rPh sb="2" eb="4">
      <t>カカク</t>
    </rPh>
    <rPh sb="4" eb="6">
      <t>ショウケイ</t>
    </rPh>
    <rPh sb="7" eb="8">
      <t>ツキ</t>
    </rPh>
    <rPh sb="8" eb="10">
      <t>トチュウ</t>
    </rPh>
    <rPh sb="10" eb="12">
      <t>タイショ</t>
    </rPh>
    <rPh sb="12" eb="14">
      <t>ジドウ</t>
    </rPh>
    <rPh sb="14" eb="15">
      <t>ブン</t>
    </rPh>
    <phoneticPr fontId="1"/>
  </si>
  <si>
    <t>請求先市区町村の児童
（月途中退所児童に限り、かつ、副食費徴収免除対象者を除く）</t>
    <rPh sb="14" eb="15">
      <t>チュウ</t>
    </rPh>
    <rPh sb="15" eb="17">
      <t>タイショ</t>
    </rPh>
    <rPh sb="17" eb="19">
      <t>ジドウ</t>
    </rPh>
    <rPh sb="20" eb="21">
      <t>カギ</t>
    </rPh>
    <phoneticPr fontId="1"/>
  </si>
  <si>
    <t>請求先市区町村の児童
（月途中退所児童に限り、かつ、副食費徴収免除対象者に限る）</t>
    <phoneticPr fontId="1"/>
  </si>
  <si>
    <t>請求先市区町村の児童
（月途中退所児童に限り、かつ、副食費徴収免除対象者を除く）</t>
    <phoneticPr fontId="1"/>
  </si>
  <si>
    <t>（月途中退所児童に限り、かつ、副食費徴収免除対象者を除く）…M</t>
    <phoneticPr fontId="1"/>
  </si>
  <si>
    <t>（月途中退所児童に限り、かつ、副食費徴収免除対象者に限る）…O</t>
    <phoneticPr fontId="1"/>
  </si>
  <si>
    <t>基本分単価</t>
    <rPh sb="0" eb="2">
      <t>キホン</t>
    </rPh>
    <rPh sb="2" eb="3">
      <t>ブン</t>
    </rPh>
    <rPh sb="3" eb="4">
      <t>タン</t>
    </rPh>
    <rPh sb="4" eb="5">
      <t>アタイ</t>
    </rPh>
    <phoneticPr fontId="3"/>
  </si>
  <si>
    <t>外部監査費
加算</t>
    <rPh sb="0" eb="2">
      <t>ガイブ</t>
    </rPh>
    <rPh sb="2" eb="4">
      <t>カンサ</t>
    </rPh>
    <rPh sb="4" eb="5">
      <t>ヒ</t>
    </rPh>
    <rPh sb="6" eb="8">
      <t>カサン</t>
    </rPh>
    <phoneticPr fontId="8"/>
  </si>
  <si>
    <t>（注）</t>
    <phoneticPr fontId="8"/>
  </si>
  <si>
    <t>（注）</t>
    <rPh sb="0" eb="3">
      <t>チュウ</t>
    </rPh>
    <phoneticPr fontId="3"/>
  </si>
  <si>
    <t>⑤</t>
    <phoneticPr fontId="8"/>
  </si>
  <si>
    <t>⑥</t>
    <phoneticPr fontId="8"/>
  </si>
  <si>
    <t>⑭</t>
    <phoneticPr fontId="8"/>
  </si>
  <si>
    <t>×加算率</t>
    <rPh sb="1" eb="4">
      <t>カサンリツ</t>
    </rPh>
    <phoneticPr fontId="8"/>
  </si>
  <si>
    <t>副食費徴収
免除加算</t>
    <rPh sb="0" eb="3">
      <t>フクショクヒ</t>
    </rPh>
    <rPh sb="3" eb="5">
      <t>チョウシュウ</t>
    </rPh>
    <rPh sb="6" eb="8">
      <t>メンジョ</t>
    </rPh>
    <rPh sb="8" eb="10">
      <t>カサン</t>
    </rPh>
    <phoneticPr fontId="1"/>
  </si>
  <si>
    <t>(支)店</t>
    <rPh sb="1" eb="2">
      <t>シ</t>
    </rPh>
    <rPh sb="3" eb="4">
      <t>テン</t>
    </rPh>
    <phoneticPr fontId="1"/>
  </si>
  <si>
    <t>出張所</t>
    <rPh sb="0" eb="2">
      <t>シュッチョウ</t>
    </rPh>
    <rPh sb="2" eb="3">
      <t>ジョ</t>
    </rPh>
    <phoneticPr fontId="1"/>
  </si>
  <si>
    <t>△</t>
    <phoneticPr fontId="1"/>
  </si>
  <si>
    <t>処遇改善等加算Ⅲ</t>
    <phoneticPr fontId="1"/>
  </si>
  <si>
    <t>処遇改善等加算Ⅲ</t>
    <rPh sb="0" eb="2">
      <t>ショグウ</t>
    </rPh>
    <rPh sb="2" eb="4">
      <t>カイゼン</t>
    </rPh>
    <rPh sb="4" eb="5">
      <t>トウ</t>
    </rPh>
    <rPh sb="5" eb="7">
      <t>カサン</t>
    </rPh>
    <phoneticPr fontId="8"/>
  </si>
  <si>
    <t>㉕</t>
    <phoneticPr fontId="8"/>
  </si>
  <si>
    <t>×</t>
    <phoneticPr fontId="8"/>
  </si>
  <si>
    <t>※１　各月初日の利用子どもの単価に加算
※２　平均年齢別利用子ども数については、別に定める</t>
    <rPh sb="33" eb="34">
      <t>スウ</t>
    </rPh>
    <rPh sb="40" eb="41">
      <t>ベツ</t>
    </rPh>
    <rPh sb="42" eb="43">
      <t>サダ</t>
    </rPh>
    <phoneticPr fontId="3"/>
  </si>
  <si>
    <t>㉗</t>
    <phoneticPr fontId="3"/>
  </si>
  <si>
    <t>㉘</t>
    <phoneticPr fontId="8"/>
  </si>
  <si>
    <t>㉚</t>
    <phoneticPr fontId="3"/>
  </si>
  <si>
    <t>㉛</t>
    <phoneticPr fontId="1"/>
  </si>
  <si>
    <t>㉝</t>
    <phoneticPr fontId="3"/>
  </si>
  <si>
    <t>'幼稚園 本単価表③'!C</t>
    <phoneticPr fontId="1"/>
  </si>
  <si>
    <t>※新座市在住児童分のみ記入</t>
    <rPh sb="1" eb="3">
      <t>ニイザ</t>
    </rPh>
    <rPh sb="3" eb="4">
      <t>シ</t>
    </rPh>
    <rPh sb="4" eb="6">
      <t>ザイジュウ</t>
    </rPh>
    <rPh sb="6" eb="8">
      <t>ジドウ</t>
    </rPh>
    <rPh sb="8" eb="9">
      <t>ブン</t>
    </rPh>
    <rPh sb="11" eb="13">
      <t>キニュウ</t>
    </rPh>
    <phoneticPr fontId="1"/>
  </si>
  <si>
    <t>債権者コード
(新座市で登録がある場合のみ記載)</t>
    <rPh sb="0" eb="3">
      <t>サイケンシャ</t>
    </rPh>
    <rPh sb="8" eb="11">
      <t>ニイザシ</t>
    </rPh>
    <rPh sb="12" eb="14">
      <t>トウロク</t>
    </rPh>
    <rPh sb="17" eb="19">
      <t>バアイ</t>
    </rPh>
    <rPh sb="21" eb="23">
      <t>キサイ</t>
    </rPh>
    <phoneticPr fontId="1"/>
  </si>
  <si>
    <t>うち新座市外児童数</t>
    <rPh sb="2" eb="5">
      <t>ニイザシ</t>
    </rPh>
    <rPh sb="5" eb="6">
      <t>ガイ</t>
    </rPh>
    <rPh sb="6" eb="8">
      <t>ジドウ</t>
    </rPh>
    <rPh sb="8" eb="9">
      <t>スウ</t>
    </rPh>
    <phoneticPr fontId="1"/>
  </si>
  <si>
    <t>対象職員数</t>
    <rPh sb="0" eb="2">
      <t>タイショウ</t>
    </rPh>
    <rPh sb="2" eb="5">
      <t>ショクインスウ</t>
    </rPh>
    <phoneticPr fontId="1"/>
  </si>
  <si>
    <t>①</t>
    <phoneticPr fontId="1"/>
  </si>
  <si>
    <t>②</t>
    <phoneticPr fontId="1"/>
  </si>
  <si>
    <t>新座市長　並木　傑　宛て</t>
    <rPh sb="0" eb="3">
      <t>ニイザシ</t>
    </rPh>
    <rPh sb="3" eb="4">
      <t>チョウ</t>
    </rPh>
    <rPh sb="5" eb="7">
      <t>ナミキ</t>
    </rPh>
    <rPh sb="8" eb="9">
      <t>マサル</t>
    </rPh>
    <rPh sb="10" eb="11">
      <t>ア</t>
    </rPh>
    <phoneticPr fontId="1"/>
  </si>
  <si>
    <t>請求書発行責任者氏名</t>
    <rPh sb="0" eb="3">
      <t>セイキュウショ</t>
    </rPh>
    <rPh sb="3" eb="5">
      <t>ハッコウ</t>
    </rPh>
    <rPh sb="5" eb="8">
      <t>セキニンシャ</t>
    </rPh>
    <rPh sb="8" eb="10">
      <t>シメイ</t>
    </rPh>
    <phoneticPr fontId="1"/>
  </si>
  <si>
    <t>請求書発行責任者連絡先</t>
    <rPh sb="0" eb="3">
      <t>セイキュウショ</t>
    </rPh>
    <rPh sb="3" eb="5">
      <t>ハッコウ</t>
    </rPh>
    <rPh sb="5" eb="8">
      <t>セキニンシャ</t>
    </rPh>
    <rPh sb="8" eb="11">
      <t>レンラクサキ</t>
    </rPh>
    <phoneticPr fontId="1"/>
  </si>
  <si>
    <t>記入方法</t>
    <rPh sb="0" eb="2">
      <t>キニュウ</t>
    </rPh>
    <rPh sb="2" eb="4">
      <t>ホウホウ</t>
    </rPh>
    <phoneticPr fontId="1"/>
  </si>
  <si>
    <t>２つのシート（請求書及び在籍児童一覧）の色付きセルに必要事項を記入すると、金額が自動計算されます。</t>
    <rPh sb="7" eb="10">
      <t>セイキュウショ</t>
    </rPh>
    <rPh sb="10" eb="11">
      <t>オヨ</t>
    </rPh>
    <rPh sb="12" eb="14">
      <t>ザイセキ</t>
    </rPh>
    <rPh sb="14" eb="16">
      <t>ジドウ</t>
    </rPh>
    <rPh sb="16" eb="18">
      <t>イチラン</t>
    </rPh>
    <rPh sb="20" eb="22">
      <t>イロツ</t>
    </rPh>
    <rPh sb="26" eb="28">
      <t>ヒツヨウ</t>
    </rPh>
    <rPh sb="28" eb="30">
      <t>ジコウ</t>
    </rPh>
    <rPh sb="31" eb="33">
      <t>キニュウ</t>
    </rPh>
    <rPh sb="37" eb="39">
      <t>キンガク</t>
    </rPh>
    <rPh sb="40" eb="42">
      <t>ジドウ</t>
    </rPh>
    <rPh sb="42" eb="44">
      <t>ケイサン</t>
    </rPh>
    <phoneticPr fontId="1"/>
  </si>
  <si>
    <t>＜請求書について＞</t>
    <rPh sb="1" eb="4">
      <t>セイキュウショ</t>
    </rPh>
    <phoneticPr fontId="1"/>
  </si>
  <si>
    <t>＜在籍児童一覧について＞</t>
    <rPh sb="1" eb="3">
      <t>ザイセキ</t>
    </rPh>
    <rPh sb="3" eb="5">
      <t>ジドウ</t>
    </rPh>
    <rPh sb="5" eb="7">
      <t>イチラン</t>
    </rPh>
    <phoneticPr fontId="1"/>
  </si>
  <si>
    <t>在籍児童一覧の「年齢」及び「認定区分」が未記入の場合、自動計算がされません。必ず記入してください。</t>
    <rPh sb="0" eb="2">
      <t>ザイセキ</t>
    </rPh>
    <rPh sb="2" eb="4">
      <t>ジドウ</t>
    </rPh>
    <rPh sb="4" eb="6">
      <t>イチラン</t>
    </rPh>
    <rPh sb="8" eb="10">
      <t>ネンレイ</t>
    </rPh>
    <rPh sb="11" eb="12">
      <t>オヨ</t>
    </rPh>
    <rPh sb="14" eb="16">
      <t>ニンテイ</t>
    </rPh>
    <rPh sb="16" eb="18">
      <t>クブン</t>
    </rPh>
    <rPh sb="20" eb="23">
      <t>ミキニュウ</t>
    </rPh>
    <rPh sb="24" eb="26">
      <t>バアイ</t>
    </rPh>
    <rPh sb="27" eb="29">
      <t>ジドウ</t>
    </rPh>
    <rPh sb="29" eb="31">
      <t>ケイサン</t>
    </rPh>
    <rPh sb="38" eb="39">
      <t>カナラ</t>
    </rPh>
    <rPh sb="40" eb="42">
      <t>キニュウ</t>
    </rPh>
    <phoneticPr fontId="1"/>
  </si>
  <si>
    <t>副食費の徴収免除対象者がいる場合、副食費徴収免除加算の「対象の有無」の欄で〇を選択してください。</t>
    <rPh sb="0" eb="3">
      <t>フクショクヒ</t>
    </rPh>
    <rPh sb="4" eb="6">
      <t>チョウシュウ</t>
    </rPh>
    <rPh sb="6" eb="8">
      <t>メンジョ</t>
    </rPh>
    <rPh sb="8" eb="11">
      <t>タイショウシャ</t>
    </rPh>
    <rPh sb="14" eb="16">
      <t>バアイ</t>
    </rPh>
    <rPh sb="17" eb="20">
      <t>フクショクヒ</t>
    </rPh>
    <rPh sb="20" eb="22">
      <t>チョウシュウ</t>
    </rPh>
    <rPh sb="22" eb="24">
      <t>メンジョ</t>
    </rPh>
    <rPh sb="24" eb="26">
      <t>カサン</t>
    </rPh>
    <rPh sb="28" eb="30">
      <t>タイショウ</t>
    </rPh>
    <rPh sb="31" eb="33">
      <t>ウム</t>
    </rPh>
    <rPh sb="35" eb="36">
      <t>ラン</t>
    </rPh>
    <rPh sb="39" eb="41">
      <t>センタク</t>
    </rPh>
    <phoneticPr fontId="1"/>
  </si>
  <si>
    <t>その他市区町村長が必要と認める書類</t>
  </si>
  <si>
    <t>その他市区町村長が必要と認める書類</t>
    <phoneticPr fontId="1"/>
  </si>
  <si>
    <t xml:space="preserve">○○　○○                         </t>
    <phoneticPr fontId="1"/>
  </si>
  <si>
    <t>○○県○○市○○</t>
    <rPh sb="2" eb="3">
      <t>ケン</t>
    </rPh>
    <rPh sb="5" eb="6">
      <t>シ</t>
    </rPh>
    <phoneticPr fontId="1"/>
  </si>
  <si>
    <t>○○　○○</t>
    <phoneticPr fontId="1"/>
  </si>
  <si>
    <t>○○-○○○○-○○○○</t>
    <phoneticPr fontId="1"/>
  </si>
  <si>
    <t>○〇幼稚園</t>
    <rPh sb="2" eb="5">
      <t>ヨウチエン</t>
    </rPh>
    <phoneticPr fontId="1"/>
  </si>
  <si>
    <t>子どものための教育・保育給付請求明細書（幼稚園）</t>
    <rPh sb="20" eb="23">
      <t>ヨウチエン</t>
    </rPh>
    <phoneticPr fontId="1"/>
  </si>
  <si>
    <t>（精算が必要な場合のみ記載）</t>
    <phoneticPr fontId="1"/>
  </si>
  <si>
    <t>初日利用人数</t>
    <rPh sb="0" eb="2">
      <t>ショニチ</t>
    </rPh>
    <rPh sb="2" eb="4">
      <t>リヨウ</t>
    </rPh>
    <rPh sb="4" eb="6">
      <t>ニンズウ</t>
    </rPh>
    <phoneticPr fontId="1"/>
  </si>
  <si>
    <t>定員を恒常的に超過する場合に係る別に定める調整率 　幼稚園（教育標準時間認定）</t>
  </si>
  <si>
    <t>地域
区分</t>
  </si>
  <si>
    <t>定員区分</t>
  </si>
  <si>
    <t>認定
区分</t>
  </si>
  <si>
    <t>年齢区分</t>
  </si>
  <si>
    <t>利用子ども数</t>
  </si>
  <si>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</si>
  <si>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</si>
  <si>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</si>
  <si>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</si>
  <si>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</si>
  <si>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</si>
  <si>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</si>
  <si>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</si>
  <si>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</si>
  <si>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</si>
  <si>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</si>
  <si>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</si>
  <si>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</si>
  <si>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</si>
  <si>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</si>
  <si>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</si>
  <si>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</si>
  <si>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　15人
　　まで</t>
  </si>
  <si>
    <t>1号</t>
  </si>
  <si>
    <t>４歳以上児</t>
  </si>
  <si>
    <t>３歳児</t>
  </si>
  <si>
    <t>　16人
　　から
　25人
　　まで</t>
  </si>
  <si>
    <t>　26人
　　から
　35人
　　まで</t>
  </si>
  <si>
    <t>　36人
　　から
　45人
　　まで</t>
  </si>
  <si>
    <t>　46人
　　から
　60人
　　まで</t>
  </si>
  <si>
    <t>　61人
　　から
　75人
　　まで</t>
  </si>
  <si>
    <t>　76人
　　から
　90人
　　まで</t>
  </si>
  <si>
    <t>　91人
　　から
　105人
　　まで</t>
  </si>
  <si>
    <t>　106人
　　から
　120人
　　まで</t>
  </si>
  <si>
    <t>　121人
　　から
　135人
　　まで</t>
  </si>
  <si>
    <t>　136人
　　から
　150人
　　まで</t>
  </si>
  <si>
    <t>　151人
　　から
　180人
　　まで</t>
  </si>
  <si>
    <t>　181人
　　から
　210人
　　まで</t>
  </si>
  <si>
    <t>　211人
　　から
　240人
　　まで</t>
  </si>
  <si>
    <t>　241人
　　から
　270人
　　まで</t>
  </si>
  <si>
    <t>　271人
　　から
　300人
　　まで</t>
  </si>
  <si>
    <t>その他
地域</t>
  </si>
  <si>
    <t>列数</t>
    <rPh sb="0" eb="2">
      <t>レツスウ</t>
    </rPh>
    <phoneticPr fontId="1"/>
  </si>
  <si>
    <t>基準セル</t>
    <rPh sb="0" eb="2">
      <t>キジュン</t>
    </rPh>
    <phoneticPr fontId="1"/>
  </si>
  <si>
    <t>基準列</t>
    <rPh sb="0" eb="2">
      <t>キジュン</t>
    </rPh>
    <rPh sb="2" eb="3">
      <t>レツ</t>
    </rPh>
    <phoneticPr fontId="1"/>
  </si>
  <si>
    <t>'幼稚園単価表③（定員を恒常的に超過する場合）'!E</t>
    <phoneticPr fontId="1"/>
  </si>
  <si>
    <t>定員を恒常的に超過する場合の調整用</t>
    <rPh sb="0" eb="2">
      <t>テイイン</t>
    </rPh>
    <rPh sb="3" eb="6">
      <t>コウジョウテキ</t>
    </rPh>
    <rPh sb="7" eb="9">
      <t>チョウカ</t>
    </rPh>
    <rPh sb="11" eb="13">
      <t>バアイ</t>
    </rPh>
    <rPh sb="14" eb="16">
      <t>チョウセイ</t>
    </rPh>
    <rPh sb="16" eb="17">
      <t>ヨウ</t>
    </rPh>
    <phoneticPr fontId="1"/>
  </si>
  <si>
    <t>複数月分の請求書を1枚にまとめて作成する（一括請求する）場合、請求期間内に園全体での在籍児童数・加算項目の変動があると正しい金額になりません。</t>
    <rPh sb="0" eb="2">
      <t>フクスウ</t>
    </rPh>
    <rPh sb="2" eb="3">
      <t>ツキ</t>
    </rPh>
    <rPh sb="3" eb="4">
      <t>ブン</t>
    </rPh>
    <rPh sb="5" eb="8">
      <t>セイキュウショ</t>
    </rPh>
    <rPh sb="10" eb="11">
      <t>マイ</t>
    </rPh>
    <rPh sb="16" eb="18">
      <t>サクセイ</t>
    </rPh>
    <rPh sb="21" eb="23">
      <t>イッカツ</t>
    </rPh>
    <rPh sb="23" eb="25">
      <t>セイキュウ</t>
    </rPh>
    <rPh sb="28" eb="30">
      <t>バアイ</t>
    </rPh>
    <rPh sb="31" eb="33">
      <t>セイキュウ</t>
    </rPh>
    <rPh sb="33" eb="35">
      <t>キカン</t>
    </rPh>
    <rPh sb="35" eb="36">
      <t>ナイ</t>
    </rPh>
    <rPh sb="37" eb="38">
      <t>エン</t>
    </rPh>
    <rPh sb="38" eb="40">
      <t>ゼンタイ</t>
    </rPh>
    <rPh sb="42" eb="44">
      <t>ザイセキ</t>
    </rPh>
    <rPh sb="44" eb="46">
      <t>ジドウ</t>
    </rPh>
    <rPh sb="46" eb="47">
      <t>スウ</t>
    </rPh>
    <rPh sb="48" eb="50">
      <t>カサン</t>
    </rPh>
    <rPh sb="50" eb="52">
      <t>コウモク</t>
    </rPh>
    <rPh sb="53" eb="55">
      <t>ヘンドウ</t>
    </rPh>
    <rPh sb="59" eb="60">
      <t>タダ</t>
    </rPh>
    <rPh sb="62" eb="64">
      <t>キンガク</t>
    </rPh>
    <phoneticPr fontId="1"/>
  </si>
  <si>
    <t>変動がある場合や、月途中入退所児童がいる場合は、必ずファイルを分けて各月分の請求書を作成してください。</t>
    <rPh sb="0" eb="2">
      <t>ヘンドウ</t>
    </rPh>
    <rPh sb="5" eb="7">
      <t>バアイ</t>
    </rPh>
    <rPh sb="9" eb="10">
      <t>ツキ</t>
    </rPh>
    <rPh sb="10" eb="12">
      <t>トチュウ</t>
    </rPh>
    <rPh sb="12" eb="13">
      <t>ニュウ</t>
    </rPh>
    <rPh sb="13" eb="15">
      <t>タイショ</t>
    </rPh>
    <rPh sb="15" eb="17">
      <t>ジドウ</t>
    </rPh>
    <rPh sb="20" eb="22">
      <t>バアイ</t>
    </rPh>
    <rPh sb="24" eb="25">
      <t>カナラ</t>
    </rPh>
    <rPh sb="31" eb="32">
      <t>ワ</t>
    </rPh>
    <rPh sb="34" eb="36">
      <t>カクツキ</t>
    </rPh>
    <rPh sb="36" eb="37">
      <t>ブン</t>
    </rPh>
    <rPh sb="38" eb="41">
      <t>セイキュウショ</t>
    </rPh>
    <rPh sb="42" eb="44">
      <t>サクセイ</t>
    </rPh>
    <phoneticPr fontId="1"/>
  </si>
  <si>
    <t>振込先の口座に記入漏れや誤りが無いか確認してください。</t>
    <rPh sb="0" eb="3">
      <t>フリコミサキ</t>
    </rPh>
    <rPh sb="4" eb="6">
      <t>コウザ</t>
    </rPh>
    <rPh sb="7" eb="9">
      <t>キニュウ</t>
    </rPh>
    <rPh sb="9" eb="10">
      <t>モ</t>
    </rPh>
    <rPh sb="12" eb="13">
      <t>アヤマ</t>
    </rPh>
    <rPh sb="15" eb="16">
      <t>ナ</t>
    </rPh>
    <rPh sb="18" eb="20">
      <t>カクニン</t>
    </rPh>
    <phoneticPr fontId="1"/>
  </si>
  <si>
    <t>行を追加したい場合は、必ず増やしたい行をコピーしてから「コピーしたセルを挿入」を選択してください。ただ行を挿入するだけでは、計算式が働かなくなってしまいます。</t>
    <rPh sb="0" eb="1">
      <t>ギョウ</t>
    </rPh>
    <rPh sb="2" eb="4">
      <t>ツイカ</t>
    </rPh>
    <rPh sb="7" eb="9">
      <t>バアイ</t>
    </rPh>
    <rPh sb="11" eb="12">
      <t>カナラ</t>
    </rPh>
    <rPh sb="13" eb="14">
      <t>フ</t>
    </rPh>
    <rPh sb="18" eb="19">
      <t>ギョウ</t>
    </rPh>
    <rPh sb="36" eb="38">
      <t>ソウニュウ</t>
    </rPh>
    <rPh sb="40" eb="42">
      <t>センタク</t>
    </rPh>
    <phoneticPr fontId="1"/>
  </si>
  <si>
    <t>×週当たり実施日数</t>
    <rPh sb="1" eb="2">
      <t>シュウ</t>
    </rPh>
    <rPh sb="2" eb="3">
      <t>ア</t>
    </rPh>
    <rPh sb="5" eb="7">
      <t>ジッシ</t>
    </rPh>
    <rPh sb="7" eb="9">
      <t>ニッスウ</t>
    </rPh>
    <phoneticPr fontId="1"/>
  </si>
  <si>
    <t>×週当たり実施日数×加算率</t>
    <rPh sb="1" eb="2">
      <t>シュウ</t>
    </rPh>
    <rPh sb="2" eb="3">
      <t>ア</t>
    </rPh>
    <rPh sb="5" eb="7">
      <t>ジッシ</t>
    </rPh>
    <rPh sb="7" eb="9">
      <t>ニッスウ</t>
    </rPh>
    <rPh sb="10" eb="13">
      <t>カサンリツ</t>
    </rPh>
    <phoneticPr fontId="1"/>
  </si>
  <si>
    <t>４歳以上児配置改善加算</t>
    <rPh sb="2" eb="4">
      <t>イジョウ</t>
    </rPh>
    <phoneticPr fontId="1"/>
  </si>
  <si>
    <t>４歳以上児配置改善加算</t>
    <rPh sb="1" eb="4">
      <t>サイイジョウ</t>
    </rPh>
    <rPh sb="4" eb="5">
      <t>ジ</t>
    </rPh>
    <rPh sb="5" eb="7">
      <t>ハイチ</t>
    </rPh>
    <rPh sb="7" eb="9">
      <t>カイゼン</t>
    </rPh>
    <rPh sb="9" eb="11">
      <t>カサン</t>
    </rPh>
    <phoneticPr fontId="1"/>
  </si>
  <si>
    <t>４歳以上児配置改善加算</t>
    <rPh sb="1" eb="4">
      <t>サイイジョウ</t>
    </rPh>
    <rPh sb="4" eb="5">
      <t>ジ</t>
    </rPh>
    <rPh sb="5" eb="7">
      <t>ハイチ</t>
    </rPh>
    <rPh sb="7" eb="9">
      <t>カイゼン</t>
    </rPh>
    <rPh sb="9" eb="11">
      <t>カサン</t>
    </rPh>
    <phoneticPr fontId="8"/>
  </si>
  <si>
    <t>⑨</t>
    <phoneticPr fontId="8"/>
  </si>
  <si>
    <t>＋</t>
    <phoneticPr fontId="1"/>
  </si>
  <si>
    <t>　　　加算Ⅲ算定対象人数</t>
  </si>
  <si>
    <t>＋</t>
    <phoneticPr fontId="8"/>
  </si>
  <si>
    <t>－</t>
    <phoneticPr fontId="1"/>
  </si>
  <si>
    <t xml:space="preserve">   実施日数　　</t>
    <rPh sb="3" eb="5">
      <t>ジッシ</t>
    </rPh>
    <rPh sb="5" eb="7">
      <t>ニッスウ</t>
    </rPh>
    <phoneticPr fontId="1"/>
  </si>
  <si>
    <t>要件Ⅰ～Ⅱを満たす場合</t>
    <rPh sb="0" eb="2">
      <t>ヨウケン</t>
    </rPh>
    <rPh sb="6" eb="7">
      <t>ミ</t>
    </rPh>
    <rPh sb="9" eb="11">
      <t>バアイ</t>
    </rPh>
    <phoneticPr fontId="8"/>
  </si>
  <si>
    <t>要件Ⅰ～Ⅲを満たす場合</t>
    <rPh sb="0" eb="2">
      <t>ヨウケン</t>
    </rPh>
    <rPh sb="6" eb="7">
      <t>ミ</t>
    </rPh>
    <rPh sb="9" eb="11">
      <t>バアイ</t>
    </rPh>
    <phoneticPr fontId="8"/>
  </si>
  <si>
    <t>Ⅰ・Ⅱのみ満たす</t>
    <rPh sb="5" eb="6">
      <t>ミ</t>
    </rPh>
    <phoneticPr fontId="1"/>
  </si>
  <si>
    <t>Ⅰ～Ⅲ全て満たす</t>
    <rPh sb="3" eb="4">
      <t>スベ</t>
    </rPh>
    <rPh sb="5" eb="6">
      <t>ミ</t>
    </rPh>
    <phoneticPr fontId="1"/>
  </si>
  <si>
    <t>－</t>
    <phoneticPr fontId="8"/>
  </si>
  <si>
    <r>
      <t xml:space="preserve">副食費徴収
免除加算
</t>
    </r>
    <r>
      <rPr>
        <sz val="8"/>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5"/>
  </si>
  <si>
    <t>自動入力のため記入不要</t>
    <rPh sb="0" eb="2">
      <t>ジドウ</t>
    </rPh>
    <rPh sb="2" eb="4">
      <t>ニュウリョク</t>
    </rPh>
    <rPh sb="7" eb="9">
      <t>キニュウ</t>
    </rPh>
    <rPh sb="9" eb="11">
      <t>フヨウ</t>
    </rPh>
    <phoneticPr fontId="1"/>
  </si>
  <si>
    <t>途中退所の児童がいない場合は記入不要</t>
    <rPh sb="0" eb="2">
      <t>トチュウ</t>
    </rPh>
    <rPh sb="2" eb="4">
      <t>タイショ</t>
    </rPh>
    <rPh sb="5" eb="7">
      <t>ジドウ</t>
    </rPh>
    <rPh sb="11" eb="13">
      <t>バアイ</t>
    </rPh>
    <rPh sb="14" eb="16">
      <t>キニュウ</t>
    </rPh>
    <rPh sb="16" eb="18">
      <t>フヨウ</t>
    </rPh>
    <phoneticPr fontId="1"/>
  </si>
  <si>
    <t>月途中退所の児童がいた場合は、「月途中退所の有無」で○を選択し、様式下部の表に在籍中開所日数を記入してください。</t>
    <rPh sb="0" eb="1">
      <t>ツキ</t>
    </rPh>
    <rPh sb="1" eb="3">
      <t>トチュウ</t>
    </rPh>
    <rPh sb="3" eb="5">
      <t>タイショ</t>
    </rPh>
    <rPh sb="6" eb="8">
      <t>ジドウ</t>
    </rPh>
    <rPh sb="11" eb="13">
      <t>バアイ</t>
    </rPh>
    <rPh sb="28" eb="30">
      <t>センタク</t>
    </rPh>
    <rPh sb="32" eb="34">
      <t>ヨウシキ</t>
    </rPh>
    <rPh sb="34" eb="36">
      <t>カブ</t>
    </rPh>
    <rPh sb="37" eb="38">
      <t>ヒョウ</t>
    </rPh>
    <rPh sb="39" eb="42">
      <t>ザイセキチュウ</t>
    </rPh>
    <rPh sb="42" eb="44">
      <t>カイショ</t>
    </rPh>
    <rPh sb="44" eb="46">
      <t>ニッスウ</t>
    </rPh>
    <rPh sb="47" eb="49">
      <t>キニュウ</t>
    </rPh>
    <phoneticPr fontId="1"/>
  </si>
  <si>
    <t>例）3歳児クラスの児童（副食費徴収免除対象外）が、月途中退園した場合</t>
    <rPh sb="0" eb="1">
      <t>レイ</t>
    </rPh>
    <rPh sb="3" eb="4">
      <t>サイ</t>
    </rPh>
    <rPh sb="4" eb="5">
      <t>ジ</t>
    </rPh>
    <rPh sb="9" eb="11">
      <t>ジドウ</t>
    </rPh>
    <rPh sb="12" eb="15">
      <t>フクショクヒ</t>
    </rPh>
    <rPh sb="15" eb="17">
      <t>チョウシュウ</t>
    </rPh>
    <rPh sb="17" eb="19">
      <t>メンジョ</t>
    </rPh>
    <rPh sb="19" eb="21">
      <t>タイショウ</t>
    </rPh>
    <rPh sb="21" eb="22">
      <t>ガイ</t>
    </rPh>
    <rPh sb="25" eb="26">
      <t>ツキ</t>
    </rPh>
    <rPh sb="26" eb="28">
      <t>トチュウ</t>
    </rPh>
    <rPh sb="28" eb="30">
      <t>タイエン</t>
    </rPh>
    <rPh sb="32" eb="34">
      <t>バアイ</t>
    </rPh>
    <phoneticPr fontId="1"/>
  </si>
  <si>
    <t>例）４歳児クラスの双子の児童（副食費徴収免除対象者）が、月途中入園した場合</t>
    <rPh sb="0" eb="1">
      <t>レイ</t>
    </rPh>
    <rPh sb="3" eb="4">
      <t>サイ</t>
    </rPh>
    <rPh sb="4" eb="5">
      <t>ジ</t>
    </rPh>
    <rPh sb="9" eb="11">
      <t>フタゴ</t>
    </rPh>
    <rPh sb="12" eb="14">
      <t>ジドウ</t>
    </rPh>
    <rPh sb="15" eb="18">
      <t>フクショクヒ</t>
    </rPh>
    <rPh sb="18" eb="20">
      <t>チョウシュウ</t>
    </rPh>
    <rPh sb="20" eb="22">
      <t>メンジョ</t>
    </rPh>
    <rPh sb="22" eb="24">
      <t>タイショウ</t>
    </rPh>
    <rPh sb="24" eb="25">
      <t>シャ</t>
    </rPh>
    <rPh sb="28" eb="29">
      <t>ツキ</t>
    </rPh>
    <rPh sb="29" eb="31">
      <t>トチュウ</t>
    </rPh>
    <rPh sb="31" eb="33">
      <t>ニュウエン</t>
    </rPh>
    <rPh sb="35" eb="37">
      <t>バアイ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</si>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</sst>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quot;円&quot;"/>
    <numFmt numFmtId="177" formatCode="#,##0_ &quot;人&quot;"/>
    <numFmt numFmtId="178" formatCode="#,##0&quot;人&quot;"/>
    <numFmt numFmtId="179" formatCode="#&quot;日&quot;"/>
    <numFmt numFmtId="180" formatCode="#&quot;%&quot;"/>
    <numFmt numFmtId="181" formatCode="#&quot;月&quot;"/>
    <numFmt numFmtId="182" formatCode="#,##0.00&quot;人&quot;"/>
    <numFmt numFmtId="183" formatCode="0.00_);[Red]\(0.00\)"/>
    <numFmt numFmtId="184" formatCode="#,##0_ "/>
    <numFmt numFmtId="185" formatCode="#,##0;&quot;▲ &quot;#,##0"/>
    <numFmt numFmtId="186" formatCode="#,##0&quot;×加算率&quot;"/>
    <numFmt numFmtId="187" formatCode="#,##0&quot;÷３月初日の利用子ども数&quot;"/>
    <numFmt numFmtId="188" formatCode="#,##0&quot;（限度額）÷３月初日の利用子ども数&quot;"/>
    <numFmt numFmtId="189" formatCode="&quot;チーム保育加配加算（上限：&quot;0&quot;人）&quot;"/>
    <numFmt numFmtId="190" formatCode="#&quot;人&quot;"/>
    <numFmt numFmtId="191" formatCode="#0&quot;人&quot;"/>
    <numFmt numFmtId="192" formatCode="#0&quot;日&quot;"/>
    <numFmt numFmtId="193" formatCode="\(#,##0\)"/>
    <numFmt numFmtId="194" formatCode="#,##0&quot;×加配人数&quot;"/>
    <numFmt numFmtId="195" formatCode="#&quot;か月分&quot;"/>
    <numFmt numFmtId="196" formatCode="#\ ?/100"/>
    <numFmt numFmtId="197" formatCode="#,##0\×&quot;加&quot;&quot;算&quot;&quot;率&quot;"/>
    <numFmt numFmtId="198" formatCode="#,##0&quot;×加算率×加配人数&quot;"/>
    <numFmt numFmtId="199" formatCode="\(#,##0\×&quot;加&quot;&quot;算&quot;&quot;率&quot;\)"/>
    <numFmt numFmtId="200" formatCode="#,##0&quot;×週当たり実施日数&quot;"/>
    <numFmt numFmtId="201" formatCode="#,##0_ &quot;×各月の給食&quot;"/>
    <numFmt numFmtId="202" formatCode="&quot;（&quot;#,##0"/>
    <numFmt numFmtId="203" formatCode="&quot;＋&quot;#,##0\×&quot;加&quot;&quot;算&quot;&quot;率&quot;\)&quot;×人数&quot;"/>
  </numFmts>
  <fonts count="40">
    <font>
      <sz val="11"/>
      <color theme="1"/>
      <name val="游ゴシック"/>
      <family val="2"/>
      <charset val="128"/>
      <scheme val="minor"/>
    </font>
    <font>
      <sz val="6"/>
      <name val="游ゴシック"/>
      <family val="2"/>
      <charset val="128"/>
      <scheme val="minor"/>
    </font>
    <font>
      <sz val="11"/>
      <name val="明朝"/>
      <family val="3"/>
      <charset val="128"/>
    </font>
    <font>
      <sz val="6"/>
      <name val="ＭＳ Ｐゴシック"/>
      <family val="3"/>
      <charset val="128"/>
    </font>
    <font>
      <sz val="10"/>
      <color rgb="FF000000"/>
      <name val="Times New Roman"/>
      <family val="1"/>
    </font>
    <font>
      <sz val="11"/>
      <color theme="1"/>
      <name val="游ゴシック"/>
      <family val="2"/>
      <charset val="128"/>
      <scheme val="minor"/>
    </font>
    <font>
      <sz val="14"/>
      <name val="ＭＳ Ｐ明朝"/>
      <family val="1"/>
      <charset val="128"/>
    </font>
    <font>
      <sz val="11"/>
      <color theme="1"/>
      <name val="游ゴシック"/>
      <family val="3"/>
      <charset val="128"/>
      <scheme val="minor"/>
    </font>
    <font>
      <sz val="6"/>
      <name val="明朝"/>
      <family val="3"/>
      <charset val="128"/>
    </font>
    <font>
      <sz val="6"/>
      <name val="游ゴシック"/>
      <family val="3"/>
      <charset val="128"/>
      <scheme val="minor"/>
    </font>
    <font>
      <b/>
      <sz val="16"/>
      <name val="HGｺﾞｼｯｸM"/>
      <family val="3"/>
      <charset val="128"/>
    </font>
    <font>
      <sz val="11"/>
      <name val="HGｺﾞｼｯｸM"/>
      <family val="3"/>
      <charset val="128"/>
    </font>
    <font>
      <sz val="10"/>
      <name val="HGｺﾞｼｯｸM"/>
      <family val="3"/>
      <charset val="128"/>
    </font>
    <font>
      <sz val="11"/>
      <name val="游ゴシック"/>
      <family val="2"/>
      <charset val="128"/>
      <scheme val="minor"/>
    </font>
    <font>
      <sz val="11"/>
      <color indexed="8"/>
      <name val="ＭＳ Ｐゴシック"/>
      <family val="3"/>
      <charset val="128"/>
    </font>
    <font>
      <sz val="11"/>
      <name val="ＭＳ Ｐゴシック"/>
      <family val="3"/>
      <charset val="128"/>
    </font>
    <font>
      <sz val="11"/>
      <name val="Verdana"/>
      <family val="2"/>
    </font>
    <font>
      <sz val="12"/>
      <name val="HGｺﾞｼｯｸM"/>
      <family val="3"/>
      <charset val="128"/>
    </font>
    <font>
      <b/>
      <sz val="14"/>
      <color theme="1"/>
      <name val="BIZ UDP明朝 Medium"/>
      <family val="1"/>
      <charset val="128"/>
    </font>
    <font>
      <sz val="11"/>
      <color theme="1"/>
      <name val="BIZ UDP明朝 Medium"/>
      <family val="1"/>
      <charset val="128"/>
    </font>
    <font>
      <sz val="11"/>
      <name val="BIZ UDP明朝 Medium"/>
      <family val="1"/>
      <charset val="128"/>
    </font>
    <font>
      <sz val="14"/>
      <name val="BIZ UDP明朝 Medium"/>
      <family val="1"/>
      <charset val="128"/>
    </font>
    <font>
      <sz val="11"/>
      <color theme="4"/>
      <name val="BIZ UDP明朝 Medium"/>
      <family val="1"/>
      <charset val="128"/>
    </font>
    <font>
      <sz val="12"/>
      <name val="BIZ UDP明朝 Medium"/>
      <family val="1"/>
      <charset val="128"/>
    </font>
    <font>
      <sz val="10"/>
      <name val="BIZ UDP明朝 Medium"/>
      <family val="1"/>
      <charset val="128"/>
    </font>
    <font>
      <strike/>
      <sz val="11"/>
      <name val="BIZ UDP明朝 Medium"/>
      <family val="1"/>
      <charset val="128"/>
    </font>
    <font>
      <sz val="11"/>
      <color rgb="FFFF0000"/>
      <name val="BIZ UDP明朝 Medium"/>
      <family val="1"/>
      <charset val="128"/>
    </font>
    <font>
      <b/>
      <sz val="12"/>
      <color theme="1"/>
      <name val="BIZ UDP明朝 Medium"/>
      <family val="1"/>
      <charset val="128"/>
    </font>
    <font>
      <sz val="9"/>
      <name val="BIZ UDP明朝 Medium"/>
      <family val="1"/>
      <charset val="128"/>
    </font>
    <font>
      <sz val="9"/>
      <color indexed="81"/>
      <name val="MS P ゴシック"/>
      <family val="3"/>
      <charset val="128"/>
    </font>
    <font>
      <b/>
      <sz val="12"/>
      <name val="BIZ UDP明朝 Medium"/>
      <family val="1"/>
      <charset val="128"/>
    </font>
    <font>
      <sz val="8"/>
      <name val="HGｺﾞｼｯｸM"/>
      <family val="3"/>
      <charset val="128"/>
    </font>
    <font>
      <b/>
      <sz val="11"/>
      <color rgb="FFFF0000"/>
      <name val="BIZ UDP明朝 Medium"/>
      <family val="1"/>
      <charset val="128"/>
    </font>
    <font>
      <sz val="8"/>
      <color theme="1"/>
      <name val="HGｺﾞｼｯｸM"/>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1"/>
      <color theme="8" tint="-0.249977111117893"/>
      <name val="BIZ UDP明朝 Medium"/>
      <family val="1"/>
      <charset val="128"/>
    </font>
    <font>
      <sz val="11"/>
      <name val="BIZ UD明朝 Medium"/>
      <family val="1"/>
      <charset val="128"/>
    </font>
    <font>
      <sz val="11"/>
      <color rgb="FFFF0000"/>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1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diagonal/>
    </border>
    <border>
      <left style="thin">
        <color theme="1"/>
      </left>
      <right/>
      <top/>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auto="1"/>
      </left>
      <right/>
      <top style="thin">
        <color theme="1"/>
      </top>
      <bottom/>
      <diagonal/>
    </border>
    <border>
      <left style="thin">
        <color theme="1"/>
      </left>
      <right/>
      <top/>
      <bottom style="thin">
        <color auto="1"/>
      </bottom>
      <diagonal/>
    </border>
    <border>
      <left/>
      <right style="thin">
        <color theme="1"/>
      </right>
      <top/>
      <bottom style="thin">
        <color auto="1"/>
      </bottom>
      <diagonal/>
    </border>
    <border>
      <left style="thin">
        <color indexed="64"/>
      </left>
      <right style="thin">
        <color indexed="64"/>
      </right>
      <top/>
      <bottom/>
      <diagonal/>
    </border>
    <border>
      <left/>
      <right style="thin">
        <color indexed="64"/>
      </right>
      <top style="thin">
        <color indexed="64"/>
      </top>
      <bottom/>
      <diagonal/>
    </border>
    <border>
      <left/>
      <right/>
      <top style="hair">
        <color theme="1"/>
      </top>
      <bottom style="thin">
        <color theme="1"/>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style="hair">
        <color theme="1"/>
      </bottom>
      <diagonal/>
    </border>
    <border>
      <left/>
      <right/>
      <top style="thin">
        <color theme="1"/>
      </top>
      <bottom style="hair">
        <color theme="1"/>
      </bottom>
      <diagonal/>
    </border>
    <border>
      <left/>
      <right style="thin">
        <color theme="1"/>
      </right>
      <top/>
      <bottom style="hair">
        <color theme="1"/>
      </bottom>
      <diagonal/>
    </border>
    <border>
      <left/>
      <right style="thin">
        <color theme="1"/>
      </right>
      <top style="hair">
        <color theme="1"/>
      </top>
      <bottom style="hair">
        <color theme="1"/>
      </bottom>
      <diagonal/>
    </border>
    <border>
      <left/>
      <right/>
      <top style="hair">
        <color theme="1"/>
      </top>
      <bottom style="hair">
        <color theme="1"/>
      </bottom>
      <diagonal/>
    </border>
    <border>
      <left style="thin">
        <color theme="1"/>
      </left>
      <right/>
      <top style="hair">
        <color theme="1"/>
      </top>
      <bottom style="hair">
        <color theme="1"/>
      </bottom>
      <diagonal/>
    </border>
    <border>
      <left/>
      <right style="thin">
        <color theme="1"/>
      </right>
      <top style="hair">
        <color theme="1"/>
      </top>
      <bottom style="thin">
        <color theme="1"/>
      </bottom>
      <diagonal/>
    </border>
    <border>
      <left/>
      <right style="thin">
        <color theme="1"/>
      </right>
      <top style="thin">
        <color auto="1"/>
      </top>
      <bottom/>
      <diagonal/>
    </border>
    <border>
      <left style="thin">
        <color theme="1"/>
      </left>
      <right/>
      <top style="hair">
        <color theme="1"/>
      </top>
      <bottom style="hair">
        <color auto="1"/>
      </bottom>
      <diagonal/>
    </border>
    <border>
      <left/>
      <right style="thin">
        <color theme="1"/>
      </right>
      <top style="hair">
        <color theme="1"/>
      </top>
      <bottom style="hair">
        <color auto="1"/>
      </bottom>
      <diagonal/>
    </border>
    <border diagonalDown="1">
      <left style="thin">
        <color theme="1"/>
      </left>
      <right/>
      <top/>
      <bottom/>
      <diagonal style="thin">
        <color theme="1"/>
      </diagonal>
    </border>
    <border diagonalDown="1">
      <left/>
      <right style="thin">
        <color theme="1"/>
      </right>
      <top/>
      <bottom/>
      <diagonal style="thin">
        <color theme="1"/>
      </diagonal>
    </border>
    <border diagonalDown="1">
      <left/>
      <right/>
      <top/>
      <bottom/>
      <diagonal style="thin">
        <color theme="1"/>
      </diagonal>
    </border>
    <border>
      <left/>
      <right style="thin">
        <color theme="1"/>
      </right>
      <top style="thin">
        <color theme="1"/>
      </top>
      <bottom style="thin">
        <color auto="1"/>
      </bottom>
      <diagonal/>
    </border>
    <border>
      <left style="hair">
        <color theme="1"/>
      </left>
      <right/>
      <top style="hair">
        <color theme="1"/>
      </top>
      <bottom style="hair">
        <color theme="1"/>
      </bottom>
      <diagonal/>
    </border>
    <border>
      <left/>
      <right style="hair">
        <color theme="1"/>
      </right>
      <top/>
      <bottom/>
      <diagonal/>
    </border>
    <border>
      <left/>
      <right style="thin">
        <color auto="1"/>
      </right>
      <top style="hair">
        <color theme="1"/>
      </top>
      <bottom style="hair">
        <color theme="1"/>
      </bottom>
      <diagonal/>
    </border>
    <border>
      <left style="thin">
        <color theme="1"/>
      </left>
      <right/>
      <top style="hair">
        <color theme="1"/>
      </top>
      <bottom/>
      <diagonal/>
    </border>
    <border>
      <left/>
      <right style="thin">
        <color theme="1"/>
      </right>
      <top style="hair">
        <color theme="1"/>
      </top>
      <bottom/>
      <diagonal/>
    </border>
    <border>
      <left style="thin">
        <color theme="1"/>
      </left>
      <right/>
      <top style="thin">
        <color theme="1"/>
      </top>
      <bottom style="hair">
        <color theme="1"/>
      </bottom>
      <diagonal/>
    </border>
    <border>
      <left style="thin">
        <color theme="1"/>
      </left>
      <right/>
      <top/>
      <bottom style="hair">
        <color theme="1"/>
      </bottom>
      <diagonal/>
    </border>
    <border>
      <left/>
      <right/>
      <top style="hair">
        <color theme="1"/>
      </top>
      <bottom style="thin">
        <color auto="1"/>
      </bottom>
      <diagonal/>
    </border>
    <border>
      <left/>
      <right style="thin">
        <color theme="1"/>
      </right>
      <top style="hair">
        <color theme="1"/>
      </top>
      <bottom style="thin">
        <color auto="1"/>
      </bottom>
      <diagonal/>
    </border>
    <border>
      <left/>
      <right/>
      <top/>
      <bottom style="hair">
        <color auto="1"/>
      </bottom>
      <diagonal/>
    </border>
    <border>
      <left/>
      <right style="thin">
        <color theme="1"/>
      </right>
      <top/>
      <bottom style="hair">
        <color auto="1"/>
      </bottom>
      <diagonal/>
    </border>
    <border>
      <left style="thin">
        <color theme="1"/>
      </left>
      <right/>
      <top style="hair">
        <color theme="1"/>
      </top>
      <bottom style="thin">
        <color theme="1"/>
      </bottom>
      <diagonal/>
    </border>
    <border>
      <left style="thin">
        <color theme="1"/>
      </left>
      <right/>
      <top/>
      <bottom style="hair">
        <color auto="1"/>
      </bottom>
      <diagonal/>
    </border>
    <border>
      <left style="thin">
        <color theme="1"/>
      </left>
      <right/>
      <top style="thin">
        <color auto="1"/>
      </top>
      <bottom/>
      <diagonal/>
    </border>
    <border>
      <left style="hair">
        <color auto="1"/>
      </left>
      <right/>
      <top style="hair">
        <color theme="1"/>
      </top>
      <bottom style="hair">
        <color theme="1"/>
      </bottom>
      <diagonal/>
    </border>
    <border>
      <left style="hair">
        <color auto="1"/>
      </left>
      <right/>
      <top style="hair">
        <color theme="1"/>
      </top>
      <bottom style="thin">
        <color auto="1"/>
      </bottom>
      <diagonal/>
    </border>
    <border>
      <left style="hair">
        <color auto="1"/>
      </left>
      <right/>
      <top style="hair">
        <color theme="1"/>
      </top>
      <bottom style="thin">
        <color theme="1"/>
      </bottom>
      <diagonal/>
    </border>
    <border>
      <left style="thin">
        <color auto="1"/>
      </left>
      <right/>
      <top style="thin">
        <color theme="1"/>
      </top>
      <bottom style="hair">
        <color theme="1"/>
      </bottom>
      <diagonal/>
    </border>
    <border>
      <left style="thin">
        <color auto="1"/>
      </left>
      <right/>
      <top/>
      <bottom style="hair">
        <color auto="1"/>
      </bottom>
      <diagonal/>
    </border>
    <border>
      <left style="hair">
        <color auto="1"/>
      </left>
      <right/>
      <top style="hair">
        <color theme="1"/>
      </top>
      <bottom/>
      <diagonal/>
    </border>
    <border>
      <left/>
      <right/>
      <top style="hair">
        <color theme="1"/>
      </top>
      <bottom/>
      <diagonal/>
    </border>
    <border>
      <left/>
      <right style="thin">
        <color auto="1"/>
      </right>
      <top/>
      <bottom style="hair">
        <color theme="1"/>
      </bottom>
      <diagonal/>
    </border>
    <border>
      <left style="thin">
        <color auto="1"/>
      </left>
      <right/>
      <top/>
      <bottom style="hair">
        <color theme="1"/>
      </bottom>
      <diagonal/>
    </border>
    <border>
      <left/>
      <right/>
      <top/>
      <bottom style="hair">
        <color theme="1"/>
      </bottom>
      <diagonal/>
    </border>
    <border>
      <left/>
      <right/>
      <top style="hair">
        <color theme="1"/>
      </top>
      <bottom style="hair">
        <color auto="1"/>
      </bottom>
      <diagonal/>
    </border>
    <border>
      <left style="thin">
        <color theme="1"/>
      </left>
      <right style="thin">
        <color theme="1"/>
      </right>
      <top style="thin">
        <color theme="1"/>
      </top>
      <bottom style="thin">
        <color auto="1"/>
      </bottom>
      <diagonal/>
    </border>
    <border>
      <left/>
      <right style="thin">
        <color auto="1"/>
      </right>
      <top style="thin">
        <color auto="1"/>
      </top>
      <bottom style="hair">
        <color auto="1"/>
      </bottom>
      <diagonal/>
    </border>
    <border>
      <left/>
      <right style="thin">
        <color auto="1"/>
      </right>
      <top style="thin">
        <color theme="1"/>
      </top>
      <bottom style="hair">
        <color theme="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theme="1"/>
      </left>
      <right style="hair">
        <color auto="1"/>
      </right>
      <top/>
      <bottom style="hair">
        <color theme="1"/>
      </bottom>
      <diagonal/>
    </border>
    <border>
      <left style="thin">
        <color theme="1"/>
      </left>
      <right style="hair">
        <color auto="1"/>
      </right>
      <top/>
      <bottom style="thin">
        <color theme="1"/>
      </bottom>
      <diagonal/>
    </border>
    <border>
      <left style="thin">
        <color theme="1"/>
      </left>
      <right style="hair">
        <color auto="1"/>
      </right>
      <top/>
      <bottom style="thin">
        <color auto="1"/>
      </bottom>
      <diagonal/>
    </border>
    <border diagonalDown="1">
      <left style="thin">
        <color theme="1"/>
      </left>
      <right/>
      <top style="hair">
        <color theme="1"/>
      </top>
      <bottom/>
      <diagonal style="thin">
        <color theme="1"/>
      </diagonal>
    </border>
    <border diagonalDown="1">
      <left/>
      <right/>
      <top style="hair">
        <color theme="1"/>
      </top>
      <bottom/>
      <diagonal style="thin">
        <color theme="1"/>
      </diagonal>
    </border>
    <border diagonalDown="1">
      <left/>
      <right style="thin">
        <color theme="1"/>
      </right>
      <top style="hair">
        <color theme="1"/>
      </top>
      <bottom/>
      <diagonal style="thin">
        <color theme="1"/>
      </diagonal>
    </border>
    <border>
      <left style="thin">
        <color theme="1"/>
      </left>
      <right/>
      <top style="thin">
        <color auto="1"/>
      </top>
      <bottom style="hair">
        <color theme="1"/>
      </bottom>
      <diagonal/>
    </border>
    <border>
      <left/>
      <right style="thin">
        <color theme="1"/>
      </right>
      <top style="thin">
        <color auto="1"/>
      </top>
      <bottom style="hair">
        <color theme="1"/>
      </bottom>
      <diagonal/>
    </border>
    <border diagonalDown="1">
      <left style="thin">
        <color theme="1"/>
      </left>
      <right/>
      <top/>
      <bottom style="thin">
        <color auto="1"/>
      </bottom>
      <diagonal style="thin">
        <color theme="1"/>
      </diagonal>
    </border>
    <border diagonalDown="1">
      <left/>
      <right/>
      <top/>
      <bottom style="thin">
        <color auto="1"/>
      </bottom>
      <diagonal style="thin">
        <color theme="1"/>
      </diagonal>
    </border>
    <border diagonalDown="1">
      <left/>
      <right style="thin">
        <color theme="1"/>
      </right>
      <top/>
      <bottom style="thin">
        <color auto="1"/>
      </bottom>
      <diagonal style="thin">
        <color theme="1"/>
      </diagonal>
    </border>
    <border>
      <left style="thin">
        <color theme="1"/>
      </left>
      <right/>
      <top style="hair">
        <color auto="1"/>
      </top>
      <bottom style="hair">
        <color theme="1"/>
      </bottom>
      <diagonal/>
    </border>
    <border>
      <left/>
      <right/>
      <top style="hair">
        <color auto="1"/>
      </top>
      <bottom style="hair">
        <color theme="1"/>
      </bottom>
      <diagonal/>
    </border>
    <border>
      <left/>
      <right style="thin">
        <color theme="1"/>
      </right>
      <top style="hair">
        <color auto="1"/>
      </top>
      <bottom style="hair">
        <color theme="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diagonalDown="1">
      <left style="thin">
        <color theme="1"/>
      </left>
      <right/>
      <top style="thin">
        <color theme="1"/>
      </top>
      <bottom style="thin">
        <color auto="1"/>
      </bottom>
      <diagonal style="thin">
        <color theme="1"/>
      </diagonal>
    </border>
    <border diagonalDown="1">
      <left/>
      <right/>
      <top style="thin">
        <color theme="1"/>
      </top>
      <bottom style="thin">
        <color auto="1"/>
      </bottom>
      <diagonal style="thin">
        <color theme="1"/>
      </diagonal>
    </border>
    <border diagonalDown="1">
      <left/>
      <right style="thin">
        <color theme="1"/>
      </right>
      <top style="thin">
        <color theme="1"/>
      </top>
      <bottom style="thin">
        <color auto="1"/>
      </bottom>
      <diagonal style="thin">
        <color theme="1"/>
      </diagonal>
    </border>
    <border>
      <left style="thin">
        <color theme="1"/>
      </left>
      <right style="thin">
        <color theme="1"/>
      </right>
      <top style="thin">
        <color auto="1"/>
      </top>
      <bottom/>
      <diagonal/>
    </border>
    <border>
      <left style="thin">
        <color theme="1"/>
      </left>
      <right style="thin">
        <color theme="1"/>
      </right>
      <top/>
      <bottom/>
      <diagonal/>
    </border>
    <border>
      <left style="thin">
        <color theme="1"/>
      </left>
      <right style="thin">
        <color theme="1"/>
      </right>
      <top/>
      <bottom style="thin">
        <color auto="1"/>
      </bottom>
      <diagonal/>
    </border>
    <border>
      <left/>
      <right style="hair">
        <color auto="1"/>
      </right>
      <top/>
      <bottom style="hair">
        <color theme="1"/>
      </bottom>
      <diagonal/>
    </border>
    <border>
      <left/>
      <right style="hair">
        <color auto="1"/>
      </right>
      <top/>
      <bottom style="thin">
        <color theme="1"/>
      </bottom>
      <diagonal/>
    </border>
    <border>
      <left style="thin">
        <color indexed="64"/>
      </left>
      <right/>
      <top style="hair">
        <color theme="1"/>
      </top>
      <bottom/>
      <diagonal/>
    </border>
    <border>
      <left style="thin">
        <color indexed="64"/>
      </left>
      <right/>
      <top style="hair">
        <color auto="1"/>
      </top>
      <bottom/>
      <diagonal/>
    </border>
    <border>
      <left/>
      <right/>
      <top style="hair">
        <color auto="1"/>
      </top>
      <bottom/>
      <diagonal/>
    </border>
    <border>
      <left/>
      <right style="thin">
        <color theme="1"/>
      </right>
      <top style="hair">
        <color auto="1"/>
      </top>
      <bottom/>
      <diagonal/>
    </border>
    <border>
      <left style="hair">
        <color theme="1"/>
      </left>
      <right/>
      <top/>
      <bottom/>
      <diagonal/>
    </border>
    <border>
      <left style="thin">
        <color theme="1"/>
      </left>
      <right/>
      <top style="hair">
        <color auto="1"/>
      </top>
      <bottom/>
      <diagonal/>
    </border>
    <border>
      <left/>
      <right/>
      <top style="thin">
        <color auto="1"/>
      </top>
      <bottom style="hair">
        <color theme="1"/>
      </bottom>
      <diagonal/>
    </border>
    <border diagonalDown="1">
      <left style="thin">
        <color theme="1"/>
      </left>
      <right/>
      <top style="thin">
        <color auto="1"/>
      </top>
      <bottom/>
      <diagonal style="thin">
        <color theme="1"/>
      </diagonal>
    </border>
    <border diagonalDown="1">
      <left/>
      <right/>
      <top style="thin">
        <color auto="1"/>
      </top>
      <bottom/>
      <diagonal style="thin">
        <color theme="1"/>
      </diagonal>
    </border>
    <border diagonalDown="1">
      <left/>
      <right style="thin">
        <color theme="1"/>
      </right>
      <top style="thin">
        <color auto="1"/>
      </top>
      <bottom/>
      <diagonal style="thin">
        <color theme="1"/>
      </diagonal>
    </border>
    <border>
      <left style="hair">
        <color theme="1"/>
      </left>
      <right/>
      <top style="hair">
        <color theme="1"/>
      </top>
      <bottom/>
      <diagonal/>
    </border>
    <border>
      <left style="hair">
        <color auto="1"/>
      </left>
      <right/>
      <top/>
      <bottom style="thin">
        <color theme="1"/>
      </bottom>
      <diagonal/>
    </border>
    <border>
      <left style="thin">
        <color theme="1"/>
      </left>
      <right/>
      <top style="thin">
        <color auto="1"/>
      </top>
      <bottom style="hair">
        <color auto="1"/>
      </bottom>
      <diagonal/>
    </border>
    <border>
      <left/>
      <right/>
      <top style="thin">
        <color auto="1"/>
      </top>
      <bottom style="hair">
        <color auto="1"/>
      </bottom>
      <diagonal/>
    </border>
    <border>
      <left/>
      <right style="thin">
        <color theme="1"/>
      </right>
      <top style="thin">
        <color auto="1"/>
      </top>
      <bottom style="hair">
        <color auto="1"/>
      </bottom>
      <diagonal/>
    </border>
    <border>
      <left style="thin">
        <color auto="1"/>
      </left>
      <right/>
      <top style="hair">
        <color theme="1"/>
      </top>
      <bottom style="hair">
        <color theme="1"/>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style="hair">
        <color theme="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diagonalUp="1">
      <left style="thin">
        <color auto="1"/>
      </left>
      <right/>
      <top style="thin">
        <color auto="1"/>
      </top>
      <bottom style="thin">
        <color auto="1"/>
      </bottom>
      <diagonal style="hair">
        <color auto="1"/>
      </diagonal>
    </border>
    <border>
      <left style="hair">
        <color auto="1"/>
      </left>
      <right style="hair">
        <color auto="1"/>
      </right>
      <top style="thin">
        <color auto="1"/>
      </top>
      <bottom style="thin">
        <color auto="1"/>
      </bottom>
      <diagonal/>
    </border>
    <border diagonalUp="1">
      <left style="thin">
        <color auto="1"/>
      </left>
      <right style="hair">
        <color auto="1"/>
      </right>
      <top style="thin">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s>
  <cellStyleXfs count="15">
    <xf numFmtId="0" fontId="0" fillId="0" borderId="0">
      <alignment vertical="center"/>
    </xf>
    <xf numFmtId="0" fontId="2" fillId="0" borderId="0"/>
    <xf numFmtId="38" fontId="2"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lignment vertical="center"/>
    </xf>
    <xf numFmtId="0" fontId="2" fillId="0" borderId="0"/>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5" fillId="0" borderId="0">
      <alignment vertical="center"/>
    </xf>
    <xf numFmtId="0" fontId="5" fillId="0" borderId="0">
      <alignment vertical="center"/>
    </xf>
  </cellStyleXfs>
  <cellXfs count="1106">
    <xf numFmtId="0" fontId="0" fillId="0" borderId="0" xfId="0">
      <alignment vertical="center"/>
    </xf>
    <xf numFmtId="185" fontId="10" fillId="0" borderId="0" xfId="7" applyNumberFormat="1" applyFont="1" applyFill="1" applyBorder="1" applyAlignment="1">
      <alignment vertical="center"/>
    </xf>
    <xf numFmtId="185" fontId="11" fillId="0" borderId="0" xfId="7" applyNumberFormat="1" applyFont="1" applyFill="1" applyBorder="1" applyAlignment="1">
      <alignment vertical="center"/>
    </xf>
    <xf numFmtId="185" fontId="11" fillId="0" borderId="0" xfId="7" applyNumberFormat="1" applyFont="1" applyFill="1" applyAlignment="1">
      <alignment vertical="center"/>
    </xf>
    <xf numFmtId="0" fontId="11" fillId="0" borderId="4" xfId="7" applyFont="1" applyFill="1" applyBorder="1" applyAlignment="1">
      <alignment vertical="center" wrapText="1"/>
    </xf>
    <xf numFmtId="0" fontId="11" fillId="0" borderId="0" xfId="7" applyFont="1" applyFill="1" applyAlignment="1">
      <alignment horizontal="center" vertical="center"/>
    </xf>
    <xf numFmtId="0" fontId="12" fillId="0" borderId="0" xfId="7" applyFont="1" applyFill="1" applyAlignment="1">
      <alignment vertical="center"/>
    </xf>
    <xf numFmtId="0" fontId="11" fillId="0" borderId="9" xfId="7" applyFont="1" applyFill="1" applyBorder="1" applyAlignment="1">
      <alignment horizontal="center" vertical="center"/>
    </xf>
    <xf numFmtId="0" fontId="12" fillId="0" borderId="9" xfId="7" applyFont="1" applyFill="1" applyBorder="1" applyAlignment="1">
      <alignment vertical="center"/>
    </xf>
    <xf numFmtId="185" fontId="11" fillId="0" borderId="0" xfId="8" applyNumberFormat="1" applyFont="1" applyFill="1" applyAlignment="1">
      <alignment vertical="center"/>
    </xf>
    <xf numFmtId="0" fontId="11" fillId="0" borderId="12" xfId="7" applyFont="1" applyFill="1" applyBorder="1" applyAlignment="1">
      <alignment vertical="center" wrapText="1"/>
    </xf>
    <xf numFmtId="0" fontId="11" fillId="0" borderId="10" xfId="7" applyFont="1" applyFill="1" applyBorder="1" applyAlignment="1">
      <alignment vertical="center" wrapText="1"/>
    </xf>
    <xf numFmtId="0" fontId="12" fillId="0" borderId="11" xfId="7" applyFont="1" applyFill="1" applyBorder="1" applyAlignment="1">
      <alignment vertical="center"/>
    </xf>
    <xf numFmtId="0" fontId="12" fillId="0" borderId="0" xfId="7" applyFont="1" applyFill="1" applyAlignment="1">
      <alignment horizontal="center" vertical="center"/>
    </xf>
    <xf numFmtId="0" fontId="12" fillId="0" borderId="0" xfId="7" applyFont="1" applyFill="1" applyBorder="1" applyAlignment="1">
      <alignment vertical="center"/>
    </xf>
    <xf numFmtId="0" fontId="12" fillId="0" borderId="1" xfId="7" applyFont="1" applyFill="1" applyBorder="1" applyAlignment="1">
      <alignment vertical="center"/>
    </xf>
    <xf numFmtId="0" fontId="12" fillId="0" borderId="28" xfId="7" applyFont="1" applyFill="1" applyBorder="1" applyAlignment="1">
      <alignment vertical="center"/>
    </xf>
    <xf numFmtId="0" fontId="12" fillId="0" borderId="28" xfId="7" applyFont="1" applyFill="1" applyBorder="1" applyAlignment="1">
      <alignment vertical="center" wrapText="1"/>
    </xf>
    <xf numFmtId="0" fontId="12" fillId="0" borderId="28" xfId="8" applyFont="1" applyFill="1" applyBorder="1" applyAlignment="1">
      <alignment vertical="center" wrapText="1"/>
    </xf>
    <xf numFmtId="0" fontId="12" fillId="0" borderId="2" xfId="8" applyFont="1" applyFill="1" applyBorder="1" applyAlignment="1">
      <alignment vertical="center" wrapText="1"/>
    </xf>
    <xf numFmtId="0" fontId="11" fillId="0" borderId="0" xfId="7" applyFont="1" applyFill="1" applyBorder="1" applyAlignment="1">
      <alignment vertical="center" wrapText="1"/>
    </xf>
    <xf numFmtId="187" fontId="11" fillId="0" borderId="0" xfId="7" applyNumberFormat="1" applyFont="1" applyFill="1" applyBorder="1" applyAlignment="1">
      <alignment horizontal="center" vertical="center" wrapText="1"/>
    </xf>
    <xf numFmtId="185" fontId="12" fillId="0" borderId="0" xfId="7" applyNumberFormat="1" applyFont="1" applyFill="1" applyAlignment="1">
      <alignment vertical="center"/>
    </xf>
    <xf numFmtId="3" fontId="16" fillId="0" borderId="11" xfId="11" applyNumberFormat="1" applyFont="1" applyFill="1" applyBorder="1" applyAlignment="1">
      <alignment horizontal="left" vertical="center"/>
    </xf>
    <xf numFmtId="3" fontId="11" fillId="0" borderId="11" xfId="11" applyNumberFormat="1" applyFont="1" applyFill="1" applyBorder="1" applyAlignment="1">
      <alignment horizontal="left" vertical="center"/>
    </xf>
    <xf numFmtId="0" fontId="0" fillId="0" borderId="11" xfId="0" applyBorder="1">
      <alignment vertical="center"/>
    </xf>
    <xf numFmtId="3" fontId="16" fillId="0" borderId="11" xfId="11" applyNumberFormat="1" applyFont="1" applyBorder="1">
      <alignment vertical="center"/>
    </xf>
    <xf numFmtId="3" fontId="16" fillId="0" borderId="11" xfId="11" applyNumberFormat="1" applyFont="1" applyFill="1" applyBorder="1">
      <alignment vertical="center"/>
    </xf>
    <xf numFmtId="3" fontId="15" fillId="0" borderId="11" xfId="11" applyNumberFormat="1" applyFont="1" applyBorder="1" applyAlignment="1">
      <alignment horizontal="left" vertical="center"/>
    </xf>
    <xf numFmtId="3" fontId="11" fillId="0" borderId="11" xfId="11" applyNumberFormat="1" applyFont="1" applyBorder="1" applyAlignment="1">
      <alignment horizontal="left" vertical="center" wrapText="1"/>
    </xf>
    <xf numFmtId="0" fontId="0" fillId="0" borderId="11" xfId="0" quotePrefix="1" applyBorder="1">
      <alignment vertical="center"/>
    </xf>
    <xf numFmtId="0" fontId="0" fillId="0" borderId="0" xfId="0" applyFill="1">
      <alignment vertical="center"/>
    </xf>
    <xf numFmtId="0" fontId="11" fillId="0" borderId="0" xfId="7" applyFont="1"/>
    <xf numFmtId="0" fontId="17" fillId="0" borderId="0" xfId="7" applyFont="1"/>
    <xf numFmtId="0" fontId="11" fillId="0" borderId="6" xfId="7" applyFont="1" applyFill="1" applyBorder="1" applyAlignment="1">
      <alignment vertical="center" wrapText="1"/>
    </xf>
    <xf numFmtId="0" fontId="11" fillId="0" borderId="13" xfId="7" applyFont="1" applyFill="1" applyBorder="1" applyAlignment="1">
      <alignment vertical="center" wrapText="1"/>
    </xf>
    <xf numFmtId="0" fontId="2" fillId="0" borderId="0" xfId="8" applyFont="1" applyFill="1" applyBorder="1" applyAlignment="1">
      <alignment vertical="center" wrapText="1"/>
    </xf>
    <xf numFmtId="0" fontId="13" fillId="0" borderId="0" xfId="8" applyFont="1" applyFill="1" applyBorder="1" applyAlignment="1">
      <alignment vertical="center" wrapText="1"/>
    </xf>
    <xf numFmtId="3" fontId="11" fillId="0" borderId="11" xfId="11" applyNumberFormat="1" applyFont="1" applyBorder="1" applyAlignment="1">
      <alignment horizontal="left" vertical="center"/>
    </xf>
    <xf numFmtId="3" fontId="16" fillId="0" borderId="11" xfId="11" applyNumberFormat="1" applyFont="1" applyBorder="1" applyAlignment="1">
      <alignment horizontal="left" vertical="center"/>
    </xf>
    <xf numFmtId="185" fontId="11" fillId="0" borderId="0" xfId="7" applyNumberFormat="1" applyFont="1" applyAlignment="1">
      <alignment vertical="center"/>
    </xf>
    <xf numFmtId="185" fontId="11" fillId="0" borderId="0" xfId="14" applyNumberFormat="1" applyFont="1" applyAlignment="1">
      <alignment vertical="center"/>
    </xf>
    <xf numFmtId="0" fontId="11" fillId="0" borderId="0" xfId="7" applyNumberFormat="1" applyFont="1" applyFill="1" applyAlignment="1">
      <alignment vertical="center"/>
    </xf>
    <xf numFmtId="0" fontId="18" fillId="0" borderId="0" xfId="0" applyFont="1">
      <alignment vertical="center"/>
    </xf>
    <xf numFmtId="0" fontId="19" fillId="0" borderId="0" xfId="0" applyFont="1">
      <alignment vertical="center"/>
    </xf>
    <xf numFmtId="0" fontId="20" fillId="2" borderId="0" xfId="0" applyFont="1" applyFill="1" applyBorder="1" applyAlignment="1">
      <alignment vertical="center"/>
    </xf>
    <xf numFmtId="0" fontId="20" fillId="0" borderId="11" xfId="0" applyFont="1" applyBorder="1" applyAlignment="1">
      <alignment vertical="center"/>
    </xf>
    <xf numFmtId="0" fontId="20" fillId="2" borderId="0" xfId="0" applyFont="1" applyFill="1" applyAlignment="1">
      <alignment vertical="center"/>
    </xf>
    <xf numFmtId="0" fontId="20" fillId="0" borderId="10" xfId="0" applyFont="1" applyBorder="1" applyAlignment="1">
      <alignment vertical="center"/>
    </xf>
    <xf numFmtId="0" fontId="20" fillId="2" borderId="0" xfId="0" applyFont="1" applyFill="1" applyBorder="1" applyAlignment="1">
      <alignment horizontal="right" vertical="center"/>
    </xf>
    <xf numFmtId="0" fontId="23" fillId="2" borderId="0" xfId="0" applyFont="1" applyFill="1" applyBorder="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0" fontId="20" fillId="2" borderId="4" xfId="0" applyFont="1" applyFill="1" applyBorder="1" applyAlignment="1">
      <alignment vertical="center"/>
    </xf>
    <xf numFmtId="0" fontId="20" fillId="0" borderId="0" xfId="0" applyFont="1" applyFill="1" applyBorder="1" applyAlignment="1">
      <alignment vertical="center"/>
    </xf>
    <xf numFmtId="0" fontId="20" fillId="2" borderId="0" xfId="0" applyNumberFormat="1" applyFont="1" applyFill="1" applyBorder="1" applyAlignment="1">
      <alignment vertical="center"/>
    </xf>
    <xf numFmtId="0" fontId="20" fillId="2" borderId="0" xfId="0" applyNumberFormat="1" applyFont="1" applyFill="1" applyBorder="1" applyAlignment="1">
      <alignment horizontal="center" vertical="center"/>
    </xf>
    <xf numFmtId="0" fontId="20" fillId="2" borderId="11" xfId="0" applyFont="1" applyFill="1" applyBorder="1" applyAlignment="1">
      <alignment vertical="center"/>
    </xf>
    <xf numFmtId="0" fontId="20" fillId="2" borderId="8" xfId="0" applyFont="1" applyFill="1" applyBorder="1" applyAlignment="1">
      <alignment vertical="center"/>
    </xf>
    <xf numFmtId="0" fontId="20" fillId="2" borderId="5" xfId="0" applyFont="1" applyFill="1" applyBorder="1" applyAlignment="1">
      <alignment vertical="center"/>
    </xf>
    <xf numFmtId="0" fontId="20" fillId="2" borderId="12" xfId="0" applyFont="1" applyFill="1" applyBorder="1" applyAlignment="1">
      <alignment vertical="center"/>
    </xf>
    <xf numFmtId="0" fontId="20" fillId="2" borderId="0" xfId="0" applyFont="1" applyFill="1" applyBorder="1" applyAlignment="1">
      <alignment horizontal="distributed" vertical="center"/>
    </xf>
    <xf numFmtId="0" fontId="22" fillId="0" borderId="8" xfId="0" applyFont="1" applyFill="1" applyBorder="1" applyAlignment="1">
      <alignment vertical="center"/>
    </xf>
    <xf numFmtId="0" fontId="22" fillId="2" borderId="9" xfId="0" applyFont="1" applyFill="1" applyBorder="1" applyAlignment="1">
      <alignment horizontal="center" vertical="center"/>
    </xf>
    <xf numFmtId="32" fontId="20" fillId="2" borderId="11" xfId="0" applyNumberFormat="1" applyFont="1" applyFill="1" applyBorder="1" applyAlignment="1">
      <alignment vertical="center"/>
    </xf>
    <xf numFmtId="0" fontId="20" fillId="2" borderId="10" xfId="0" applyFont="1" applyFill="1" applyBorder="1" applyAlignment="1">
      <alignment vertical="center"/>
    </xf>
    <xf numFmtId="0" fontId="20" fillId="2" borderId="3" xfId="0" applyNumberFormat="1" applyFont="1" applyFill="1" applyBorder="1" applyAlignment="1">
      <alignment vertical="center"/>
    </xf>
    <xf numFmtId="0" fontId="20" fillId="2" borderId="4" xfId="0" applyNumberFormat="1" applyFont="1" applyFill="1" applyBorder="1" applyAlignment="1">
      <alignment vertical="center"/>
    </xf>
    <xf numFmtId="0" fontId="20" fillId="2" borderId="29" xfId="0" applyNumberFormat="1" applyFont="1" applyFill="1" applyBorder="1" applyAlignment="1">
      <alignment vertical="center"/>
    </xf>
    <xf numFmtId="0" fontId="20" fillId="2" borderId="5" xfId="0" applyNumberFormat="1" applyFont="1" applyFill="1" applyBorder="1" applyAlignment="1">
      <alignment vertical="center"/>
    </xf>
    <xf numFmtId="177" fontId="20" fillId="2" borderId="11" xfId="0" applyNumberFormat="1" applyFont="1" applyFill="1" applyBorder="1" applyAlignment="1">
      <alignment vertical="center"/>
    </xf>
    <xf numFmtId="0" fontId="20" fillId="2" borderId="7" xfId="0" applyNumberFormat="1" applyFont="1" applyFill="1" applyBorder="1" applyAlignment="1">
      <alignment vertical="center"/>
    </xf>
    <xf numFmtId="0" fontId="20" fillId="2" borderId="8" xfId="0" applyNumberFormat="1" applyFont="1" applyFill="1" applyBorder="1" applyAlignment="1">
      <alignment vertical="center"/>
    </xf>
    <xf numFmtId="0" fontId="20" fillId="2" borderId="13" xfId="0" applyNumberFormat="1" applyFont="1" applyFill="1" applyBorder="1" applyAlignment="1">
      <alignment vertical="center"/>
    </xf>
    <xf numFmtId="0" fontId="20" fillId="0" borderId="0" xfId="0" applyFont="1" applyAlignment="1">
      <alignment vertical="center"/>
    </xf>
    <xf numFmtId="0" fontId="20" fillId="3" borderId="0" xfId="0" applyFont="1" applyFill="1" applyAlignment="1">
      <alignment vertical="center"/>
    </xf>
    <xf numFmtId="0" fontId="20" fillId="2" borderId="0" xfId="0" applyFont="1" applyFill="1" applyAlignment="1">
      <alignment horizontal="center" vertical="center"/>
    </xf>
    <xf numFmtId="0" fontId="20" fillId="2" borderId="15" xfId="1" applyFont="1" applyFill="1" applyBorder="1" applyAlignment="1">
      <alignment vertical="center"/>
    </xf>
    <xf numFmtId="0" fontId="22" fillId="2" borderId="15" xfId="1" applyFont="1" applyFill="1" applyBorder="1" applyAlignment="1">
      <alignment vertical="center"/>
    </xf>
    <xf numFmtId="0" fontId="20" fillId="2" borderId="72" xfId="0" applyFont="1" applyFill="1" applyBorder="1" applyAlignment="1">
      <alignment horizontal="center" vertical="center" shrinkToFit="1"/>
    </xf>
    <xf numFmtId="0" fontId="20" fillId="2" borderId="4" xfId="1" applyFont="1" applyFill="1" applyBorder="1" applyAlignment="1">
      <alignment vertical="center"/>
    </xf>
    <xf numFmtId="0" fontId="20" fillId="2" borderId="4" xfId="1" applyFont="1" applyFill="1" applyBorder="1" applyAlignment="1">
      <alignment horizontal="center" vertical="center"/>
    </xf>
    <xf numFmtId="176" fontId="20" fillId="2" borderId="4" xfId="1" applyNumberFormat="1" applyFont="1" applyFill="1" applyBorder="1" applyAlignment="1">
      <alignment horizontal="center" vertical="center"/>
    </xf>
    <xf numFmtId="0" fontId="20" fillId="2" borderId="0" xfId="1" applyFont="1" applyFill="1" applyBorder="1" applyAlignment="1">
      <alignment vertical="center"/>
    </xf>
    <xf numFmtId="0" fontId="20" fillId="2" borderId="8" xfId="1" applyFont="1" applyFill="1" applyBorder="1" applyAlignment="1">
      <alignment vertical="center"/>
    </xf>
    <xf numFmtId="0" fontId="20" fillId="2" borderId="1" xfId="1" applyFont="1" applyFill="1" applyBorder="1" applyAlignment="1">
      <alignment vertical="center" textRotation="255" shrinkToFit="1"/>
    </xf>
    <xf numFmtId="0" fontId="20" fillId="2" borderId="28" xfId="1" applyFont="1" applyFill="1" applyBorder="1" applyAlignment="1">
      <alignment vertical="center" textRotation="255" shrinkToFit="1"/>
    </xf>
    <xf numFmtId="0" fontId="20" fillId="2" borderId="2" xfId="0" applyFont="1" applyFill="1" applyBorder="1" applyAlignment="1">
      <alignment vertical="center"/>
    </xf>
    <xf numFmtId="0" fontId="20" fillId="2" borderId="14" xfId="1" applyNumberFormat="1" applyFont="1" applyFill="1" applyBorder="1" applyAlignment="1">
      <alignment horizontal="center" vertical="center"/>
    </xf>
    <xf numFmtId="0" fontId="20" fillId="2" borderId="48" xfId="1" applyFont="1" applyFill="1" applyBorder="1" applyAlignment="1">
      <alignment vertical="center" shrinkToFit="1"/>
    </xf>
    <xf numFmtId="0" fontId="22" fillId="2" borderId="8" xfId="1" applyFont="1" applyFill="1" applyBorder="1" applyAlignment="1">
      <alignment vertical="center"/>
    </xf>
    <xf numFmtId="0" fontId="20" fillId="2" borderId="0" xfId="0" applyNumberFormat="1" applyFont="1" applyFill="1" applyAlignment="1">
      <alignment vertical="center"/>
    </xf>
    <xf numFmtId="0" fontId="20" fillId="2" borderId="0" xfId="1" applyFont="1" applyFill="1" applyBorder="1" applyAlignment="1">
      <alignment vertical="center" shrinkToFit="1"/>
    </xf>
    <xf numFmtId="0" fontId="20" fillId="2" borderId="0" xfId="0" applyFont="1" applyFill="1" applyBorder="1" applyAlignment="1">
      <alignment vertical="center" shrinkToFit="1"/>
    </xf>
    <xf numFmtId="0" fontId="20" fillId="2" borderId="1" xfId="1" applyFont="1" applyFill="1" applyBorder="1" applyAlignment="1">
      <alignment horizontal="center" vertical="top" textRotation="255" shrinkToFit="1"/>
    </xf>
    <xf numFmtId="0" fontId="20" fillId="2" borderId="11" xfId="1" applyFont="1" applyFill="1" applyBorder="1" applyAlignment="1">
      <alignment vertical="center" textRotation="255" shrinkToFit="1"/>
    </xf>
    <xf numFmtId="0" fontId="20" fillId="2" borderId="8" xfId="1" applyFont="1" applyFill="1" applyBorder="1" applyAlignment="1">
      <alignment horizontal="center" vertical="center" textRotation="255"/>
    </xf>
    <xf numFmtId="0" fontId="20" fillId="2" borderId="8" xfId="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2" borderId="81" xfId="0" applyFont="1" applyFill="1" applyBorder="1" applyAlignment="1">
      <alignment vertical="center" shrinkToFit="1"/>
    </xf>
    <xf numFmtId="0" fontId="20" fillId="2" borderId="82" xfId="0" applyFont="1" applyFill="1" applyBorder="1" applyAlignment="1">
      <alignment vertical="center" shrinkToFit="1"/>
    </xf>
    <xf numFmtId="0" fontId="20" fillId="2" borderId="83" xfId="0" applyFont="1" applyFill="1" applyBorder="1" applyAlignment="1">
      <alignment vertical="center" shrinkToFit="1"/>
    </xf>
    <xf numFmtId="0" fontId="20" fillId="2" borderId="9" xfId="0" applyFont="1" applyFill="1" applyBorder="1" applyAlignment="1">
      <alignment vertical="center"/>
    </xf>
    <xf numFmtId="0" fontId="20" fillId="2" borderId="9" xfId="1" applyFont="1" applyFill="1" applyBorder="1" applyAlignment="1">
      <alignment vertical="center"/>
    </xf>
    <xf numFmtId="0" fontId="20" fillId="2" borderId="9" xfId="1" applyFont="1" applyFill="1" applyBorder="1" applyAlignment="1">
      <alignment horizontal="center" vertical="center"/>
    </xf>
    <xf numFmtId="0" fontId="22" fillId="2" borderId="81" xfId="0" applyFont="1" applyFill="1" applyBorder="1" applyAlignment="1">
      <alignment vertical="center" shrinkToFit="1"/>
    </xf>
    <xf numFmtId="0" fontId="22" fillId="2" borderId="82" xfId="0" applyFont="1" applyFill="1" applyBorder="1" applyAlignment="1">
      <alignment vertical="center" shrinkToFit="1"/>
    </xf>
    <xf numFmtId="0" fontId="22" fillId="2" borderId="103" xfId="0" applyFont="1" applyFill="1" applyBorder="1" applyAlignment="1">
      <alignment vertical="center" shrinkToFit="1"/>
    </xf>
    <xf numFmtId="0" fontId="22" fillId="2" borderId="104" xfId="0" applyFont="1" applyFill="1" applyBorder="1" applyAlignment="1">
      <alignment vertical="center" shrinkToFit="1"/>
    </xf>
    <xf numFmtId="0" fontId="25" fillId="2" borderId="0" xfId="1" applyFont="1" applyFill="1" applyBorder="1" applyAlignment="1">
      <alignment vertical="center"/>
    </xf>
    <xf numFmtId="0" fontId="25" fillId="2" borderId="15" xfId="1" applyFont="1" applyFill="1" applyBorder="1" applyAlignment="1">
      <alignment vertical="center"/>
    </xf>
    <xf numFmtId="0" fontId="25" fillId="2" borderId="0" xfId="0" applyFont="1" applyFill="1" applyBorder="1" applyAlignment="1">
      <alignment vertical="center"/>
    </xf>
    <xf numFmtId="0" fontId="20" fillId="2" borderId="0" xfId="1" applyFont="1" applyFill="1" applyBorder="1" applyAlignment="1">
      <alignment horizontal="center" vertical="center"/>
    </xf>
    <xf numFmtId="0" fontId="20" fillId="2" borderId="31" xfId="1" applyFont="1" applyFill="1" applyBorder="1" applyAlignment="1">
      <alignment horizontal="center" vertical="center"/>
    </xf>
    <xf numFmtId="0" fontId="25" fillId="2" borderId="9" xfId="1" applyFont="1" applyFill="1" applyBorder="1" applyAlignment="1">
      <alignment vertical="center"/>
    </xf>
    <xf numFmtId="0" fontId="20" fillId="0" borderId="0" xfId="3" applyFont="1" applyFill="1" applyBorder="1" applyAlignment="1">
      <alignment horizontal="left" vertical="top"/>
    </xf>
    <xf numFmtId="0" fontId="20" fillId="2" borderId="0" xfId="3" applyFont="1" applyFill="1" applyBorder="1" applyAlignment="1">
      <alignment horizontal="left" vertical="top"/>
    </xf>
    <xf numFmtId="0" fontId="20" fillId="2" borderId="0" xfId="3" applyFont="1" applyFill="1" applyBorder="1" applyAlignment="1">
      <alignment vertical="top"/>
    </xf>
    <xf numFmtId="0" fontId="20" fillId="0" borderId="0" xfId="3" applyFont="1" applyFill="1" applyBorder="1" applyAlignment="1">
      <alignment vertical="top"/>
    </xf>
    <xf numFmtId="0" fontId="20" fillId="0" borderId="0" xfId="0" applyFont="1" applyFill="1" applyBorder="1" applyAlignment="1">
      <alignment horizontal="distributed" vertical="center" shrinkToFit="1"/>
    </xf>
    <xf numFmtId="0" fontId="20" fillId="2" borderId="0" xfId="0" applyFont="1" applyFill="1" applyBorder="1" applyAlignment="1">
      <alignment horizontal="distributed" vertical="center" shrinkToFit="1"/>
    </xf>
    <xf numFmtId="0" fontId="26" fillId="0" borderId="0" xfId="0" applyFont="1" applyFill="1" applyBorder="1" applyAlignment="1">
      <alignment vertical="center"/>
    </xf>
    <xf numFmtId="0" fontId="22" fillId="0" borderId="5" xfId="3" applyFont="1" applyFill="1" applyBorder="1" applyAlignment="1">
      <alignment horizontal="center" vertical="center" wrapText="1"/>
    </xf>
    <xf numFmtId="0" fontId="22" fillId="0" borderId="0" xfId="3" applyFont="1" applyFill="1" applyBorder="1" applyAlignment="1">
      <alignment horizontal="center" vertical="center" wrapText="1"/>
    </xf>
    <xf numFmtId="3" fontId="20" fillId="2" borderId="10" xfId="3" applyNumberFormat="1" applyFont="1" applyFill="1" applyBorder="1" applyAlignment="1">
      <alignment horizontal="center" vertical="center" shrinkToFit="1"/>
    </xf>
    <xf numFmtId="3" fontId="20" fillId="2" borderId="11" xfId="3" applyNumberFormat="1" applyFont="1" applyFill="1" applyBorder="1" applyAlignment="1">
      <alignment horizontal="center" vertical="center" shrinkToFit="1"/>
    </xf>
    <xf numFmtId="3" fontId="20" fillId="0" borderId="11" xfId="3" applyNumberFormat="1" applyFont="1" applyFill="1" applyBorder="1" applyAlignment="1">
      <alignment horizontal="center" vertical="center" shrinkToFit="1"/>
    </xf>
    <xf numFmtId="3" fontId="20" fillId="0" borderId="10" xfId="3" applyNumberFormat="1" applyFont="1" applyFill="1" applyBorder="1" applyAlignment="1">
      <alignment horizontal="center" vertical="center" shrinkToFit="1"/>
    </xf>
    <xf numFmtId="0" fontId="20" fillId="0" borderId="10" xfId="3" applyFont="1" applyFill="1" applyBorder="1" applyAlignment="1">
      <alignment horizontal="left" vertical="top"/>
    </xf>
    <xf numFmtId="0" fontId="20" fillId="0" borderId="11" xfId="3" applyFont="1" applyFill="1" applyBorder="1" applyAlignment="1">
      <alignment horizontal="left" vertical="top"/>
    </xf>
    <xf numFmtId="0" fontId="20" fillId="2" borderId="11" xfId="3" applyFont="1" applyFill="1" applyBorder="1" applyAlignment="1">
      <alignment horizontal="left" vertical="top"/>
    </xf>
    <xf numFmtId="0" fontId="20" fillId="0" borderId="4" xfId="3" applyFont="1" applyFill="1" applyBorder="1" applyAlignment="1">
      <alignment horizontal="left" vertical="top"/>
    </xf>
    <xf numFmtId="0" fontId="20" fillId="3" borderId="12"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0" borderId="0" xfId="3" applyFont="1" applyFill="1" applyBorder="1" applyAlignment="1">
      <alignment horizontal="left" wrapText="1"/>
    </xf>
    <xf numFmtId="0" fontId="20" fillId="0" borderId="0" xfId="3" applyFont="1" applyFill="1" applyBorder="1" applyAlignment="1">
      <alignment wrapText="1"/>
    </xf>
    <xf numFmtId="0" fontId="20" fillId="2" borderId="0" xfId="3" applyFont="1" applyFill="1" applyBorder="1" applyAlignment="1">
      <alignment wrapText="1"/>
    </xf>
    <xf numFmtId="0" fontId="20" fillId="2" borderId="0" xfId="3" applyFont="1" applyFill="1" applyBorder="1" applyAlignment="1">
      <alignment horizontal="left" wrapText="1"/>
    </xf>
    <xf numFmtId="0" fontId="20" fillId="2" borderId="0" xfId="3" applyFont="1" applyFill="1" applyBorder="1" applyAlignment="1">
      <alignment horizontal="center" vertical="top" wrapText="1"/>
    </xf>
    <xf numFmtId="1" fontId="20" fillId="2" borderId="0" xfId="3" applyNumberFormat="1" applyFont="1" applyFill="1" applyBorder="1" applyAlignment="1">
      <alignment horizontal="center" vertical="top" shrinkToFit="1"/>
    </xf>
    <xf numFmtId="0" fontId="20" fillId="2" borderId="0" xfId="3" applyFont="1" applyFill="1" applyBorder="1" applyAlignment="1">
      <alignment horizontal="right" vertical="top" wrapText="1"/>
    </xf>
    <xf numFmtId="3" fontId="20" fillId="2" borderId="0" xfId="3" applyNumberFormat="1" applyFont="1" applyFill="1" applyBorder="1" applyAlignment="1">
      <alignment horizontal="right" vertical="top" shrinkToFit="1"/>
    </xf>
    <xf numFmtId="3" fontId="20" fillId="2" borderId="0" xfId="3" applyNumberFormat="1" applyFont="1" applyFill="1" applyBorder="1" applyAlignment="1">
      <alignment vertical="top" wrapText="1" shrinkToFit="1"/>
    </xf>
    <xf numFmtId="0" fontId="20" fillId="2" borderId="0" xfId="3" applyFont="1" applyFill="1" applyBorder="1" applyAlignment="1">
      <alignment vertical="top" wrapText="1"/>
    </xf>
    <xf numFmtId="0" fontId="20" fillId="0" borderId="12" xfId="3" applyFont="1" applyFill="1" applyBorder="1" applyAlignment="1"/>
    <xf numFmtId="0" fontId="20" fillId="2" borderId="9" xfId="3" applyFont="1" applyFill="1" applyBorder="1" applyAlignment="1">
      <alignment wrapText="1"/>
    </xf>
    <xf numFmtId="0" fontId="20" fillId="2" borderId="10" xfId="3" applyFont="1" applyFill="1" applyBorder="1" applyAlignment="1">
      <alignment wrapText="1"/>
    </xf>
    <xf numFmtId="0" fontId="20" fillId="2" borderId="0" xfId="3" applyFont="1" applyFill="1" applyBorder="1" applyAlignment="1">
      <alignment horizontal="center" vertical="center" wrapText="1"/>
    </xf>
    <xf numFmtId="190" fontId="20" fillId="0" borderId="0" xfId="3" applyNumberFormat="1" applyFont="1" applyFill="1" applyBorder="1" applyAlignment="1">
      <alignment horizontal="center" vertical="center" wrapText="1"/>
    </xf>
    <xf numFmtId="191" fontId="20" fillId="0" borderId="0" xfId="3" applyNumberFormat="1" applyFont="1" applyFill="1" applyBorder="1" applyAlignment="1">
      <alignment horizontal="center" vertical="center" wrapText="1"/>
    </xf>
    <xf numFmtId="191" fontId="20" fillId="2" borderId="0" xfId="3" applyNumberFormat="1" applyFont="1" applyFill="1" applyBorder="1" applyAlignment="1">
      <alignment horizontal="center" vertical="center" wrapText="1"/>
    </xf>
    <xf numFmtId="190" fontId="20" fillId="2" borderId="0" xfId="3" applyNumberFormat="1" applyFont="1" applyFill="1" applyBorder="1" applyAlignment="1">
      <alignment horizontal="center" vertical="center" wrapText="1"/>
    </xf>
    <xf numFmtId="0" fontId="20" fillId="0" borderId="4" xfId="3" applyFont="1" applyFill="1" applyBorder="1" applyAlignment="1">
      <alignment vertical="center" wrapText="1" shrinkToFit="1"/>
    </xf>
    <xf numFmtId="0" fontId="20" fillId="2" borderId="4" xfId="3" applyFont="1" applyFill="1" applyBorder="1" applyAlignment="1">
      <alignment vertical="center" wrapText="1" shrinkToFit="1"/>
    </xf>
    <xf numFmtId="0" fontId="20" fillId="2" borderId="4" xfId="3" applyFont="1" applyFill="1" applyBorder="1" applyAlignment="1">
      <alignment wrapText="1"/>
    </xf>
    <xf numFmtId="0" fontId="20" fillId="0" borderId="8" xfId="3" applyFont="1" applyFill="1" applyBorder="1" applyAlignment="1"/>
    <xf numFmtId="0" fontId="20" fillId="2" borderId="8" xfId="3" applyFont="1" applyFill="1" applyBorder="1" applyAlignment="1">
      <alignment wrapText="1"/>
    </xf>
    <xf numFmtId="0" fontId="20" fillId="2" borderId="8" xfId="3" applyFont="1" applyFill="1" applyBorder="1" applyAlignment="1">
      <alignment vertical="center" wrapText="1" shrinkToFit="1"/>
    </xf>
    <xf numFmtId="179" fontId="20" fillId="0" borderId="0" xfId="3" applyNumberFormat="1" applyFont="1" applyFill="1" applyBorder="1" applyAlignment="1">
      <alignment horizontal="center" wrapText="1"/>
    </xf>
    <xf numFmtId="192" fontId="20" fillId="0" borderId="0" xfId="3" applyNumberFormat="1" applyFont="1" applyFill="1" applyBorder="1" applyAlignment="1">
      <alignment horizontal="center" wrapText="1"/>
    </xf>
    <xf numFmtId="192" fontId="20" fillId="2" borderId="0" xfId="3" applyNumberFormat="1" applyFont="1" applyFill="1" applyBorder="1" applyAlignment="1">
      <alignment horizontal="center" wrapText="1"/>
    </xf>
    <xf numFmtId="0" fontId="20" fillId="0" borderId="0" xfId="3" applyFont="1" applyFill="1" applyBorder="1" applyAlignment="1">
      <alignment horizontal="center" vertical="center" wrapText="1"/>
    </xf>
    <xf numFmtId="0" fontId="27" fillId="0" borderId="0" xfId="0" applyFont="1">
      <alignment vertical="center"/>
    </xf>
    <xf numFmtId="0" fontId="20" fillId="2" borderId="0" xfId="0" applyFont="1" applyFill="1" applyBorder="1" applyAlignment="1">
      <alignment vertical="center"/>
    </xf>
    <xf numFmtId="0" fontId="23" fillId="2" borderId="0" xfId="0" applyFont="1" applyFill="1" applyAlignment="1">
      <alignment vertical="center"/>
    </xf>
    <xf numFmtId="3" fontId="10" fillId="0" borderId="0" xfId="12" applyNumberFormat="1" applyFont="1" applyAlignment="1">
      <alignment vertical="center"/>
    </xf>
    <xf numFmtId="3" fontId="31" fillId="0" borderId="0" xfId="12" applyNumberFormat="1" applyFont="1" applyAlignment="1">
      <alignment vertical="center"/>
    </xf>
    <xf numFmtId="193" fontId="31" fillId="0" borderId="0" xfId="12" applyNumberFormat="1" applyFont="1" applyAlignment="1">
      <alignment horizontal="center" vertical="center"/>
    </xf>
    <xf numFmtId="3" fontId="31" fillId="0" borderId="9" xfId="12" applyNumberFormat="1" applyFont="1" applyBorder="1" applyAlignment="1">
      <alignment vertical="center" wrapText="1"/>
    </xf>
    <xf numFmtId="3" fontId="31" fillId="0" borderId="9" xfId="12" applyNumberFormat="1" applyFont="1" applyBorder="1" applyAlignment="1">
      <alignment vertical="center"/>
    </xf>
    <xf numFmtId="3" fontId="31" fillId="0" borderId="126" xfId="12" applyNumberFormat="1" applyFont="1" applyBorder="1" applyAlignment="1">
      <alignment horizontal="distributed" vertical="center"/>
    </xf>
    <xf numFmtId="3" fontId="31" fillId="0" borderId="128" xfId="12" applyNumberFormat="1" applyFont="1" applyBorder="1" applyAlignment="1">
      <alignment horizontal="distributed"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29"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13" xfId="0" quotePrefix="1" applyBorder="1" applyAlignment="1">
      <alignment horizontal="right" vertical="center"/>
    </xf>
    <xf numFmtId="0" fontId="32" fillId="0" borderId="0" xfId="0" applyFont="1">
      <alignment vertical="center"/>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2" borderId="9" xfId="1" applyFont="1" applyFill="1" applyBorder="1" applyAlignment="1" applyProtection="1">
      <alignment horizontal="center" vertical="center"/>
      <protection locked="0"/>
    </xf>
    <xf numFmtId="3" fontId="11" fillId="0" borderId="11" xfId="11" applyNumberFormat="1" applyFont="1" applyBorder="1" applyAlignment="1">
      <alignment horizontal="left" vertical="center"/>
    </xf>
    <xf numFmtId="3" fontId="16" fillId="0" borderId="11" xfId="11" applyNumberFormat="1" applyFont="1" applyBorder="1" applyAlignment="1">
      <alignment horizontal="left" vertical="center"/>
    </xf>
    <xf numFmtId="3" fontId="33" fillId="0" borderId="6" xfId="12" applyNumberFormat="1" applyFont="1" applyFill="1" applyBorder="1" applyAlignment="1">
      <alignment horizontal="center" vertical="top" wrapText="1"/>
    </xf>
    <xf numFmtId="193" fontId="33" fillId="0" borderId="6" xfId="12" applyNumberFormat="1" applyFont="1" applyFill="1" applyBorder="1" applyAlignment="1">
      <alignment horizontal="center" vertical="top"/>
    </xf>
    <xf numFmtId="0" fontId="34" fillId="0" borderId="4" xfId="0" applyFont="1" applyFill="1" applyBorder="1" applyAlignment="1">
      <alignment vertical="center"/>
    </xf>
    <xf numFmtId="0" fontId="34" fillId="0" borderId="8" xfId="0" applyFont="1" applyFill="1" applyBorder="1" applyAlignment="1">
      <alignment vertical="center" wrapText="1"/>
    </xf>
    <xf numFmtId="0" fontId="34" fillId="0" borderId="8" xfId="0" quotePrefix="1" applyFont="1" applyFill="1" applyBorder="1" applyAlignment="1">
      <alignment vertical="center" wrapText="1"/>
    </xf>
    <xf numFmtId="0" fontId="34" fillId="0" borderId="4" xfId="7" applyFont="1" applyFill="1" applyBorder="1" applyAlignment="1">
      <alignment vertical="center" wrapText="1"/>
    </xf>
    <xf numFmtId="0" fontId="34" fillId="0" borderId="4" xfId="7" applyFont="1" applyFill="1" applyBorder="1" applyAlignment="1">
      <alignment vertical="center"/>
    </xf>
    <xf numFmtId="0" fontId="34" fillId="0" borderId="29" xfId="7" applyFont="1" applyFill="1" applyBorder="1" applyAlignment="1">
      <alignment vertical="center"/>
    </xf>
    <xf numFmtId="0" fontId="34" fillId="0" borderId="0" xfId="7" applyFont="1" applyFill="1" applyBorder="1" applyAlignment="1">
      <alignment vertical="center"/>
    </xf>
    <xf numFmtId="0" fontId="34" fillId="0" borderId="0" xfId="7" applyFont="1" applyFill="1" applyBorder="1" applyAlignment="1">
      <alignment horizontal="left" vertical="center"/>
    </xf>
    <xf numFmtId="0" fontId="34" fillId="0" borderId="6" xfId="7" applyFont="1" applyFill="1" applyBorder="1" applyAlignment="1">
      <alignment vertical="center"/>
    </xf>
    <xf numFmtId="0" fontId="34" fillId="0" borderId="8" xfId="7" applyFont="1" applyFill="1" applyBorder="1" applyAlignment="1">
      <alignment vertical="center" wrapText="1"/>
    </xf>
    <xf numFmtId="0" fontId="34" fillId="0" borderId="8" xfId="7" quotePrefix="1" applyFont="1" applyFill="1" applyBorder="1" applyAlignment="1">
      <alignment vertical="center" wrapText="1"/>
    </xf>
    <xf numFmtId="0" fontId="34" fillId="0" borderId="0" xfId="7" applyFont="1" applyFill="1" applyAlignment="1">
      <alignment horizontal="center" vertical="center"/>
    </xf>
    <xf numFmtId="0" fontId="34" fillId="0" borderId="0" xfId="7" applyFont="1" applyFill="1" applyAlignment="1">
      <alignment horizontal="distributed" vertical="center"/>
    </xf>
    <xf numFmtId="0" fontId="34" fillId="0" borderId="0" xfId="7" applyFont="1" applyFill="1" applyAlignment="1">
      <alignment horizontal="right" vertical="center"/>
    </xf>
    <xf numFmtId="0" fontId="34" fillId="0" borderId="0" xfId="7" applyFont="1" applyFill="1" applyAlignment="1">
      <alignment vertical="center"/>
    </xf>
    <xf numFmtId="0" fontId="34" fillId="0" borderId="9" xfId="7" applyFont="1" applyFill="1" applyBorder="1" applyAlignment="1">
      <alignment horizontal="center" vertical="center"/>
    </xf>
    <xf numFmtId="0" fontId="34" fillId="0" borderId="9" xfId="7" applyFont="1" applyFill="1" applyBorder="1" applyAlignment="1">
      <alignment horizontal="distributed" vertical="center"/>
    </xf>
    <xf numFmtId="0" fontId="34" fillId="0" borderId="9" xfId="7" applyFont="1" applyFill="1" applyBorder="1" applyAlignment="1">
      <alignment horizontal="right" vertical="center"/>
    </xf>
    <xf numFmtId="0" fontId="34" fillId="0" borderId="9" xfId="7" applyFont="1" applyFill="1" applyBorder="1" applyAlignment="1">
      <alignment vertical="center"/>
    </xf>
    <xf numFmtId="0" fontId="34" fillId="0" borderId="8" xfId="7" applyFont="1" applyFill="1" applyBorder="1" applyAlignment="1">
      <alignment vertical="center"/>
    </xf>
    <xf numFmtId="0" fontId="34" fillId="0" borderId="0" xfId="0" applyFont="1" applyFill="1" applyAlignment="1">
      <alignment horizontal="center" vertical="center"/>
    </xf>
    <xf numFmtId="0" fontId="34" fillId="0" borderId="0" xfId="0" applyFont="1" applyFill="1" applyAlignment="1">
      <alignment horizontal="distributed" vertical="center"/>
    </xf>
    <xf numFmtId="0" fontId="34" fillId="0" borderId="0" xfId="0" applyFont="1" applyFill="1" applyAlignment="1">
      <alignment horizontal="right" vertical="center"/>
    </xf>
    <xf numFmtId="0" fontId="34" fillId="0" borderId="0" xfId="0" applyFont="1" applyFill="1" applyAlignment="1">
      <alignment vertical="center"/>
    </xf>
    <xf numFmtId="3" fontId="34" fillId="0" borderId="4" xfId="7" applyNumberFormat="1" applyFont="1" applyFill="1" applyBorder="1" applyAlignment="1">
      <alignment vertical="center" wrapText="1"/>
    </xf>
    <xf numFmtId="3" fontId="34" fillId="0" borderId="29" xfId="7" applyNumberFormat="1" applyFont="1" applyFill="1" applyBorder="1" applyAlignment="1">
      <alignment vertical="center" wrapText="1"/>
    </xf>
    <xf numFmtId="0" fontId="34" fillId="0" borderId="3" xfId="7" applyFont="1" applyFill="1" applyBorder="1" applyAlignment="1">
      <alignment vertical="center" wrapText="1"/>
    </xf>
    <xf numFmtId="0" fontId="34" fillId="0" borderId="7" xfId="7" applyFont="1" applyFill="1" applyBorder="1" applyAlignment="1">
      <alignment horizontal="left" vertical="center" wrapText="1"/>
    </xf>
    <xf numFmtId="186" fontId="34" fillId="0" borderId="8" xfId="7" applyNumberFormat="1" applyFont="1" applyFill="1" applyBorder="1" applyAlignment="1">
      <alignment vertical="center"/>
    </xf>
    <xf numFmtId="0" fontId="34" fillId="0" borderId="8" xfId="7" applyFont="1" applyFill="1" applyBorder="1" applyAlignment="1">
      <alignment horizontal="left" vertical="center"/>
    </xf>
    <xf numFmtId="0" fontId="34" fillId="0" borderId="13" xfId="7" applyFont="1" applyFill="1" applyBorder="1" applyAlignment="1">
      <alignment vertical="center"/>
    </xf>
    <xf numFmtId="3" fontId="34" fillId="0" borderId="0" xfId="7" applyNumberFormat="1" applyFont="1" applyFill="1" applyBorder="1" applyAlignment="1">
      <alignment horizontal="right" vertical="center" wrapText="1"/>
    </xf>
    <xf numFmtId="3" fontId="34" fillId="0" borderId="8" xfId="7" applyNumberFormat="1" applyFont="1" applyFill="1" applyBorder="1" applyAlignment="1">
      <alignment horizontal="right" vertical="center" wrapText="1"/>
    </xf>
    <xf numFmtId="0" fontId="34" fillId="0" borderId="0" xfId="7" applyFont="1" applyFill="1" applyBorder="1" applyAlignment="1">
      <alignment horizontal="left" vertical="center" wrapText="1"/>
    </xf>
    <xf numFmtId="185" fontId="33" fillId="0" borderId="78" xfId="12" applyNumberFormat="1" applyFont="1" applyFill="1" applyBorder="1" applyAlignment="1">
      <alignment horizontal="right" vertical="center"/>
    </xf>
    <xf numFmtId="193" fontId="33" fillId="0" borderId="123" xfId="12" applyNumberFormat="1" applyFont="1" applyFill="1" applyBorder="1" applyAlignment="1">
      <alignment horizontal="right" vertical="center"/>
    </xf>
    <xf numFmtId="193" fontId="33" fillId="0" borderId="6" xfId="12" applyNumberFormat="1" applyFont="1" applyFill="1" applyBorder="1" applyAlignment="1">
      <alignment horizontal="center" vertical="center"/>
    </xf>
    <xf numFmtId="185" fontId="33" fillId="0" borderId="78" xfId="12" applyNumberFormat="1" applyFont="1" applyFill="1" applyBorder="1" applyAlignment="1">
      <alignment horizontal="right" vertical="center" wrapText="1"/>
    </xf>
    <xf numFmtId="193" fontId="33" fillId="0" borderId="124" xfId="12" applyNumberFormat="1" applyFont="1" applyFill="1" applyBorder="1" applyAlignment="1">
      <alignment horizontal="right" vertical="center" wrapText="1"/>
    </xf>
    <xf numFmtId="193" fontId="33" fillId="0" borderId="73" xfId="12" applyNumberFormat="1" applyFont="1" applyFill="1" applyBorder="1" applyAlignment="1">
      <alignment horizontal="center" vertical="center" wrapText="1"/>
    </xf>
    <xf numFmtId="193" fontId="33" fillId="0" borderId="78" xfId="12" applyNumberFormat="1" applyFont="1" applyFill="1" applyBorder="1" applyAlignment="1">
      <alignment horizontal="right" vertical="center" wrapText="1"/>
    </xf>
    <xf numFmtId="199" fontId="33" fillId="0" borderId="126" xfId="12" applyNumberFormat="1" applyFont="1" applyFill="1" applyBorder="1" applyAlignment="1">
      <alignment vertical="center" shrinkToFit="1"/>
    </xf>
    <xf numFmtId="193" fontId="33" fillId="0" borderId="5" xfId="12" applyNumberFormat="1" applyFont="1" applyFill="1" applyBorder="1" applyAlignment="1">
      <alignment vertical="center"/>
    </xf>
    <xf numFmtId="185" fontId="33" fillId="0" borderId="12" xfId="12" applyNumberFormat="1" applyFont="1" applyBorder="1" applyAlignment="1">
      <alignment horizontal="right" vertical="center" wrapText="1"/>
    </xf>
    <xf numFmtId="197" fontId="33" fillId="0" borderId="11" xfId="12" applyNumberFormat="1" applyFont="1" applyBorder="1" applyAlignment="1">
      <alignment vertical="center" wrapText="1"/>
    </xf>
    <xf numFmtId="193" fontId="33" fillId="0" borderId="0" xfId="12" applyNumberFormat="1" applyFont="1" applyFill="1" applyBorder="1" applyAlignment="1">
      <alignment vertical="center"/>
    </xf>
    <xf numFmtId="185" fontId="33" fillId="0" borderId="0" xfId="12" applyNumberFormat="1" applyFont="1" applyFill="1" applyBorder="1" applyAlignment="1">
      <alignment vertical="center"/>
    </xf>
    <xf numFmtId="197" fontId="33" fillId="0" borderId="0" xfId="12" applyNumberFormat="1" applyFont="1" applyFill="1" applyBorder="1" applyAlignment="1">
      <alignment vertical="center" shrinkToFit="1"/>
    </xf>
    <xf numFmtId="197" fontId="33" fillId="0" borderId="8" xfId="12" applyNumberFormat="1" applyFont="1" applyFill="1" applyBorder="1" applyAlignment="1">
      <alignment vertical="center" shrinkToFit="1"/>
    </xf>
    <xf numFmtId="184" fontId="33" fillId="0" borderId="1" xfId="12" applyNumberFormat="1" applyFont="1" applyFill="1" applyBorder="1" applyAlignment="1">
      <alignment horizontal="left" wrapText="1" indent="1"/>
    </xf>
    <xf numFmtId="184" fontId="33" fillId="0" borderId="1" xfId="12" applyNumberFormat="1" applyFont="1" applyFill="1" applyBorder="1" applyAlignment="1">
      <alignment horizontal="left" indent="1"/>
    </xf>
    <xf numFmtId="201" fontId="33" fillId="0" borderId="1" xfId="12" applyNumberFormat="1" applyFont="1" applyFill="1" applyBorder="1" applyAlignment="1">
      <alignment horizontal="left" wrapText="1" indent="1"/>
    </xf>
    <xf numFmtId="202" fontId="33" fillId="0" borderId="1" xfId="12" applyNumberFormat="1" applyFont="1" applyFill="1" applyBorder="1" applyAlignment="1">
      <alignment horizontal="left" wrapText="1"/>
    </xf>
    <xf numFmtId="185" fontId="33" fillId="0" borderId="79" xfId="12" applyNumberFormat="1" applyFont="1" applyFill="1" applyBorder="1" applyAlignment="1">
      <alignment horizontal="right" vertical="center"/>
    </xf>
    <xf numFmtId="193" fontId="33" fillId="0" borderId="80" xfId="12" applyNumberFormat="1" applyFont="1" applyFill="1" applyBorder="1" applyAlignment="1">
      <alignment horizontal="right" vertical="center"/>
    </xf>
    <xf numFmtId="185" fontId="33" fillId="0" borderId="79" xfId="12" applyNumberFormat="1" applyFont="1" applyFill="1" applyBorder="1" applyAlignment="1">
      <alignment horizontal="right" vertical="center" wrapText="1"/>
    </xf>
    <xf numFmtId="193" fontId="33" fillId="0" borderId="125" xfId="12" applyNumberFormat="1" applyFont="1" applyFill="1" applyBorder="1" applyAlignment="1">
      <alignment horizontal="right" vertical="center" wrapText="1"/>
    </xf>
    <xf numFmtId="193" fontId="33" fillId="0" borderId="80" xfId="12" applyNumberFormat="1" applyFont="1" applyFill="1" applyBorder="1" applyAlignment="1">
      <alignment horizontal="center" vertical="center" wrapText="1"/>
    </xf>
    <xf numFmtId="197" fontId="33" fillId="0" borderId="128" xfId="12" applyNumberFormat="1" applyFont="1" applyFill="1" applyBorder="1" applyAlignment="1">
      <alignment vertical="center" shrinkToFit="1"/>
    </xf>
    <xf numFmtId="0" fontId="36" fillId="0" borderId="9" xfId="12" applyFont="1" applyBorder="1">
      <alignment vertical="center"/>
    </xf>
    <xf numFmtId="193" fontId="33" fillId="0" borderId="6" xfId="12" applyNumberFormat="1" applyFont="1" applyFill="1" applyBorder="1" applyAlignment="1">
      <alignment vertical="center"/>
    </xf>
    <xf numFmtId="185" fontId="33" fillId="0" borderId="11" xfId="12" applyNumberFormat="1" applyFont="1" applyFill="1" applyBorder="1" applyAlignment="1">
      <alignment horizontal="right" vertical="center" wrapText="1"/>
    </xf>
    <xf numFmtId="197" fontId="33" fillId="0" borderId="11" xfId="12" applyNumberFormat="1" applyFont="1" applyFill="1" applyBorder="1" applyAlignment="1">
      <alignment vertical="center" shrinkToFit="1"/>
    </xf>
    <xf numFmtId="185" fontId="33" fillId="0" borderId="11" xfId="12" applyNumberFormat="1" applyFont="1" applyFill="1" applyBorder="1" applyAlignment="1">
      <alignment vertical="center"/>
    </xf>
    <xf numFmtId="200" fontId="33" fillId="0" borderId="2" xfId="12" applyNumberFormat="1" applyFont="1" applyFill="1" applyBorder="1" applyAlignment="1">
      <alignment horizontal="right" vertical="top" wrapText="1"/>
    </xf>
    <xf numFmtId="3" fontId="33" fillId="0" borderId="2" xfId="12" applyNumberFormat="1" applyFont="1" applyFill="1" applyBorder="1" applyAlignment="1">
      <alignment horizontal="left" vertical="top" wrapText="1" indent="2"/>
    </xf>
    <xf numFmtId="203" fontId="33" fillId="0" borderId="2" xfId="12" applyNumberFormat="1" applyFont="1" applyFill="1" applyBorder="1" applyAlignment="1">
      <alignment vertical="top" wrapText="1"/>
    </xf>
    <xf numFmtId="0" fontId="36" fillId="0" borderId="4" xfId="12" applyFont="1" applyBorder="1">
      <alignment vertical="center"/>
    </xf>
    <xf numFmtId="185" fontId="33" fillId="0" borderId="11" xfId="12" applyNumberFormat="1" applyFont="1" applyBorder="1" applyAlignment="1">
      <alignment horizontal="right" vertical="center" wrapText="1"/>
    </xf>
    <xf numFmtId="197" fontId="33" fillId="0" borderId="128" xfId="12" applyNumberFormat="1" applyFont="1" applyBorder="1" applyAlignment="1">
      <alignment vertical="center" wrapText="1"/>
    </xf>
    <xf numFmtId="185" fontId="33" fillId="0" borderId="5" xfId="12" applyNumberFormat="1" applyFont="1" applyBorder="1" applyAlignment="1">
      <alignment vertical="center" wrapText="1"/>
    </xf>
    <xf numFmtId="185" fontId="33" fillId="0" borderId="5" xfId="12" applyNumberFormat="1" applyFont="1" applyBorder="1" applyAlignment="1">
      <alignment horizontal="center" vertical="center" wrapText="1"/>
    </xf>
    <xf numFmtId="0" fontId="33" fillId="0" borderId="0" xfId="0" applyFont="1" applyAlignment="1">
      <alignment horizontal="center" vertical="center"/>
    </xf>
    <xf numFmtId="184" fontId="33" fillId="0" borderId="0" xfId="0" applyNumberFormat="1" applyFont="1" applyAlignment="1">
      <alignment horizontal="center" vertical="center"/>
    </xf>
    <xf numFmtId="0" fontId="33" fillId="0" borderId="0" xfId="0" applyFont="1" applyAlignment="1">
      <alignment vertical="center"/>
    </xf>
    <xf numFmtId="184" fontId="33" fillId="0" borderId="5" xfId="0" applyNumberFormat="1"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184" fontId="33" fillId="0" borderId="3"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3" xfId="0" applyNumberFormat="1" applyFont="1" applyBorder="1" applyAlignment="1">
      <alignment horizontal="center" vertical="center"/>
    </xf>
    <xf numFmtId="0" fontId="33" fillId="0" borderId="3" xfId="0" applyFont="1" applyBorder="1" applyAlignment="1">
      <alignment horizontal="center" vertical="center"/>
    </xf>
    <xf numFmtId="185" fontId="31" fillId="0" borderId="5" xfId="12" applyNumberFormat="1" applyFont="1" applyFill="1" applyBorder="1" applyAlignment="1">
      <alignment vertical="center" wrapText="1"/>
    </xf>
    <xf numFmtId="193" fontId="31" fillId="0" borderId="0" xfId="12" applyNumberFormat="1" applyFont="1" applyFill="1" applyBorder="1" applyAlignment="1">
      <alignment vertical="center" wrapText="1"/>
    </xf>
    <xf numFmtId="193" fontId="31" fillId="0" borderId="6" xfId="12" applyNumberFormat="1" applyFont="1" applyFill="1" applyBorder="1" applyAlignment="1">
      <alignment horizontal="center" vertical="center" wrapText="1"/>
    </xf>
    <xf numFmtId="185" fontId="31" fillId="0" borderId="5" xfId="12" applyNumberFormat="1" applyFont="1" applyFill="1" applyBorder="1" applyAlignment="1">
      <alignment horizontal="center" vertical="center" wrapText="1"/>
    </xf>
    <xf numFmtId="185" fontId="31" fillId="0" borderId="28" xfId="12" applyNumberFormat="1" applyFont="1" applyFill="1" applyBorder="1" applyAlignment="1">
      <alignment vertical="center" wrapText="1"/>
    </xf>
    <xf numFmtId="0" fontId="33" fillId="0" borderId="5" xfId="0" applyNumberFormat="1" applyFont="1" applyBorder="1" applyAlignment="1">
      <alignment horizontal="center" vertical="center"/>
    </xf>
    <xf numFmtId="185" fontId="31" fillId="0" borderId="28" xfId="12" applyNumberFormat="1" applyFont="1" applyFill="1" applyBorder="1" applyAlignment="1">
      <alignment horizontal="center" vertical="center" wrapText="1"/>
    </xf>
    <xf numFmtId="193" fontId="31" fillId="0" borderId="121" xfId="12" applyNumberFormat="1" applyFont="1" applyFill="1" applyBorder="1" applyAlignment="1">
      <alignment horizontal="center" vertical="center"/>
    </xf>
    <xf numFmtId="193" fontId="31" fillId="0" borderId="122" xfId="12" applyNumberFormat="1" applyFont="1" applyFill="1" applyBorder="1" applyAlignment="1">
      <alignment horizontal="center" vertical="center" wrapText="1"/>
    </xf>
    <xf numFmtId="0" fontId="33" fillId="0" borderId="6" xfId="0" applyFont="1" applyBorder="1" applyAlignment="1">
      <alignment horizontal="center" vertical="center"/>
    </xf>
    <xf numFmtId="0" fontId="33" fillId="0" borderId="28" xfId="0" applyFont="1" applyBorder="1" applyAlignment="1">
      <alignment horizontal="center"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185" fontId="31" fillId="0" borderId="2" xfId="12" applyNumberFormat="1" applyFont="1" applyFill="1" applyBorder="1" applyAlignment="1">
      <alignment horizontal="center" vertical="center" wrapText="1"/>
    </xf>
    <xf numFmtId="184" fontId="33" fillId="0" borderId="7" xfId="0" applyNumberFormat="1" applyFont="1" applyBorder="1" applyAlignment="1">
      <alignment horizontal="center" vertical="center"/>
    </xf>
    <xf numFmtId="0" fontId="33" fillId="0" borderId="0" xfId="0" applyFont="1" applyAlignment="1">
      <alignment horizontal="center" vertical="center" wrapText="1"/>
    </xf>
    <xf numFmtId="185" fontId="31" fillId="0" borderId="9" xfId="12" applyNumberFormat="1" applyFont="1" applyFill="1" applyBorder="1" applyAlignment="1">
      <alignment horizontal="right" vertical="center"/>
    </xf>
    <xf numFmtId="193" fontId="31" fillId="0" borderId="9" xfId="12" applyNumberFormat="1" applyFont="1" applyFill="1" applyBorder="1" applyAlignment="1">
      <alignment horizontal="right" vertical="center"/>
    </xf>
    <xf numFmtId="185" fontId="31" fillId="0" borderId="9" xfId="12" applyNumberFormat="1" applyFont="1" applyFill="1" applyBorder="1" applyAlignment="1">
      <alignment horizontal="right" vertical="center" wrapText="1"/>
    </xf>
    <xf numFmtId="193" fontId="31" fillId="0" borderId="9" xfId="12" applyNumberFormat="1" applyFont="1" applyFill="1" applyBorder="1" applyAlignment="1">
      <alignment horizontal="right" vertical="center" wrapText="1"/>
    </xf>
    <xf numFmtId="193" fontId="31" fillId="0" borderId="9" xfId="12" applyNumberFormat="1" applyFont="1" applyFill="1" applyBorder="1" applyAlignment="1">
      <alignment horizontal="center" vertical="center" wrapText="1"/>
    </xf>
    <xf numFmtId="185" fontId="31" fillId="0" borderId="9" xfId="12" applyNumberFormat="1" applyFont="1" applyFill="1" applyBorder="1" applyAlignment="1">
      <alignment vertical="center"/>
    </xf>
    <xf numFmtId="185" fontId="31" fillId="0" borderId="4" xfId="12" applyNumberFormat="1" applyFont="1" applyFill="1" applyBorder="1" applyAlignment="1">
      <alignment vertical="center"/>
    </xf>
    <xf numFmtId="0" fontId="33" fillId="0" borderId="0" xfId="0" applyNumberFormat="1" applyFont="1" applyAlignment="1">
      <alignment horizontal="center" vertical="center"/>
    </xf>
    <xf numFmtId="0" fontId="33" fillId="0" borderId="29" xfId="0" applyFont="1" applyBorder="1" applyAlignment="1">
      <alignment horizontal="center" vertical="center"/>
    </xf>
    <xf numFmtId="0" fontId="33" fillId="0" borderId="13" xfId="0" applyFont="1" applyBorder="1" applyAlignment="1">
      <alignment horizontal="center" vertical="center"/>
    </xf>
    <xf numFmtId="185" fontId="31" fillId="0" borderId="0" xfId="12" applyNumberFormat="1" applyFont="1" applyFill="1" applyAlignment="1">
      <alignment vertical="center"/>
    </xf>
    <xf numFmtId="193" fontId="31" fillId="0" borderId="0" xfId="12" applyNumberFormat="1" applyFont="1" applyFill="1" applyAlignment="1">
      <alignment vertical="center"/>
    </xf>
    <xf numFmtId="193" fontId="31" fillId="0" borderId="0" xfId="12" applyNumberFormat="1" applyFont="1" applyFill="1" applyAlignment="1">
      <alignment horizontal="center" vertical="center"/>
    </xf>
    <xf numFmtId="0" fontId="37" fillId="2" borderId="0" xfId="0" applyFont="1" applyFill="1" applyAlignment="1">
      <alignment vertical="center"/>
    </xf>
    <xf numFmtId="0" fontId="37" fillId="2" borderId="81" xfId="0" applyFont="1" applyFill="1" applyBorder="1" applyAlignment="1">
      <alignment vertical="center" shrinkToFit="1"/>
    </xf>
    <xf numFmtId="0" fontId="37" fillId="2" borderId="82" xfId="0" applyFont="1" applyFill="1" applyBorder="1" applyAlignment="1">
      <alignment vertical="center" shrinkToFit="1"/>
    </xf>
    <xf numFmtId="0" fontId="37" fillId="2" borderId="83" xfId="0" applyFont="1" applyFill="1" applyBorder="1" applyAlignment="1">
      <alignment vertical="center" shrinkToFit="1"/>
    </xf>
    <xf numFmtId="0" fontId="20" fillId="2" borderId="4" xfId="3" applyFont="1" applyFill="1" applyBorder="1" applyAlignment="1">
      <alignment vertical="center" wrapText="1" shrinkToFit="1"/>
    </xf>
    <xf numFmtId="0" fontId="20" fillId="2" borderId="8" xfId="3" applyFont="1" applyFill="1" applyBorder="1" applyAlignment="1">
      <alignment vertical="center" wrapText="1" shrinkToFit="1"/>
    </xf>
    <xf numFmtId="0" fontId="20" fillId="2" borderId="4" xfId="3" applyFont="1" applyFill="1" applyBorder="1" applyAlignment="1">
      <alignment vertical="center" wrapText="1" shrinkToFit="1"/>
    </xf>
    <xf numFmtId="0" fontId="20" fillId="2" borderId="8" xfId="3" applyFont="1" applyFill="1" applyBorder="1" applyAlignment="1">
      <alignment vertical="center" wrapText="1" shrinkToFit="1"/>
    </xf>
    <xf numFmtId="0" fontId="20" fillId="0" borderId="0" xfId="0" applyFont="1">
      <alignment vertical="center"/>
    </xf>
    <xf numFmtId="0" fontId="38" fillId="0" borderId="0" xfId="3" applyFont="1" applyFill="1" applyBorder="1" applyAlignment="1">
      <alignment vertical="top"/>
    </xf>
    <xf numFmtId="191" fontId="38" fillId="0" borderId="0" xfId="3" applyNumberFormat="1" applyFont="1" applyFill="1" applyBorder="1" applyAlignment="1">
      <alignment horizontal="center" vertical="center" wrapText="1"/>
    </xf>
    <xf numFmtId="0" fontId="20" fillId="0" borderId="0" xfId="0" applyFont="1" applyFill="1" applyBorder="1">
      <alignment vertical="center"/>
    </xf>
    <xf numFmtId="0" fontId="38" fillId="0" borderId="0" xfId="3" applyFont="1" applyFill="1" applyBorder="1" applyAlignment="1">
      <alignment vertical="center" textRotation="255"/>
    </xf>
    <xf numFmtId="0" fontId="38" fillId="0" borderId="0" xfId="3" applyFont="1" applyFill="1" applyBorder="1" applyAlignment="1">
      <alignment vertical="center" shrinkToFit="1"/>
    </xf>
    <xf numFmtId="191" fontId="38" fillId="0" borderId="0" xfId="3" applyNumberFormat="1" applyFont="1" applyFill="1" applyBorder="1" applyAlignment="1">
      <alignment vertical="center" wrapText="1"/>
    </xf>
    <xf numFmtId="192" fontId="38" fillId="0" borderId="0" xfId="3" applyNumberFormat="1" applyFont="1" applyFill="1" applyBorder="1" applyAlignment="1">
      <alignment wrapText="1"/>
    </xf>
    <xf numFmtId="192" fontId="38" fillId="0" borderId="0" xfId="3" applyNumberFormat="1" applyFont="1" applyFill="1" applyBorder="1" applyAlignment="1" applyProtection="1">
      <alignment wrapText="1"/>
      <protection locked="0"/>
    </xf>
    <xf numFmtId="0" fontId="26" fillId="2" borderId="1" xfId="1" applyFont="1" applyFill="1" applyBorder="1" applyAlignment="1">
      <alignment vertical="center" textRotation="255" shrinkToFit="1"/>
    </xf>
    <xf numFmtId="0" fontId="26" fillId="2" borderId="28" xfId="1" applyFont="1" applyFill="1" applyBorder="1" applyAlignment="1">
      <alignment vertical="center" textRotation="255" shrinkToFit="1"/>
    </xf>
    <xf numFmtId="0" fontId="20" fillId="2" borderId="3" xfId="3" applyFont="1" applyFill="1" applyBorder="1" applyAlignment="1">
      <alignment vertical="center" wrapText="1" shrinkToFit="1"/>
    </xf>
    <xf numFmtId="0" fontId="20" fillId="2" borderId="4" xfId="3" applyFont="1" applyFill="1" applyBorder="1" applyAlignment="1">
      <alignment vertical="center" wrapText="1" shrinkToFit="1"/>
    </xf>
    <xf numFmtId="0" fontId="20" fillId="2" borderId="29" xfId="3" applyFont="1" applyFill="1" applyBorder="1" applyAlignment="1">
      <alignment vertical="center" wrapText="1" shrinkToFit="1"/>
    </xf>
    <xf numFmtId="0" fontId="20" fillId="2" borderId="7" xfId="3" applyFont="1" applyFill="1" applyBorder="1" applyAlignment="1">
      <alignment vertical="center" wrapText="1" shrinkToFit="1"/>
    </xf>
    <xf numFmtId="0" fontId="20" fillId="2" borderId="8" xfId="3" applyFont="1" applyFill="1" applyBorder="1" applyAlignment="1">
      <alignment vertical="center" wrapText="1" shrinkToFit="1"/>
    </xf>
    <xf numFmtId="0" fontId="20" fillId="2" borderId="13" xfId="3" applyFont="1" applyFill="1" applyBorder="1" applyAlignment="1">
      <alignment vertical="center" wrapText="1" shrinkToFit="1"/>
    </xf>
    <xf numFmtId="192" fontId="20" fillId="3" borderId="78" xfId="3" applyNumberFormat="1" applyFont="1" applyFill="1" applyBorder="1" applyAlignment="1">
      <alignment horizontal="center" wrapText="1"/>
    </xf>
    <xf numFmtId="192" fontId="20" fillId="3" borderId="73" xfId="3" applyNumberFormat="1" applyFont="1" applyFill="1" applyBorder="1" applyAlignment="1">
      <alignment horizontal="center" wrapText="1"/>
    </xf>
    <xf numFmtId="192" fontId="20" fillId="3" borderId="79" xfId="3" applyNumberFormat="1" applyFont="1" applyFill="1" applyBorder="1" applyAlignment="1">
      <alignment horizontal="center" wrapText="1"/>
    </xf>
    <xf numFmtId="192" fontId="20" fillId="3" borderId="80" xfId="3" applyNumberFormat="1" applyFont="1" applyFill="1" applyBorder="1" applyAlignment="1">
      <alignment horizontal="center" wrapText="1"/>
    </xf>
    <xf numFmtId="192" fontId="39" fillId="4" borderId="78" xfId="3" applyNumberFormat="1" applyFont="1" applyFill="1" applyBorder="1" applyAlignment="1">
      <alignment horizontal="center" wrapText="1"/>
    </xf>
    <xf numFmtId="192" fontId="39" fillId="4" borderId="73" xfId="3" applyNumberFormat="1" applyFont="1" applyFill="1" applyBorder="1" applyAlignment="1">
      <alignment horizontal="center" wrapText="1"/>
    </xf>
    <xf numFmtId="192" fontId="39" fillId="3" borderId="79" xfId="3" applyNumberFormat="1" applyFont="1" applyFill="1" applyBorder="1" applyAlignment="1" applyProtection="1">
      <alignment horizontal="center" wrapText="1"/>
      <protection locked="0"/>
    </xf>
    <xf numFmtId="192" fontId="39" fillId="3" borderId="80" xfId="3" applyNumberFormat="1" applyFont="1" applyFill="1" applyBorder="1" applyAlignment="1" applyProtection="1">
      <alignment horizontal="center" wrapText="1"/>
      <protection locked="0"/>
    </xf>
    <xf numFmtId="192" fontId="20" fillId="3" borderId="78" xfId="3" quotePrefix="1" applyNumberFormat="1" applyFont="1" applyFill="1" applyBorder="1" applyAlignment="1">
      <alignment horizontal="center" wrapText="1"/>
    </xf>
    <xf numFmtId="192" fontId="20" fillId="3" borderId="73" xfId="3" quotePrefix="1" applyNumberFormat="1" applyFont="1" applyFill="1" applyBorder="1" applyAlignment="1">
      <alignment horizontal="center" wrapText="1"/>
    </xf>
    <xf numFmtId="191" fontId="20" fillId="0" borderId="3" xfId="3" applyNumberFormat="1" applyFont="1" applyFill="1" applyBorder="1" applyAlignment="1">
      <alignment horizontal="center" vertical="center" wrapText="1"/>
    </xf>
    <xf numFmtId="191" fontId="20" fillId="0" borderId="29" xfId="3" applyNumberFormat="1" applyFont="1" applyFill="1" applyBorder="1" applyAlignment="1">
      <alignment horizontal="center" vertical="center" wrapText="1"/>
    </xf>
    <xf numFmtId="191" fontId="20" fillId="0" borderId="7" xfId="3" applyNumberFormat="1" applyFont="1" applyFill="1" applyBorder="1" applyAlignment="1">
      <alignment horizontal="center" vertical="center" wrapText="1"/>
    </xf>
    <xf numFmtId="191" fontId="20" fillId="0" borderId="13" xfId="3" applyNumberFormat="1"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0" borderId="1" xfId="3" applyFont="1" applyFill="1" applyBorder="1" applyAlignment="1">
      <alignment horizontal="center" vertical="center" textRotation="255"/>
    </xf>
    <xf numFmtId="0" fontId="20" fillId="0" borderId="28" xfId="3" applyFont="1" applyFill="1" applyBorder="1" applyAlignment="1">
      <alignment horizontal="center" vertical="center" textRotation="255"/>
    </xf>
    <xf numFmtId="0" fontId="20" fillId="0" borderId="2" xfId="3" applyFont="1" applyFill="1" applyBorder="1" applyAlignment="1">
      <alignment horizontal="center" vertical="center" textRotation="255"/>
    </xf>
    <xf numFmtId="176" fontId="26" fillId="2" borderId="87" xfId="1" applyNumberFormat="1" applyFont="1" applyFill="1" applyBorder="1" applyAlignment="1">
      <alignment horizontal="center" vertical="center" shrinkToFit="1"/>
    </xf>
    <xf numFmtId="176" fontId="26" fillId="2" borderId="111" xfId="1" applyNumberFormat="1" applyFont="1" applyFill="1" applyBorder="1" applyAlignment="1">
      <alignment horizontal="center" vertical="center" shrinkToFit="1"/>
    </xf>
    <xf numFmtId="176" fontId="26" fillId="2" borderId="88" xfId="1" applyNumberFormat="1" applyFont="1" applyFill="1" applyBorder="1" applyAlignment="1">
      <alignment horizontal="center" vertical="center" shrinkToFit="1"/>
    </xf>
    <xf numFmtId="176" fontId="26" fillId="2" borderId="41" xfId="1" applyNumberFormat="1" applyFont="1" applyFill="1" applyBorder="1" applyAlignment="1">
      <alignment horizontal="center" vertical="center" shrinkToFit="1"/>
    </xf>
    <xf numFmtId="176" fontId="26" fillId="2" borderId="71" xfId="1" applyNumberFormat="1" applyFont="1" applyFill="1" applyBorder="1" applyAlignment="1">
      <alignment horizontal="center" vertical="center" shrinkToFit="1"/>
    </xf>
    <xf numFmtId="176" fontId="26" fillId="2" borderId="42" xfId="1" applyNumberFormat="1" applyFont="1" applyFill="1" applyBorder="1" applyAlignment="1">
      <alignment horizontal="center" vertical="center" shrinkToFit="1"/>
    </xf>
    <xf numFmtId="176" fontId="26" fillId="2" borderId="110" xfId="1" applyNumberFormat="1" applyFont="1" applyFill="1" applyBorder="1" applyAlignment="1">
      <alignment horizontal="center" vertical="center" shrinkToFit="1"/>
    </xf>
    <xf numFmtId="176" fontId="26" fillId="2" borderId="107" xfId="1" applyNumberFormat="1" applyFont="1" applyFill="1" applyBorder="1" applyAlignment="1">
      <alignment horizontal="center" vertical="center" shrinkToFit="1"/>
    </xf>
    <xf numFmtId="176" fontId="26" fillId="2" borderId="108" xfId="1" applyNumberFormat="1" applyFont="1" applyFill="1" applyBorder="1" applyAlignment="1">
      <alignment horizontal="center" vertical="center" shrinkToFit="1"/>
    </xf>
    <xf numFmtId="176" fontId="26" fillId="2" borderId="112" xfId="1" applyNumberFormat="1" applyFont="1" applyFill="1" applyBorder="1" applyAlignment="1">
      <alignment horizontal="center" vertical="center" shrinkToFit="1"/>
    </xf>
    <xf numFmtId="176" fontId="26" fillId="2" borderId="113" xfId="1" applyNumberFormat="1" applyFont="1" applyFill="1" applyBorder="1" applyAlignment="1">
      <alignment horizontal="center" vertical="center" shrinkToFit="1"/>
    </xf>
    <xf numFmtId="176" fontId="26" fillId="2" borderId="114" xfId="1" applyNumberFormat="1" applyFont="1" applyFill="1" applyBorder="1" applyAlignment="1">
      <alignment horizontal="center" vertical="center" shrinkToFit="1"/>
    </xf>
    <xf numFmtId="176" fontId="26" fillId="2" borderId="43" xfId="1" applyNumberFormat="1" applyFont="1" applyFill="1" applyBorder="1" applyAlignment="1">
      <alignment horizontal="center" vertical="center" shrinkToFit="1"/>
    </xf>
    <xf numFmtId="176" fontId="26" fillId="2" borderId="45" xfId="1" applyNumberFormat="1" applyFont="1" applyFill="1" applyBorder="1" applyAlignment="1">
      <alignment horizontal="center" vertical="center" shrinkToFit="1"/>
    </xf>
    <xf numFmtId="176" fontId="26" fillId="2" borderId="44" xfId="1" applyNumberFormat="1" applyFont="1" applyFill="1" applyBorder="1" applyAlignment="1">
      <alignment horizontal="center" vertical="center" shrinkToFit="1"/>
    </xf>
    <xf numFmtId="0" fontId="26" fillId="2" borderId="4" xfId="1" applyFont="1" applyFill="1" applyBorder="1" applyAlignment="1">
      <alignment vertical="center" shrinkToFit="1"/>
    </xf>
    <xf numFmtId="0" fontId="26" fillId="2" borderId="40" xfId="1" applyFont="1" applyFill="1" applyBorder="1" applyAlignment="1">
      <alignment vertical="center" shrinkToFit="1"/>
    </xf>
    <xf numFmtId="0" fontId="26" fillId="3" borderId="87" xfId="1" applyFont="1" applyFill="1" applyBorder="1" applyAlignment="1" applyProtection="1">
      <alignment horizontal="center" vertical="center" shrinkToFit="1"/>
      <protection locked="0"/>
    </xf>
    <xf numFmtId="0" fontId="26" fillId="3" borderId="111" xfId="1" applyFont="1" applyFill="1" applyBorder="1" applyAlignment="1" applyProtection="1">
      <alignment horizontal="center" vertical="center" shrinkToFit="1"/>
      <protection locked="0"/>
    </xf>
    <xf numFmtId="0" fontId="26" fillId="3" borderId="88" xfId="1" applyFont="1" applyFill="1" applyBorder="1" applyAlignment="1" applyProtection="1">
      <alignment horizontal="center" vertical="center" shrinkToFit="1"/>
      <protection locked="0"/>
    </xf>
    <xf numFmtId="176" fontId="26" fillId="2" borderId="87" xfId="1" applyNumberFormat="1" applyFont="1" applyFill="1" applyBorder="1" applyAlignment="1">
      <alignment vertical="center" shrinkToFit="1"/>
    </xf>
    <xf numFmtId="176" fontId="26" fillId="2" borderId="88" xfId="1" applyNumberFormat="1" applyFont="1" applyFill="1" applyBorder="1" applyAlignment="1">
      <alignment vertical="center" shrinkToFit="1"/>
    </xf>
    <xf numFmtId="0" fontId="26" fillId="2" borderId="48" xfId="1" applyFont="1" applyFill="1" applyBorder="1" applyAlignment="1">
      <alignment vertical="center" shrinkToFit="1"/>
    </xf>
    <xf numFmtId="0" fontId="26" fillId="2" borderId="47" xfId="1" applyFont="1" applyFill="1" applyBorder="1" applyAlignment="1">
      <alignment vertical="center" shrinkToFit="1"/>
    </xf>
    <xf numFmtId="0" fontId="26" fillId="2" borderId="37" xfId="1" applyFont="1" applyFill="1" applyBorder="1" applyAlignment="1">
      <alignment vertical="center" shrinkToFit="1"/>
    </xf>
    <xf numFmtId="0" fontId="26" fillId="2" borderId="36" xfId="1" applyFont="1" applyFill="1" applyBorder="1" applyAlignment="1">
      <alignment vertical="center" shrinkToFit="1"/>
    </xf>
    <xf numFmtId="176" fontId="26" fillId="2" borderId="84" xfId="1" applyNumberFormat="1" applyFont="1" applyFill="1" applyBorder="1" applyAlignment="1">
      <alignment horizontal="center" vertical="center" shrinkToFit="1"/>
    </xf>
    <xf numFmtId="176" fontId="26" fillId="2" borderId="85" xfId="1" applyNumberFormat="1" applyFont="1" applyFill="1" applyBorder="1" applyAlignment="1">
      <alignment horizontal="center" vertical="center" shrinkToFit="1"/>
    </xf>
    <xf numFmtId="176" fontId="26" fillId="2" borderId="38" xfId="1" applyNumberFormat="1" applyFont="1" applyFill="1" applyBorder="1" applyAlignment="1">
      <alignment vertical="center" shrinkToFit="1"/>
    </xf>
    <xf numFmtId="176" fontId="26" fillId="2" borderId="36" xfId="1" applyNumberFormat="1" applyFont="1" applyFill="1" applyBorder="1" applyAlignment="1">
      <alignment vertical="center" shrinkToFit="1"/>
    </xf>
    <xf numFmtId="0" fontId="26" fillId="2" borderId="109" xfId="1" applyFont="1" applyFill="1" applyBorder="1" applyAlignment="1">
      <alignment vertical="center" shrinkToFit="1"/>
    </xf>
    <xf numFmtId="0" fontId="26" fillId="2" borderId="0" xfId="1" applyFont="1" applyFill="1" applyBorder="1" applyAlignment="1">
      <alignment vertical="center" shrinkToFit="1"/>
    </xf>
    <xf numFmtId="0" fontId="26" fillId="2" borderId="31" xfId="1" applyFont="1" applyFill="1" applyBorder="1" applyAlignment="1">
      <alignment vertical="center" shrinkToFit="1"/>
    </xf>
    <xf numFmtId="176" fontId="26" fillId="2" borderId="22" xfId="1" applyNumberFormat="1" applyFont="1" applyFill="1" applyBorder="1" applyAlignment="1">
      <alignment vertical="center" shrinkToFit="1"/>
    </xf>
    <xf numFmtId="176" fontId="26" fillId="2" borderId="31" xfId="1" applyNumberFormat="1" applyFont="1" applyFill="1" applyBorder="1" applyAlignment="1">
      <alignment vertical="center" shrinkToFit="1"/>
    </xf>
    <xf numFmtId="176" fontId="20" fillId="2" borderId="84" xfId="1" applyNumberFormat="1" applyFont="1" applyFill="1" applyBorder="1" applyAlignment="1">
      <alignment horizontal="center" vertical="center" shrinkToFit="1"/>
    </xf>
    <xf numFmtId="176" fontId="20" fillId="2" borderId="85" xfId="1" applyNumberFormat="1" applyFont="1" applyFill="1" applyBorder="1" applyAlignment="1">
      <alignment horizontal="center" vertical="center" shrinkToFit="1"/>
    </xf>
    <xf numFmtId="176" fontId="20" fillId="2" borderId="84" xfId="1" applyNumberFormat="1" applyFont="1" applyFill="1" applyBorder="1" applyAlignment="1" applyProtection="1">
      <alignment horizontal="center" vertical="center" shrinkToFit="1"/>
      <protection locked="0"/>
    </xf>
    <xf numFmtId="176" fontId="20" fillId="2" borderId="85" xfId="1" applyNumberFormat="1" applyFont="1" applyFill="1" applyBorder="1" applyAlignment="1" applyProtection="1">
      <alignment horizontal="center" vertical="center" shrinkToFit="1"/>
      <protection locked="0"/>
    </xf>
    <xf numFmtId="9" fontId="20" fillId="2" borderId="112" xfId="5" applyFont="1" applyFill="1" applyBorder="1" applyAlignment="1">
      <alignment vertical="center" shrinkToFit="1"/>
    </xf>
    <xf numFmtId="9" fontId="20" fillId="2" borderId="114" xfId="5" applyFont="1" applyFill="1" applyBorder="1" applyAlignment="1">
      <alignment vertical="center" shrinkToFit="1"/>
    </xf>
    <xf numFmtId="0" fontId="20" fillId="3" borderId="87" xfId="1" applyFont="1" applyFill="1" applyBorder="1" applyAlignment="1" applyProtection="1">
      <alignment horizontal="center" vertical="center" shrinkToFit="1"/>
      <protection locked="0"/>
    </xf>
    <xf numFmtId="0" fontId="20" fillId="3" borderId="111" xfId="1" applyFont="1" applyFill="1" applyBorder="1" applyAlignment="1" applyProtection="1">
      <alignment horizontal="center" vertical="center" shrinkToFit="1"/>
      <protection locked="0"/>
    </xf>
    <xf numFmtId="0" fontId="20" fillId="3" borderId="88" xfId="1" applyFont="1" applyFill="1" applyBorder="1" applyAlignment="1" applyProtection="1">
      <alignment horizontal="center" vertical="center" shrinkToFit="1"/>
      <protection locked="0"/>
    </xf>
    <xf numFmtId="0" fontId="20" fillId="2" borderId="0" xfId="0" applyFont="1" applyFill="1" applyBorder="1" applyAlignment="1">
      <alignment horizontal="distributed" vertical="center"/>
    </xf>
    <xf numFmtId="0" fontId="20" fillId="3" borderId="9" xfId="0" applyFont="1" applyFill="1" applyBorder="1" applyAlignment="1" applyProtection="1">
      <alignment vertical="center"/>
      <protection locked="0"/>
    </xf>
    <xf numFmtId="0" fontId="20" fillId="2" borderId="4" xfId="1" applyFont="1" applyFill="1" applyBorder="1" applyAlignment="1">
      <alignment vertical="center" shrinkToFit="1"/>
    </xf>
    <xf numFmtId="0" fontId="20" fillId="2" borderId="40" xfId="1" applyFont="1" applyFill="1" applyBorder="1" applyAlignment="1">
      <alignment vertical="center" shrinkToFit="1"/>
    </xf>
    <xf numFmtId="176" fontId="20" fillId="2" borderId="87" xfId="1" applyNumberFormat="1" applyFont="1" applyFill="1" applyBorder="1" applyAlignment="1">
      <alignment vertical="center" shrinkToFit="1"/>
    </xf>
    <xf numFmtId="176" fontId="20" fillId="2" borderId="88" xfId="1" applyNumberFormat="1" applyFont="1" applyFill="1" applyBorder="1" applyAlignment="1">
      <alignment vertical="center" shrinkToFit="1"/>
    </xf>
    <xf numFmtId="176" fontId="20" fillId="2" borderId="87" xfId="1" applyNumberFormat="1" applyFont="1" applyFill="1" applyBorder="1" applyAlignment="1">
      <alignment horizontal="center" vertical="center" shrinkToFit="1"/>
    </xf>
    <xf numFmtId="176" fontId="20" fillId="2" borderId="111" xfId="1" applyNumberFormat="1" applyFont="1" applyFill="1" applyBorder="1" applyAlignment="1">
      <alignment horizontal="center" vertical="center" shrinkToFit="1"/>
    </xf>
    <xf numFmtId="176" fontId="20" fillId="2" borderId="88" xfId="1" applyNumberFormat="1" applyFont="1" applyFill="1" applyBorder="1" applyAlignment="1">
      <alignment horizontal="center" vertical="center" shrinkToFit="1"/>
    </xf>
    <xf numFmtId="0" fontId="20" fillId="2" borderId="47" xfId="1" applyFont="1" applyFill="1" applyBorder="1" applyAlignment="1">
      <alignment vertical="center" shrinkToFit="1"/>
    </xf>
    <xf numFmtId="0" fontId="20" fillId="2" borderId="37" xfId="1" applyFont="1" applyFill="1" applyBorder="1" applyAlignment="1">
      <alignment vertical="center" shrinkToFit="1"/>
    </xf>
    <xf numFmtId="0" fontId="20" fillId="2" borderId="36" xfId="1" applyFont="1" applyFill="1" applyBorder="1" applyAlignment="1">
      <alignment vertical="center" shrinkToFit="1"/>
    </xf>
    <xf numFmtId="176" fontId="20" fillId="2" borderId="38" xfId="1" applyNumberFormat="1" applyFont="1" applyFill="1" applyBorder="1" applyAlignment="1">
      <alignment vertical="center" shrinkToFit="1"/>
    </xf>
    <xf numFmtId="176" fontId="20" fillId="2" borderId="36" xfId="1" applyNumberFormat="1" applyFont="1" applyFill="1" applyBorder="1" applyAlignment="1">
      <alignment vertical="center" shrinkToFit="1"/>
    </xf>
    <xf numFmtId="176" fontId="20" fillId="2" borderId="41" xfId="1" applyNumberFormat="1" applyFont="1" applyFill="1" applyBorder="1" applyAlignment="1">
      <alignment horizontal="center" vertical="center" shrinkToFit="1"/>
    </xf>
    <xf numFmtId="176" fontId="20" fillId="2" borderId="71" xfId="1" applyNumberFormat="1" applyFont="1" applyFill="1" applyBorder="1" applyAlignment="1">
      <alignment horizontal="center" vertical="center" shrinkToFit="1"/>
    </xf>
    <xf numFmtId="176" fontId="20" fillId="2" borderId="42" xfId="1" applyNumberFormat="1" applyFont="1" applyFill="1" applyBorder="1" applyAlignment="1">
      <alignment horizontal="center" vertical="center" shrinkToFit="1"/>
    </xf>
    <xf numFmtId="0" fontId="20" fillId="2" borderId="48" xfId="1" applyFont="1" applyFill="1" applyBorder="1" applyAlignment="1">
      <alignment vertical="center" shrinkToFit="1"/>
    </xf>
    <xf numFmtId="0" fontId="20" fillId="2" borderId="115" xfId="1" applyFont="1" applyFill="1" applyBorder="1" applyAlignment="1">
      <alignment vertical="center" shrinkToFit="1"/>
    </xf>
    <xf numFmtId="0" fontId="20" fillId="2" borderId="67" xfId="1" applyFont="1" applyFill="1" applyBorder="1" applyAlignment="1">
      <alignment vertical="center" shrinkToFit="1"/>
    </xf>
    <xf numFmtId="0" fontId="20" fillId="2" borderId="51" xfId="1" applyFont="1" applyFill="1" applyBorder="1" applyAlignment="1">
      <alignment vertical="center" shrinkToFit="1"/>
    </xf>
    <xf numFmtId="176" fontId="20" fillId="2" borderId="22" xfId="1" applyNumberFormat="1" applyFont="1" applyFill="1" applyBorder="1" applyAlignment="1">
      <alignment vertical="center" shrinkToFit="1"/>
    </xf>
    <xf numFmtId="176" fontId="20" fillId="2" borderId="31" xfId="1" applyNumberFormat="1" applyFont="1" applyFill="1" applyBorder="1" applyAlignment="1">
      <alignment vertical="center" shrinkToFit="1"/>
    </xf>
    <xf numFmtId="176" fontId="20" fillId="2" borderId="50" xfId="1" applyNumberFormat="1" applyFont="1" applyFill="1" applyBorder="1" applyAlignment="1">
      <alignment horizontal="center" vertical="center" shrinkToFit="1"/>
    </xf>
    <xf numFmtId="176" fontId="20" fillId="2" borderId="67" xfId="1" applyNumberFormat="1" applyFont="1" applyFill="1" applyBorder="1" applyAlignment="1">
      <alignment horizontal="center" vertical="center" shrinkToFit="1"/>
    </xf>
    <xf numFmtId="176" fontId="20" fillId="2" borderId="51" xfId="1" applyNumberFormat="1" applyFont="1" applyFill="1" applyBorder="1" applyAlignment="1">
      <alignment horizontal="center" vertical="center" shrinkToFit="1"/>
    </xf>
    <xf numFmtId="0" fontId="20" fillId="3" borderId="60" xfId="1" applyFont="1" applyFill="1" applyBorder="1" applyAlignment="1" applyProtection="1">
      <alignment horizontal="center" vertical="center" shrinkToFit="1"/>
      <protection locked="0"/>
    </xf>
    <xf numFmtId="0" fontId="20" fillId="3" borderId="4" xfId="1" applyFont="1" applyFill="1" applyBorder="1" applyAlignment="1" applyProtection="1">
      <alignment horizontal="center" vertical="center" shrinkToFit="1"/>
      <protection locked="0"/>
    </xf>
    <xf numFmtId="0" fontId="20" fillId="3" borderId="40" xfId="1" applyFont="1" applyFill="1" applyBorder="1" applyAlignment="1" applyProtection="1">
      <alignment horizontal="center" vertical="center" shrinkToFit="1"/>
      <protection locked="0"/>
    </xf>
    <xf numFmtId="0" fontId="20" fillId="2" borderId="60" xfId="1" applyFont="1" applyFill="1" applyBorder="1" applyAlignment="1">
      <alignment horizontal="center" vertical="center" shrinkToFit="1"/>
    </xf>
    <xf numFmtId="0" fontId="20" fillId="2" borderId="40" xfId="1" applyFont="1" applyFill="1" applyBorder="1" applyAlignment="1">
      <alignment horizontal="center" vertical="center" shrinkToFit="1"/>
    </xf>
    <xf numFmtId="178" fontId="20" fillId="3" borderId="60" xfId="1" applyNumberFormat="1" applyFont="1" applyFill="1" applyBorder="1" applyAlignment="1" applyProtection="1">
      <alignment horizontal="center" vertical="center" shrinkToFit="1"/>
      <protection locked="0"/>
    </xf>
    <xf numFmtId="178" fontId="20" fillId="3" borderId="40" xfId="1" applyNumberFormat="1" applyFont="1" applyFill="1" applyBorder="1" applyAlignment="1" applyProtection="1">
      <alignment horizontal="center" vertical="center" shrinkToFit="1"/>
      <protection locked="0"/>
    </xf>
    <xf numFmtId="0" fontId="20" fillId="2" borderId="22" xfId="1" applyFont="1" applyFill="1" applyBorder="1" applyAlignment="1">
      <alignment horizontal="center" vertical="center" shrinkToFit="1"/>
    </xf>
    <xf numFmtId="0" fontId="20" fillId="2" borderId="0" xfId="1" applyFont="1" applyFill="1" applyBorder="1" applyAlignment="1">
      <alignment horizontal="center" vertical="center" shrinkToFit="1"/>
    </xf>
    <xf numFmtId="178" fontId="20" fillId="3" borderId="22" xfId="1" applyNumberFormat="1" applyFont="1" applyFill="1" applyBorder="1" applyAlignment="1" applyProtection="1">
      <alignment horizontal="center" vertical="center" shrinkToFit="1"/>
      <protection locked="0"/>
    </xf>
    <xf numFmtId="178" fontId="20" fillId="3" borderId="31" xfId="1" applyNumberFormat="1" applyFont="1" applyFill="1" applyBorder="1" applyAlignment="1" applyProtection="1">
      <alignment horizontal="center" vertical="center" shrinkToFit="1"/>
      <protection locked="0"/>
    </xf>
    <xf numFmtId="176" fontId="20" fillId="2" borderId="86" xfId="1" applyNumberFormat="1" applyFont="1" applyFill="1" applyBorder="1" applyAlignment="1">
      <alignment horizontal="center" vertical="center" shrinkToFit="1"/>
    </xf>
    <xf numFmtId="0" fontId="20" fillId="3" borderId="9" xfId="0" applyFont="1" applyFill="1" applyBorder="1" applyAlignment="1" applyProtection="1">
      <alignment horizontal="left" vertical="center"/>
      <protection locked="0"/>
    </xf>
    <xf numFmtId="0" fontId="20" fillId="0" borderId="9" xfId="0" applyFont="1" applyFill="1" applyBorder="1" applyAlignment="1" applyProtection="1">
      <alignment horizontal="center" vertical="center"/>
      <protection locked="0"/>
    </xf>
    <xf numFmtId="0" fontId="20" fillId="2" borderId="3" xfId="1" applyFont="1" applyFill="1" applyBorder="1" applyAlignment="1">
      <alignment vertical="center" shrinkToFit="1"/>
    </xf>
    <xf numFmtId="0" fontId="20" fillId="2" borderId="5" xfId="1" applyFont="1" applyFill="1" applyBorder="1" applyAlignment="1">
      <alignment vertical="center" shrinkToFit="1"/>
    </xf>
    <xf numFmtId="0" fontId="20" fillId="2" borderId="0" xfId="1" applyFont="1" applyFill="1" applyBorder="1" applyAlignment="1">
      <alignment vertical="center" shrinkToFit="1"/>
    </xf>
    <xf numFmtId="0" fontId="20" fillId="2" borderId="31" xfId="1" applyFont="1" applyFill="1" applyBorder="1" applyAlignment="1">
      <alignment vertical="center" shrinkToFit="1"/>
    </xf>
    <xf numFmtId="0" fontId="20" fillId="2" borderId="1" xfId="1" applyFont="1" applyFill="1" applyBorder="1" applyAlignment="1">
      <alignment horizontal="center" vertical="center" textRotation="255" shrinkToFit="1"/>
    </xf>
    <xf numFmtId="0" fontId="20" fillId="2" borderId="28" xfId="1" applyFont="1" applyFill="1" applyBorder="1" applyAlignment="1">
      <alignment horizontal="center" vertical="center" textRotation="255" shrinkToFit="1"/>
    </xf>
    <xf numFmtId="176" fontId="20" fillId="2" borderId="60" xfId="1" applyNumberFormat="1" applyFont="1" applyFill="1" applyBorder="1" applyAlignment="1">
      <alignment vertical="center" shrinkToFit="1"/>
    </xf>
    <xf numFmtId="176" fontId="20" fillId="2" borderId="40" xfId="1" applyNumberFormat="1" applyFont="1" applyFill="1" applyBorder="1" applyAlignment="1">
      <alignment vertical="center" shrinkToFit="1"/>
    </xf>
    <xf numFmtId="176" fontId="20" fillId="2" borderId="53" xfId="1" applyNumberFormat="1" applyFont="1" applyFill="1" applyBorder="1" applyAlignment="1">
      <alignment vertical="center" shrinkToFit="1"/>
    </xf>
    <xf numFmtId="176" fontId="20" fillId="2" borderId="35" xfId="1" applyNumberFormat="1" applyFont="1" applyFill="1" applyBorder="1" applyAlignment="1">
      <alignment vertical="center" shrinkToFit="1"/>
    </xf>
    <xf numFmtId="176" fontId="20" fillId="2" borderId="60" xfId="1" applyNumberFormat="1" applyFont="1" applyFill="1" applyBorder="1" applyAlignment="1">
      <alignment horizontal="center" vertical="center" shrinkToFit="1"/>
    </xf>
    <xf numFmtId="176" fontId="20" fillId="2" borderId="4" xfId="1" applyNumberFormat="1" applyFont="1" applyFill="1" applyBorder="1" applyAlignment="1">
      <alignment horizontal="center" vertical="center" shrinkToFit="1"/>
    </xf>
    <xf numFmtId="176" fontId="20" fillId="2" borderId="29" xfId="1" applyNumberFormat="1" applyFont="1" applyFill="1" applyBorder="1" applyAlignment="1">
      <alignment horizontal="center" vertical="center" shrinkToFit="1"/>
    </xf>
    <xf numFmtId="176" fontId="20" fillId="2" borderId="53" xfId="1" applyNumberFormat="1" applyFont="1" applyFill="1" applyBorder="1" applyAlignment="1">
      <alignment horizontal="center" vertical="center" shrinkToFit="1"/>
    </xf>
    <xf numFmtId="176" fontId="20" fillId="2" borderId="70" xfId="1" applyNumberFormat="1" applyFont="1" applyFill="1" applyBorder="1" applyAlignment="1">
      <alignment horizontal="center" vertical="center" shrinkToFit="1"/>
    </xf>
    <xf numFmtId="176" fontId="20" fillId="2" borderId="68" xfId="1" applyNumberFormat="1" applyFont="1" applyFill="1" applyBorder="1" applyAlignment="1">
      <alignment horizontal="center" vertical="center" shrinkToFit="1"/>
    </xf>
    <xf numFmtId="0" fontId="20" fillId="2" borderId="38"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179" fontId="20" fillId="3" borderId="38" xfId="1" applyNumberFormat="1" applyFont="1" applyFill="1" applyBorder="1" applyAlignment="1" applyProtection="1">
      <alignment horizontal="center" vertical="center" shrinkToFit="1"/>
      <protection locked="0"/>
    </xf>
    <xf numFmtId="179" fontId="20" fillId="3" borderId="36" xfId="1" applyNumberFormat="1" applyFont="1" applyFill="1" applyBorder="1" applyAlignment="1" applyProtection="1">
      <alignment horizontal="center" vertical="center" shrinkToFit="1"/>
      <protection locked="0"/>
    </xf>
    <xf numFmtId="0" fontId="20" fillId="2" borderId="109" xfId="1" applyFont="1" applyFill="1" applyBorder="1" applyAlignment="1">
      <alignment vertical="center" shrinkToFit="1"/>
    </xf>
    <xf numFmtId="176" fontId="20" fillId="2" borderId="110" xfId="1" applyNumberFormat="1" applyFont="1" applyFill="1" applyBorder="1" applyAlignment="1">
      <alignment horizontal="center" vertical="center" shrinkToFit="1"/>
    </xf>
    <xf numFmtId="176" fontId="20" fillId="2" borderId="107" xfId="1" applyNumberFormat="1" applyFont="1" applyFill="1" applyBorder="1" applyAlignment="1">
      <alignment horizontal="center" vertical="center" shrinkToFit="1"/>
    </xf>
    <xf numFmtId="176" fontId="20" fillId="2" borderId="108" xfId="1" applyNumberFormat="1" applyFont="1" applyFill="1" applyBorder="1" applyAlignment="1">
      <alignment horizontal="center" vertical="center" shrinkToFit="1"/>
    </xf>
    <xf numFmtId="176" fontId="22" fillId="2" borderId="22" xfId="1" applyNumberFormat="1" applyFont="1" applyFill="1" applyBorder="1" applyAlignment="1">
      <alignment horizontal="right" vertical="center" shrinkToFit="1"/>
    </xf>
    <xf numFmtId="176" fontId="22" fillId="2" borderId="0" xfId="1" applyNumberFormat="1" applyFont="1" applyFill="1" applyBorder="1" applyAlignment="1">
      <alignment horizontal="right" vertical="center" shrinkToFit="1"/>
    </xf>
    <xf numFmtId="176" fontId="22" fillId="2" borderId="31" xfId="1" applyNumberFormat="1" applyFont="1" applyFill="1" applyBorder="1" applyAlignment="1">
      <alignment horizontal="right" vertical="center" shrinkToFit="1"/>
    </xf>
    <xf numFmtId="176" fontId="22" fillId="2" borderId="58" xfId="1" applyNumberFormat="1" applyFont="1" applyFill="1" applyBorder="1" applyAlignment="1">
      <alignment horizontal="right" vertical="center" shrinkToFit="1"/>
    </xf>
    <xf numFmtId="176" fontId="22" fillId="2" borderId="30" xfId="1" applyNumberFormat="1" applyFont="1" applyFill="1" applyBorder="1" applyAlignment="1">
      <alignment horizontal="right" vertical="center" shrinkToFit="1"/>
    </xf>
    <xf numFmtId="176" fontId="22" fillId="2" borderId="39" xfId="1" applyNumberFormat="1" applyFont="1" applyFill="1" applyBorder="1" applyAlignment="1">
      <alignment horizontal="right" vertical="center" shrinkToFit="1"/>
    </xf>
    <xf numFmtId="0" fontId="22" fillId="2" borderId="106" xfId="1" applyFont="1" applyFill="1" applyBorder="1" applyAlignment="1">
      <alignment vertical="center" shrinkToFit="1"/>
    </xf>
    <xf numFmtId="0" fontId="22" fillId="2" borderId="107" xfId="1" applyFont="1" applyFill="1" applyBorder="1" applyAlignment="1">
      <alignment vertical="center" shrinkToFit="1"/>
    </xf>
    <xf numFmtId="0" fontId="22" fillId="2" borderId="108" xfId="1" applyFont="1" applyFill="1" applyBorder="1" applyAlignment="1">
      <alignment vertical="center" shrinkToFit="1"/>
    </xf>
    <xf numFmtId="0" fontId="22" fillId="2" borderId="63" xfId="1" applyFont="1" applyFill="1" applyBorder="1" applyAlignment="1">
      <alignment vertical="center" shrinkToFit="1"/>
    </xf>
    <xf numFmtId="0" fontId="22" fillId="2" borderId="30" xfId="1" applyFont="1" applyFill="1" applyBorder="1" applyAlignment="1">
      <alignment vertical="center" shrinkToFit="1"/>
    </xf>
    <xf numFmtId="0" fontId="22" fillId="2" borderId="39" xfId="1" applyFont="1" applyFill="1" applyBorder="1" applyAlignment="1">
      <alignment vertical="center" shrinkToFit="1"/>
    </xf>
    <xf numFmtId="192" fontId="22" fillId="2" borderId="53" xfId="0" applyNumberFormat="1" applyFont="1" applyFill="1" applyBorder="1" applyAlignment="1">
      <alignment horizontal="right" vertical="center" shrinkToFit="1"/>
    </xf>
    <xf numFmtId="192" fontId="22" fillId="2" borderId="70" xfId="0" applyNumberFormat="1" applyFont="1" applyFill="1" applyBorder="1" applyAlignment="1">
      <alignment horizontal="right" vertical="center" shrinkToFit="1"/>
    </xf>
    <xf numFmtId="192" fontId="22" fillId="2" borderId="68" xfId="0" applyNumberFormat="1" applyFont="1" applyFill="1" applyBorder="1" applyAlignment="1">
      <alignment horizontal="right" vertical="center" shrinkToFit="1"/>
    </xf>
    <xf numFmtId="192" fontId="22" fillId="2" borderId="64" xfId="0" applyNumberFormat="1" applyFont="1" applyFill="1" applyBorder="1" applyAlignment="1">
      <alignment horizontal="right" vertical="center" shrinkToFit="1"/>
    </xf>
    <xf numFmtId="192" fontId="22" fillId="2" borderId="34" xfId="0" applyNumberFormat="1" applyFont="1" applyFill="1" applyBorder="1" applyAlignment="1">
      <alignment horizontal="right" vertical="center" shrinkToFit="1"/>
    </xf>
    <xf numFmtId="192" fontId="22" fillId="2" borderId="74" xfId="0" applyNumberFormat="1" applyFont="1" applyFill="1" applyBorder="1" applyAlignment="1">
      <alignment horizontal="right" vertical="center" shrinkToFit="1"/>
    </xf>
    <xf numFmtId="0" fontId="22" fillId="2" borderId="1" xfId="1" applyFont="1" applyFill="1" applyBorder="1" applyAlignment="1">
      <alignment horizontal="center" vertical="center" textRotation="255" shrinkToFit="1"/>
    </xf>
    <xf numFmtId="0" fontId="22" fillId="2" borderId="28" xfId="1" applyFont="1" applyFill="1" applyBorder="1" applyAlignment="1">
      <alignment horizontal="center" vertical="center" textRotation="255" shrinkToFit="1"/>
    </xf>
    <xf numFmtId="0" fontId="22" fillId="2" borderId="2" xfId="1" applyFont="1" applyFill="1" applyBorder="1" applyAlignment="1">
      <alignment horizontal="center" vertical="center" textRotation="255" shrinkToFit="1"/>
    </xf>
    <xf numFmtId="0" fontId="22" fillId="2" borderId="3" xfId="1" applyFont="1" applyFill="1" applyBorder="1" applyAlignment="1">
      <alignment vertical="center" shrinkToFit="1"/>
    </xf>
    <xf numFmtId="0" fontId="22" fillId="2" borderId="4" xfId="1" applyFont="1" applyFill="1" applyBorder="1" applyAlignment="1">
      <alignment vertical="center" shrinkToFit="1"/>
    </xf>
    <xf numFmtId="0" fontId="22" fillId="2" borderId="40" xfId="1" applyFont="1" applyFill="1" applyBorder="1" applyAlignment="1">
      <alignment vertical="center" shrinkToFit="1"/>
    </xf>
    <xf numFmtId="0" fontId="22" fillId="2" borderId="61" xfId="1" applyFont="1" applyFill="1" applyBorder="1" applyAlignment="1">
      <alignment vertical="center" shrinkToFit="1"/>
    </xf>
    <xf numFmtId="0" fontId="22" fillId="2" borderId="37" xfId="1" applyFont="1" applyFill="1" applyBorder="1" applyAlignment="1">
      <alignment vertical="center" shrinkToFit="1"/>
    </xf>
    <xf numFmtId="0" fontId="22" fillId="2" borderId="36" xfId="1" applyFont="1" applyFill="1" applyBorder="1" applyAlignment="1">
      <alignment vertical="center" shrinkToFit="1"/>
    </xf>
    <xf numFmtId="0" fontId="22" fillId="2" borderId="105" xfId="1" applyFont="1" applyFill="1" applyBorder="1" applyAlignment="1">
      <alignment vertical="center" shrinkToFit="1"/>
    </xf>
    <xf numFmtId="0" fontId="22" fillId="2" borderId="67" xfId="1" applyFont="1" applyFill="1" applyBorder="1" applyAlignment="1">
      <alignment vertical="center" shrinkToFit="1"/>
    </xf>
    <xf numFmtId="0" fontId="22" fillId="2" borderId="51" xfId="1" applyFont="1" applyFill="1" applyBorder="1" applyAlignment="1">
      <alignment vertical="center" shrinkToFit="1"/>
    </xf>
    <xf numFmtId="0" fontId="22" fillId="2" borderId="25" xfId="1" applyFont="1" applyFill="1" applyBorder="1" applyAlignment="1">
      <alignment vertical="center" shrinkToFit="1"/>
    </xf>
    <xf numFmtId="0" fontId="22" fillId="2" borderId="19" xfId="1" applyFont="1" applyFill="1" applyBorder="1" applyAlignment="1">
      <alignment vertical="center" shrinkToFit="1"/>
    </xf>
    <xf numFmtId="0" fontId="22" fillId="2" borderId="21" xfId="1" applyFont="1" applyFill="1" applyBorder="1" applyAlignment="1">
      <alignment vertical="center" shrinkToFit="1"/>
    </xf>
    <xf numFmtId="0" fontId="22" fillId="2" borderId="65" xfId="1" applyFont="1" applyFill="1" applyBorder="1" applyAlignment="1">
      <alignment vertical="center" shrinkToFit="1"/>
    </xf>
    <xf numFmtId="0" fontId="22" fillId="2" borderId="56" xfId="1" applyFont="1" applyFill="1" applyBorder="1" applyAlignment="1">
      <alignment vertical="center" shrinkToFit="1"/>
    </xf>
    <xf numFmtId="0" fontId="22" fillId="2" borderId="57" xfId="1" applyFont="1" applyFill="1" applyBorder="1" applyAlignment="1">
      <alignment vertical="center" shrinkToFit="1"/>
    </xf>
    <xf numFmtId="0" fontId="22" fillId="2" borderId="18" xfId="1" applyFont="1" applyFill="1" applyBorder="1" applyAlignment="1">
      <alignment horizontal="center" vertical="center" wrapText="1" shrinkToFit="1"/>
    </xf>
    <xf numFmtId="0" fontId="22" fillId="2" borderId="19" xfId="1" applyFont="1" applyFill="1" applyBorder="1" applyAlignment="1">
      <alignment horizontal="center" vertical="center" shrinkToFit="1"/>
    </xf>
    <xf numFmtId="0" fontId="22" fillId="2" borderId="21" xfId="1" applyFont="1" applyFill="1" applyBorder="1" applyAlignment="1">
      <alignment horizontal="center" vertical="center" shrinkToFit="1"/>
    </xf>
    <xf numFmtId="0" fontId="22" fillId="2" borderId="59" xfId="1" applyFont="1" applyFill="1" applyBorder="1" applyAlignment="1">
      <alignment horizontal="center" vertical="center" shrinkToFit="1"/>
    </xf>
    <xf numFmtId="0" fontId="22" fillId="2" borderId="56" xfId="1" applyFont="1" applyFill="1" applyBorder="1" applyAlignment="1">
      <alignment horizontal="center" vertical="center" shrinkToFit="1"/>
    </xf>
    <xf numFmtId="0" fontId="22" fillId="2" borderId="57" xfId="1" applyFont="1" applyFill="1" applyBorder="1" applyAlignment="1">
      <alignment horizontal="center" vertical="center" shrinkToFit="1"/>
    </xf>
    <xf numFmtId="192" fontId="22" fillId="2" borderId="38" xfId="0" applyNumberFormat="1" applyFont="1" applyFill="1" applyBorder="1" applyAlignment="1">
      <alignment horizontal="right" vertical="center" shrinkToFit="1"/>
    </xf>
    <xf numFmtId="192" fontId="22" fillId="2" borderId="37" xfId="0" applyNumberFormat="1" applyFont="1" applyFill="1" applyBorder="1" applyAlignment="1">
      <alignment horizontal="right" vertical="center" shrinkToFit="1"/>
    </xf>
    <xf numFmtId="192" fontId="22" fillId="2" borderId="49" xfId="0" applyNumberFormat="1" applyFont="1" applyFill="1" applyBorder="1" applyAlignment="1">
      <alignment horizontal="right" vertical="center" shrinkToFit="1"/>
    </xf>
    <xf numFmtId="192" fontId="22" fillId="2" borderId="52" xfId="0" applyNumberFormat="1" applyFont="1" applyFill="1" applyBorder="1" applyAlignment="1">
      <alignment horizontal="right" vertical="center" shrinkToFit="1"/>
    </xf>
    <xf numFmtId="192" fontId="22" fillId="2" borderId="69" xfId="0" applyNumberFormat="1" applyFont="1" applyFill="1" applyBorder="1" applyAlignment="1">
      <alignment horizontal="right" vertical="center" shrinkToFit="1"/>
    </xf>
    <xf numFmtId="192" fontId="22" fillId="2" borderId="35" xfId="0" applyNumberFormat="1" applyFont="1" applyFill="1" applyBorder="1" applyAlignment="1">
      <alignment horizontal="right" vertical="center" shrinkToFit="1"/>
    </xf>
    <xf numFmtId="176" fontId="22" fillId="2" borderId="59" xfId="1" applyNumberFormat="1" applyFont="1" applyFill="1" applyBorder="1" applyAlignment="1">
      <alignment horizontal="right" vertical="center" shrinkToFit="1"/>
    </xf>
    <xf numFmtId="176" fontId="22" fillId="2" borderId="56" xfId="1" applyNumberFormat="1" applyFont="1" applyFill="1" applyBorder="1" applyAlignment="1">
      <alignment horizontal="right" vertical="center" shrinkToFit="1"/>
    </xf>
    <xf numFmtId="176" fontId="22" fillId="2" borderId="57" xfId="1" applyNumberFormat="1" applyFont="1" applyFill="1" applyBorder="1" applyAlignment="1">
      <alignment horizontal="right" vertical="center" shrinkToFit="1"/>
    </xf>
    <xf numFmtId="176" fontId="22" fillId="2" borderId="92" xfId="1" applyNumberFormat="1" applyFont="1" applyFill="1" applyBorder="1" applyAlignment="1">
      <alignment horizontal="right" vertical="center" shrinkToFit="1"/>
    </xf>
    <xf numFmtId="176" fontId="22" fillId="2" borderId="93" xfId="1" applyNumberFormat="1" applyFont="1" applyFill="1" applyBorder="1" applyAlignment="1">
      <alignment horizontal="right" vertical="center" shrinkToFit="1"/>
    </xf>
    <xf numFmtId="176" fontId="22" fillId="2" borderId="94" xfId="1" applyNumberFormat="1" applyFont="1" applyFill="1" applyBorder="1" applyAlignment="1">
      <alignment horizontal="right" vertical="center" shrinkToFit="1"/>
    </xf>
    <xf numFmtId="176" fontId="22" fillId="2" borderId="117" xfId="1" applyNumberFormat="1" applyFont="1" applyFill="1" applyBorder="1" applyAlignment="1">
      <alignment horizontal="right" vertical="center" shrinkToFit="1"/>
    </xf>
    <xf numFmtId="176" fontId="22" fillId="2" borderId="118" xfId="1" applyNumberFormat="1" applyFont="1" applyFill="1" applyBorder="1" applyAlignment="1">
      <alignment horizontal="right" vertical="center" shrinkToFit="1"/>
    </xf>
    <xf numFmtId="176" fontId="22" fillId="2" borderId="119" xfId="1" applyNumberFormat="1" applyFont="1" applyFill="1" applyBorder="1" applyAlignment="1">
      <alignment horizontal="right" vertical="center" shrinkToFit="1"/>
    </xf>
    <xf numFmtId="176" fontId="22" fillId="2" borderId="38" xfId="1" applyNumberFormat="1" applyFont="1" applyFill="1" applyBorder="1" applyAlignment="1">
      <alignment horizontal="right" vertical="center" shrinkToFit="1"/>
    </xf>
    <xf numFmtId="176" fontId="22" fillId="2" borderId="37" xfId="1" applyNumberFormat="1" applyFont="1" applyFill="1" applyBorder="1" applyAlignment="1">
      <alignment horizontal="right" vertical="center" shrinkToFit="1"/>
    </xf>
    <xf numFmtId="176" fontId="22" fillId="2" borderId="36" xfId="1" applyNumberFormat="1" applyFont="1" applyFill="1" applyBorder="1" applyAlignment="1">
      <alignment horizontal="right" vertical="center" shrinkToFit="1"/>
    </xf>
    <xf numFmtId="0" fontId="37" fillId="2" borderId="63" xfId="1" applyFont="1" applyFill="1" applyBorder="1" applyAlignment="1">
      <alignment vertical="center" shrinkToFit="1"/>
    </xf>
    <xf numFmtId="0" fontId="37" fillId="2" borderId="30" xfId="1" applyFont="1" applyFill="1" applyBorder="1" applyAlignment="1">
      <alignment vertical="center" shrinkToFit="1"/>
    </xf>
    <xf numFmtId="0" fontId="37" fillId="2" borderId="39" xfId="1" applyFont="1" applyFill="1" applyBorder="1" applyAlignment="1">
      <alignment vertical="center" shrinkToFit="1"/>
    </xf>
    <xf numFmtId="0" fontId="37" fillId="2" borderId="52" xfId="1" applyFont="1" applyFill="1" applyBorder="1" applyAlignment="1">
      <alignment vertical="center" shrinkToFit="1"/>
    </xf>
    <xf numFmtId="0" fontId="37" fillId="2" borderId="34" xfId="1" applyFont="1" applyFill="1" applyBorder="1" applyAlignment="1">
      <alignment vertical="center" shrinkToFit="1"/>
    </xf>
    <xf numFmtId="0" fontId="37" fillId="2" borderId="33" xfId="1" applyFont="1" applyFill="1" applyBorder="1" applyAlignment="1">
      <alignment vertical="center" shrinkToFit="1"/>
    </xf>
    <xf numFmtId="0" fontId="37" fillId="2" borderId="58" xfId="1" applyFont="1" applyFill="1" applyBorder="1" applyAlignment="1">
      <alignment vertical="center" shrinkToFit="1"/>
    </xf>
    <xf numFmtId="0" fontId="37" fillId="2" borderId="18" xfId="1" applyFont="1" applyFill="1" applyBorder="1" applyAlignment="1">
      <alignment vertical="center" shrinkToFit="1"/>
    </xf>
    <xf numFmtId="0" fontId="37" fillId="2" borderId="19" xfId="1" applyFont="1" applyFill="1" applyBorder="1" applyAlignment="1">
      <alignment vertical="center" shrinkToFit="1"/>
    </xf>
    <xf numFmtId="0" fontId="37" fillId="2" borderId="21" xfId="1" applyFont="1" applyFill="1" applyBorder="1" applyAlignment="1">
      <alignment vertical="center" shrinkToFit="1"/>
    </xf>
    <xf numFmtId="0" fontId="37" fillId="2" borderId="62" xfId="1" applyFont="1" applyFill="1" applyBorder="1" applyAlignment="1">
      <alignment vertical="center" shrinkToFit="1"/>
    </xf>
    <xf numFmtId="0" fontId="37" fillId="2" borderId="54" xfId="1" applyFont="1" applyFill="1" applyBorder="1" applyAlignment="1">
      <alignment vertical="center" shrinkToFit="1"/>
    </xf>
    <xf numFmtId="0" fontId="37" fillId="2" borderId="55" xfId="1" applyFont="1" applyFill="1" applyBorder="1" applyAlignment="1">
      <alignment vertical="center" shrinkToFit="1"/>
    </xf>
    <xf numFmtId="178" fontId="37" fillId="2" borderId="53" xfId="1" applyNumberFormat="1" applyFont="1" applyFill="1" applyBorder="1" applyAlignment="1" applyProtection="1">
      <alignment horizontal="right" vertical="center" shrinkToFit="1"/>
      <protection locked="0"/>
    </xf>
    <xf numFmtId="178" fontId="37" fillId="2" borderId="70" xfId="1" applyNumberFormat="1" applyFont="1" applyFill="1" applyBorder="1" applyAlignment="1" applyProtection="1">
      <alignment horizontal="right" vertical="center" shrinkToFit="1"/>
      <protection locked="0"/>
    </xf>
    <xf numFmtId="178" fontId="37" fillId="2" borderId="35" xfId="1" applyNumberFormat="1" applyFont="1" applyFill="1" applyBorder="1" applyAlignment="1" applyProtection="1">
      <alignment horizontal="right" vertical="center" shrinkToFit="1"/>
      <protection locked="0"/>
    </xf>
    <xf numFmtId="178" fontId="37" fillId="2" borderId="58" xfId="1" applyNumberFormat="1" applyFont="1" applyFill="1" applyBorder="1" applyAlignment="1" applyProtection="1">
      <alignment horizontal="right" vertical="center" shrinkToFit="1"/>
      <protection locked="0"/>
    </xf>
    <xf numFmtId="178" fontId="37" fillId="2" borderId="30" xfId="1" applyNumberFormat="1" applyFont="1" applyFill="1" applyBorder="1" applyAlignment="1" applyProtection="1">
      <alignment horizontal="right" vertical="center" shrinkToFit="1"/>
      <protection locked="0"/>
    </xf>
    <xf numFmtId="178" fontId="37" fillId="2" borderId="39" xfId="1" applyNumberFormat="1" applyFont="1" applyFill="1" applyBorder="1" applyAlignment="1" applyProtection="1">
      <alignment horizontal="right" vertical="center" shrinkToFit="1"/>
      <protection locked="0"/>
    </xf>
    <xf numFmtId="176" fontId="37" fillId="2" borderId="52" xfId="1" applyNumberFormat="1" applyFont="1" applyFill="1" applyBorder="1" applyAlignment="1" applyProtection="1">
      <alignment horizontal="right" vertical="center" shrinkToFit="1"/>
      <protection locked="0"/>
    </xf>
    <xf numFmtId="176" fontId="37" fillId="2" borderId="34" xfId="1" applyNumberFormat="1" applyFont="1" applyFill="1" applyBorder="1" applyAlignment="1" applyProtection="1">
      <alignment horizontal="right" vertical="center" shrinkToFit="1"/>
      <protection locked="0"/>
    </xf>
    <xf numFmtId="176" fontId="37" fillId="2" borderId="33" xfId="1" applyNumberFormat="1" applyFont="1" applyFill="1" applyBorder="1" applyAlignment="1" applyProtection="1">
      <alignment horizontal="right" vertical="center" shrinkToFit="1"/>
      <protection locked="0"/>
    </xf>
    <xf numFmtId="176" fontId="37" fillId="2" borderId="22" xfId="1" applyNumberFormat="1" applyFont="1" applyFill="1" applyBorder="1" applyAlignment="1" applyProtection="1">
      <alignment horizontal="right" vertical="center" shrinkToFit="1"/>
      <protection locked="0"/>
    </xf>
    <xf numFmtId="176" fontId="37" fillId="2" borderId="0" xfId="1" applyNumberFormat="1" applyFont="1" applyFill="1" applyBorder="1" applyAlignment="1" applyProtection="1">
      <alignment horizontal="right" vertical="center" shrinkToFit="1"/>
      <protection locked="0"/>
    </xf>
    <xf numFmtId="176" fontId="37" fillId="2" borderId="31" xfId="1" applyNumberFormat="1" applyFont="1" applyFill="1" applyBorder="1" applyAlignment="1" applyProtection="1">
      <alignment horizontal="right" vertical="center" shrinkToFit="1"/>
      <protection locked="0"/>
    </xf>
    <xf numFmtId="176" fontId="37" fillId="2" borderId="53" xfId="1" applyNumberFormat="1" applyFont="1" applyFill="1" applyBorder="1" applyAlignment="1" applyProtection="1">
      <alignment horizontal="right" vertical="center" shrinkToFit="1"/>
      <protection locked="0"/>
    </xf>
    <xf numFmtId="176" fontId="37" fillId="2" borderId="70" xfId="1" applyNumberFormat="1" applyFont="1" applyFill="1" applyBorder="1" applyAlignment="1" applyProtection="1">
      <alignment horizontal="right" vertical="center" shrinkToFit="1"/>
      <protection locked="0"/>
    </xf>
    <xf numFmtId="176" fontId="37" fillId="2" borderId="35" xfId="1" applyNumberFormat="1" applyFont="1" applyFill="1" applyBorder="1" applyAlignment="1" applyProtection="1">
      <alignment horizontal="right" vertical="center" shrinkToFit="1"/>
      <protection locked="0"/>
    </xf>
    <xf numFmtId="176" fontId="37" fillId="2" borderId="38" xfId="1" applyNumberFormat="1" applyFont="1" applyFill="1" applyBorder="1" applyAlignment="1" applyProtection="1">
      <alignment horizontal="right" vertical="center" shrinkToFit="1"/>
      <protection locked="0"/>
    </xf>
    <xf numFmtId="176" fontId="37" fillId="2" borderId="37" xfId="1" applyNumberFormat="1" applyFont="1" applyFill="1" applyBorder="1" applyAlignment="1" applyProtection="1">
      <alignment horizontal="right" vertical="center" shrinkToFit="1"/>
      <protection locked="0"/>
    </xf>
    <xf numFmtId="176" fontId="37" fillId="2" borderId="36" xfId="1" applyNumberFormat="1" applyFont="1" applyFill="1" applyBorder="1" applyAlignment="1" applyProtection="1">
      <alignment horizontal="right" vertical="center" shrinkToFit="1"/>
      <protection locked="0"/>
    </xf>
    <xf numFmtId="0" fontId="20" fillId="2" borderId="87" xfId="1" applyFont="1" applyFill="1" applyBorder="1" applyAlignment="1">
      <alignment horizontal="center" vertical="center" shrinkToFit="1"/>
    </xf>
    <xf numFmtId="0" fontId="20" fillId="2" borderId="88" xfId="1" applyFont="1" applyFill="1" applyBorder="1" applyAlignment="1">
      <alignment horizontal="center" vertical="center" shrinkToFit="1"/>
    </xf>
    <xf numFmtId="182" fontId="20" fillId="3" borderId="87" xfId="1" applyNumberFormat="1" applyFont="1" applyFill="1" applyBorder="1" applyAlignment="1" applyProtection="1">
      <alignment horizontal="center" vertical="center" shrinkToFit="1"/>
      <protection locked="0"/>
    </xf>
    <xf numFmtId="182" fontId="20" fillId="3" borderId="88" xfId="1" applyNumberFormat="1" applyFont="1" applyFill="1" applyBorder="1" applyAlignment="1" applyProtection="1">
      <alignment horizontal="center" vertical="center" shrinkToFit="1"/>
      <protection locked="0"/>
    </xf>
    <xf numFmtId="176" fontId="20" fillId="2" borderId="84" xfId="1" applyNumberFormat="1" applyFont="1" applyFill="1" applyBorder="1" applyAlignment="1">
      <alignment vertical="center" shrinkToFit="1"/>
    </xf>
    <xf numFmtId="176" fontId="20" fillId="2" borderId="86" xfId="1" applyNumberFormat="1" applyFont="1" applyFill="1" applyBorder="1" applyAlignment="1">
      <alignment vertical="center" shrinkToFit="1"/>
    </xf>
    <xf numFmtId="176" fontId="20" fillId="2" borderId="43" xfId="1" applyNumberFormat="1" applyFont="1" applyFill="1" applyBorder="1" applyAlignment="1">
      <alignment vertical="center" shrinkToFit="1"/>
    </xf>
    <xf numFmtId="176" fontId="20" fillId="2" borderId="44" xfId="1" applyNumberFormat="1" applyFont="1" applyFill="1" applyBorder="1" applyAlignment="1">
      <alignment vertical="center" shrinkToFit="1"/>
    </xf>
    <xf numFmtId="0" fontId="20" fillId="2" borderId="62" xfId="1" applyFont="1" applyFill="1" applyBorder="1" applyAlignment="1">
      <alignment vertical="center" shrinkToFit="1"/>
    </xf>
    <xf numFmtId="0" fontId="20" fillId="2" borderId="54" xfId="1" applyFont="1" applyFill="1" applyBorder="1" applyAlignment="1">
      <alignment vertical="center" shrinkToFit="1"/>
    </xf>
    <xf numFmtId="0" fontId="20" fillId="2" borderId="55" xfId="1" applyFont="1" applyFill="1" applyBorder="1" applyAlignment="1">
      <alignment vertical="center" shrinkToFit="1"/>
    </xf>
    <xf numFmtId="176" fontId="20" fillId="2" borderId="129" xfId="1" applyNumberFormat="1" applyFont="1" applyFill="1" applyBorder="1" applyAlignment="1" applyProtection="1">
      <alignment horizontal="right" vertical="center" shrinkToFit="1"/>
      <protection locked="0"/>
    </xf>
    <xf numFmtId="176" fontId="20" fillId="2" borderId="54" xfId="1" applyNumberFormat="1" applyFont="1" applyFill="1" applyBorder="1" applyAlignment="1" applyProtection="1">
      <alignment horizontal="right" vertical="center" shrinkToFit="1"/>
      <protection locked="0"/>
    </xf>
    <xf numFmtId="176" fontId="20" fillId="2" borderId="55" xfId="1" applyNumberFormat="1" applyFont="1" applyFill="1" applyBorder="1" applyAlignment="1" applyProtection="1">
      <alignment horizontal="right" vertical="center" shrinkToFit="1"/>
      <protection locked="0"/>
    </xf>
    <xf numFmtId="0" fontId="20" fillId="2" borderId="58" xfId="1" applyFont="1" applyFill="1" applyBorder="1" applyAlignment="1">
      <alignment vertical="center" shrinkToFit="1"/>
    </xf>
    <xf numFmtId="0" fontId="20" fillId="2" borderId="30" xfId="1" applyFont="1" applyFill="1" applyBorder="1" applyAlignment="1">
      <alignment vertical="center" shrinkToFit="1"/>
    </xf>
    <xf numFmtId="0" fontId="20" fillId="2" borderId="39" xfId="1" applyFont="1" applyFill="1" applyBorder="1" applyAlignment="1">
      <alignment vertical="center" shrinkToFit="1"/>
    </xf>
    <xf numFmtId="178" fontId="20" fillId="2" borderId="58" xfId="1" applyNumberFormat="1" applyFont="1" applyFill="1" applyBorder="1" applyAlignment="1">
      <alignment horizontal="right" vertical="center" shrinkToFit="1"/>
    </xf>
    <xf numFmtId="178" fontId="20" fillId="2" borderId="30" xfId="1" applyNumberFormat="1" applyFont="1" applyFill="1" applyBorder="1" applyAlignment="1">
      <alignment horizontal="right" vertical="center" shrinkToFit="1"/>
    </xf>
    <xf numFmtId="178" fontId="20" fillId="2" borderId="39" xfId="1" applyNumberFormat="1" applyFont="1" applyFill="1" applyBorder="1" applyAlignment="1">
      <alignment horizontal="right" vertical="center" shrinkToFit="1"/>
    </xf>
    <xf numFmtId="0" fontId="20" fillId="2" borderId="22" xfId="1" applyFont="1" applyFill="1" applyBorder="1" applyAlignment="1">
      <alignment vertical="center" shrinkToFit="1"/>
    </xf>
    <xf numFmtId="176" fontId="20" fillId="2" borderId="52" xfId="1" applyNumberFormat="1" applyFont="1" applyFill="1" applyBorder="1" applyAlignment="1" applyProtection="1">
      <alignment horizontal="right" vertical="center" shrinkToFit="1"/>
      <protection locked="0"/>
    </xf>
    <xf numFmtId="176" fontId="20" fillId="2" borderId="34" xfId="1" applyNumberFormat="1" applyFont="1" applyFill="1" applyBorder="1" applyAlignment="1" applyProtection="1">
      <alignment horizontal="right" vertical="center" shrinkToFit="1"/>
      <protection locked="0"/>
    </xf>
    <xf numFmtId="176" fontId="20" fillId="2" borderId="33" xfId="1" applyNumberFormat="1" applyFont="1" applyFill="1" applyBorder="1" applyAlignment="1" applyProtection="1">
      <alignment horizontal="right" vertical="center" shrinkToFit="1"/>
      <protection locked="0"/>
    </xf>
    <xf numFmtId="0" fontId="20" fillId="2" borderId="16" xfId="1" applyFont="1" applyFill="1" applyBorder="1" applyAlignment="1">
      <alignment horizontal="center" vertical="center" shrinkToFit="1"/>
    </xf>
    <xf numFmtId="0" fontId="20" fillId="2" borderId="20" xfId="1" applyFont="1" applyFill="1" applyBorder="1" applyAlignment="1">
      <alignment horizontal="center" vertical="center" shrinkToFit="1"/>
    </xf>
    <xf numFmtId="0" fontId="20" fillId="2" borderId="17" xfId="1" applyFont="1" applyFill="1" applyBorder="1" applyAlignment="1">
      <alignment horizontal="center" vertical="center" shrinkToFit="1"/>
    </xf>
    <xf numFmtId="177" fontId="20" fillId="3" borderId="2" xfId="0" applyNumberFormat="1" applyFont="1" applyFill="1" applyBorder="1" applyAlignment="1" applyProtection="1">
      <alignment horizontal="center" vertical="center"/>
      <protection locked="0"/>
    </xf>
    <xf numFmtId="177" fontId="20" fillId="3" borderId="12" xfId="0" applyNumberFormat="1" applyFont="1" applyFill="1" applyBorder="1" applyAlignment="1" applyProtection="1">
      <alignment horizontal="center" vertical="center"/>
      <protection locked="0"/>
    </xf>
    <xf numFmtId="177" fontId="20" fillId="3" borderId="10" xfId="0" applyNumberFormat="1" applyFont="1" applyFill="1" applyBorder="1" applyAlignment="1" applyProtection="1">
      <alignment horizontal="center" vertical="center"/>
      <protection locked="0"/>
    </xf>
    <xf numFmtId="0" fontId="20" fillId="2" borderId="8" xfId="0" applyFont="1" applyFill="1" applyBorder="1" applyAlignment="1">
      <alignment vertical="center"/>
    </xf>
    <xf numFmtId="181" fontId="20" fillId="2" borderId="12" xfId="0" applyNumberFormat="1" applyFont="1" applyFill="1" applyBorder="1" applyAlignment="1">
      <alignment horizontal="center" vertical="center"/>
    </xf>
    <xf numFmtId="181" fontId="20" fillId="2" borderId="1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2" borderId="63" xfId="1" applyFont="1" applyFill="1" applyBorder="1" applyAlignment="1">
      <alignment vertical="center" shrinkToFit="1"/>
    </xf>
    <xf numFmtId="176" fontId="20" fillId="2" borderId="58" xfId="1" applyNumberFormat="1" applyFont="1" applyFill="1" applyBorder="1" applyAlignment="1">
      <alignment horizontal="right" vertical="center" shrinkToFit="1"/>
    </xf>
    <xf numFmtId="176" fontId="20" fillId="2" borderId="30" xfId="1" applyNumberFormat="1" applyFont="1" applyFill="1" applyBorder="1" applyAlignment="1">
      <alignment horizontal="right" vertical="center" shrinkToFit="1"/>
    </xf>
    <xf numFmtId="176" fontId="20" fillId="2" borderId="39" xfId="1" applyNumberFormat="1" applyFont="1" applyFill="1" applyBorder="1" applyAlignment="1">
      <alignment horizontal="right" vertical="center" shrinkToFit="1"/>
    </xf>
    <xf numFmtId="0" fontId="20" fillId="2" borderId="23" xfId="1" applyFont="1" applyFill="1" applyBorder="1" applyAlignment="1">
      <alignment vertical="center" shrinkToFit="1"/>
    </xf>
    <xf numFmtId="0" fontId="20" fillId="2" borderId="24" xfId="1" applyFont="1" applyFill="1" applyBorder="1" applyAlignment="1">
      <alignment vertical="center" shrinkToFit="1"/>
    </xf>
    <xf numFmtId="0" fontId="20" fillId="2" borderId="46" xfId="1" applyFont="1" applyFill="1" applyBorder="1" applyAlignment="1">
      <alignment vertical="center" shrinkToFit="1"/>
    </xf>
    <xf numFmtId="176" fontId="20" fillId="2" borderId="40" xfId="1" applyNumberFormat="1" applyFont="1" applyFill="1" applyBorder="1" applyAlignment="1">
      <alignment horizontal="center" vertical="center" shrinkToFit="1"/>
    </xf>
    <xf numFmtId="176" fontId="20" fillId="2" borderId="38" xfId="1" applyNumberFormat="1" applyFont="1" applyFill="1" applyBorder="1" applyAlignment="1">
      <alignment horizontal="center" vertical="center" shrinkToFit="1"/>
    </xf>
    <xf numFmtId="176" fontId="20" fillId="2" borderId="37" xfId="1" applyNumberFormat="1" applyFont="1" applyFill="1" applyBorder="1" applyAlignment="1">
      <alignment horizontal="center" vertical="center" shrinkToFit="1"/>
    </xf>
    <xf numFmtId="176" fontId="20" fillId="2" borderId="36" xfId="1" applyNumberFormat="1" applyFont="1" applyFill="1" applyBorder="1" applyAlignment="1">
      <alignment horizontal="center" vertical="center" shrinkToFit="1"/>
    </xf>
    <xf numFmtId="176" fontId="20" fillId="2" borderId="22" xfId="1" applyNumberFormat="1" applyFont="1" applyFill="1" applyBorder="1" applyAlignment="1">
      <alignment horizontal="center" vertical="center" shrinkToFit="1"/>
    </xf>
    <xf numFmtId="176" fontId="20" fillId="2" borderId="0" xfId="1" applyNumberFormat="1" applyFont="1" applyFill="1" applyBorder="1" applyAlignment="1">
      <alignment horizontal="center" vertical="center" shrinkToFit="1"/>
    </xf>
    <xf numFmtId="176" fontId="22" fillId="2" borderId="22" xfId="1" applyNumberFormat="1" applyFont="1" applyFill="1" applyBorder="1" applyAlignment="1" applyProtection="1">
      <alignment horizontal="right" vertical="center" shrinkToFit="1"/>
      <protection locked="0"/>
    </xf>
    <xf numFmtId="176" fontId="22" fillId="2" borderId="0" xfId="1" applyNumberFormat="1" applyFont="1" applyFill="1" applyBorder="1" applyAlignment="1" applyProtection="1">
      <alignment horizontal="right" vertical="center" shrinkToFit="1"/>
      <protection locked="0"/>
    </xf>
    <xf numFmtId="176" fontId="22" fillId="2" borderId="31" xfId="1" applyNumberFormat="1" applyFont="1" applyFill="1" applyBorder="1" applyAlignment="1" applyProtection="1">
      <alignment horizontal="right" vertical="center" shrinkToFit="1"/>
      <protection locked="0"/>
    </xf>
    <xf numFmtId="176" fontId="22" fillId="2" borderId="58" xfId="1" applyNumberFormat="1" applyFont="1" applyFill="1" applyBorder="1" applyAlignment="1" applyProtection="1">
      <alignment horizontal="right" vertical="center" shrinkToFit="1"/>
      <protection locked="0"/>
    </xf>
    <xf numFmtId="176" fontId="22" fillId="2" borderId="30" xfId="1" applyNumberFormat="1" applyFont="1" applyFill="1" applyBorder="1" applyAlignment="1" applyProtection="1">
      <alignment horizontal="right" vertical="center" shrinkToFit="1"/>
      <protection locked="0"/>
    </xf>
    <xf numFmtId="176" fontId="22" fillId="2" borderId="39" xfId="1" applyNumberFormat="1" applyFont="1" applyFill="1" applyBorder="1" applyAlignment="1" applyProtection="1">
      <alignment horizontal="right" vertical="center" shrinkToFit="1"/>
      <protection locked="0"/>
    </xf>
    <xf numFmtId="176" fontId="20" fillId="2" borderId="22" xfId="1" applyNumberFormat="1" applyFont="1" applyFill="1" applyBorder="1" applyAlignment="1" applyProtection="1">
      <alignment horizontal="right" vertical="center" shrinkToFit="1"/>
      <protection locked="0"/>
    </xf>
    <xf numFmtId="176" fontId="20" fillId="2" borderId="0" xfId="1" applyNumberFormat="1" applyFont="1" applyFill="1" applyBorder="1" applyAlignment="1" applyProtection="1">
      <alignment horizontal="right" vertical="center" shrinkToFit="1"/>
      <protection locked="0"/>
    </xf>
    <xf numFmtId="176" fontId="20" fillId="2" borderId="31" xfId="1" applyNumberFormat="1" applyFont="1" applyFill="1" applyBorder="1" applyAlignment="1" applyProtection="1">
      <alignment horizontal="right" vertical="center" shrinkToFit="1"/>
      <protection locked="0"/>
    </xf>
    <xf numFmtId="0" fontId="20" fillId="2" borderId="25" xfId="1" applyFont="1" applyFill="1" applyBorder="1" applyAlignment="1">
      <alignment vertical="center" shrinkToFit="1"/>
    </xf>
    <xf numFmtId="0" fontId="20" fillId="2" borderId="34" xfId="1" applyFont="1" applyFill="1" applyBorder="1" applyAlignment="1">
      <alignment vertical="center" shrinkToFit="1"/>
    </xf>
    <xf numFmtId="0" fontId="20" fillId="2" borderId="33" xfId="1" applyFont="1" applyFill="1" applyBorder="1" applyAlignment="1">
      <alignment vertical="center" shrinkToFit="1"/>
    </xf>
    <xf numFmtId="176" fontId="20" fillId="2" borderId="18" xfId="1" applyNumberFormat="1" applyFont="1" applyFill="1" applyBorder="1" applyAlignment="1">
      <alignment horizontal="right" vertical="center" shrinkToFit="1"/>
    </xf>
    <xf numFmtId="176" fontId="20" fillId="2" borderId="19" xfId="1" applyNumberFormat="1" applyFont="1" applyFill="1" applyBorder="1" applyAlignment="1">
      <alignment horizontal="right" vertical="center" shrinkToFit="1"/>
    </xf>
    <xf numFmtId="176" fontId="20" fillId="2" borderId="21" xfId="1" applyNumberFormat="1" applyFont="1" applyFill="1" applyBorder="1" applyAlignment="1">
      <alignment horizontal="right" vertical="center" shrinkToFit="1"/>
    </xf>
    <xf numFmtId="0" fontId="22" fillId="2" borderId="22" xfId="1" applyFont="1" applyFill="1" applyBorder="1" applyAlignment="1">
      <alignment vertical="center" shrinkToFit="1"/>
    </xf>
    <xf numFmtId="0" fontId="22" fillId="2" borderId="0" xfId="1" applyFont="1" applyFill="1" applyBorder="1" applyAlignment="1">
      <alignment vertical="center" shrinkToFit="1"/>
    </xf>
    <xf numFmtId="0" fontId="22" fillId="2" borderId="31" xfId="1" applyFont="1" applyFill="1" applyBorder="1" applyAlignment="1">
      <alignment vertical="center" shrinkToFit="1"/>
    </xf>
    <xf numFmtId="0" fontId="20" fillId="2" borderId="52" xfId="1" applyFont="1" applyFill="1" applyBorder="1" applyAlignment="1">
      <alignment horizontal="center" vertical="center" shrinkToFit="1"/>
    </xf>
    <xf numFmtId="0" fontId="20" fillId="2" borderId="34" xfId="1" applyFont="1" applyFill="1" applyBorder="1" applyAlignment="1">
      <alignment horizontal="center" vertical="center" shrinkToFit="1"/>
    </xf>
    <xf numFmtId="0" fontId="20" fillId="2" borderId="33" xfId="1" applyFont="1" applyFill="1" applyBorder="1" applyAlignment="1">
      <alignment horizontal="center" vertical="center" shrinkToFit="1"/>
    </xf>
    <xf numFmtId="195" fontId="20" fillId="2" borderId="34" xfId="1" applyNumberFormat="1" applyFont="1" applyFill="1" applyBorder="1" applyAlignment="1">
      <alignment horizontal="center" vertical="center" shrinkToFit="1"/>
    </xf>
    <xf numFmtId="195" fontId="20" fillId="2" borderId="33" xfId="1" applyNumberFormat="1" applyFont="1" applyFill="1" applyBorder="1" applyAlignment="1">
      <alignment horizontal="center" vertical="center" shrinkToFit="1"/>
    </xf>
    <xf numFmtId="192" fontId="22" fillId="2" borderId="53" xfId="0" applyNumberFormat="1" applyFont="1" applyFill="1" applyBorder="1" applyAlignment="1" applyProtection="1">
      <alignment horizontal="right" vertical="center" shrinkToFit="1"/>
      <protection locked="0"/>
    </xf>
    <xf numFmtId="192" fontId="22" fillId="2" borderId="70" xfId="0" applyNumberFormat="1" applyFont="1" applyFill="1" applyBorder="1" applyAlignment="1" applyProtection="1">
      <alignment horizontal="right" vertical="center" shrinkToFit="1"/>
      <protection locked="0"/>
    </xf>
    <xf numFmtId="192" fontId="22" fillId="2" borderId="68" xfId="0" applyNumberFormat="1" applyFont="1" applyFill="1" applyBorder="1" applyAlignment="1" applyProtection="1">
      <alignment horizontal="right" vertical="center" shrinkToFit="1"/>
      <protection locked="0"/>
    </xf>
    <xf numFmtId="192" fontId="22" fillId="2" borderId="38" xfId="0" applyNumberFormat="1" applyFont="1" applyFill="1" applyBorder="1" applyAlignment="1" applyProtection="1">
      <alignment horizontal="right" vertical="center" shrinkToFit="1"/>
      <protection locked="0"/>
    </xf>
    <xf numFmtId="192" fontId="22" fillId="2" borderId="37" xfId="0" applyNumberFormat="1" applyFont="1" applyFill="1" applyBorder="1" applyAlignment="1" applyProtection="1">
      <alignment horizontal="right" vertical="center" shrinkToFit="1"/>
      <protection locked="0"/>
    </xf>
    <xf numFmtId="192" fontId="22" fillId="2" borderId="49" xfId="0" applyNumberFormat="1" applyFont="1" applyFill="1" applyBorder="1" applyAlignment="1" applyProtection="1">
      <alignment horizontal="right" vertical="center" shrinkToFit="1"/>
      <protection locked="0"/>
    </xf>
    <xf numFmtId="192" fontId="22" fillId="2" borderId="120" xfId="0" applyNumberFormat="1" applyFont="1" applyFill="1" applyBorder="1" applyAlignment="1" applyProtection="1">
      <alignment horizontal="right" vertical="center" shrinkToFit="1"/>
      <protection locked="0"/>
    </xf>
    <xf numFmtId="176" fontId="20" fillId="2" borderId="58" xfId="1" applyNumberFormat="1" applyFont="1" applyFill="1" applyBorder="1" applyAlignment="1" applyProtection="1">
      <alignment horizontal="right" vertical="center" shrinkToFit="1"/>
      <protection locked="0"/>
    </xf>
    <xf numFmtId="176" fontId="20" fillId="2" borderId="30" xfId="1" applyNumberFormat="1" applyFont="1" applyFill="1" applyBorder="1" applyAlignment="1" applyProtection="1">
      <alignment horizontal="right" vertical="center" shrinkToFit="1"/>
      <protection locked="0"/>
    </xf>
    <xf numFmtId="176" fontId="20" fillId="2" borderId="39" xfId="1" applyNumberFormat="1" applyFont="1" applyFill="1" applyBorder="1" applyAlignment="1" applyProtection="1">
      <alignment horizontal="right" vertical="center" shrinkToFit="1"/>
      <protection locked="0"/>
    </xf>
    <xf numFmtId="0" fontId="22" fillId="2" borderId="22" xfId="1" applyFont="1" applyFill="1" applyBorder="1" applyAlignment="1">
      <alignment horizontal="center" vertical="center" wrapText="1" shrinkToFit="1"/>
    </xf>
    <xf numFmtId="0" fontId="22" fillId="2" borderId="0" xfId="1" applyFont="1" applyFill="1" applyBorder="1" applyAlignment="1">
      <alignment horizontal="center" vertical="center" shrinkToFit="1"/>
    </xf>
    <xf numFmtId="0" fontId="22" fillId="2" borderId="31" xfId="1" applyFont="1" applyFill="1" applyBorder="1" applyAlignment="1">
      <alignment horizontal="center" vertical="center" shrinkToFit="1"/>
    </xf>
    <xf numFmtId="192" fontId="22" fillId="2" borderId="64" xfId="0" applyNumberFormat="1" applyFont="1" applyFill="1" applyBorder="1" applyAlignment="1" applyProtection="1">
      <alignment horizontal="right" vertical="center" shrinkToFit="1"/>
      <protection locked="0"/>
    </xf>
    <xf numFmtId="192" fontId="22" fillId="2" borderId="34" xfId="0" applyNumberFormat="1" applyFont="1" applyFill="1" applyBorder="1" applyAlignment="1" applyProtection="1">
      <alignment horizontal="right" vertical="center" shrinkToFit="1"/>
      <protection locked="0"/>
    </xf>
    <xf numFmtId="192" fontId="22" fillId="2" borderId="74" xfId="0" applyNumberFormat="1" applyFont="1" applyFill="1" applyBorder="1" applyAlignment="1" applyProtection="1">
      <alignment horizontal="right" vertical="center" shrinkToFit="1"/>
      <protection locked="0"/>
    </xf>
    <xf numFmtId="192" fontId="22" fillId="2" borderId="52" xfId="0" applyNumberFormat="1" applyFont="1" applyFill="1" applyBorder="1" applyAlignment="1" applyProtection="1">
      <alignment horizontal="right" vertical="center" shrinkToFit="1"/>
      <protection locked="0"/>
    </xf>
    <xf numFmtId="192" fontId="22" fillId="2" borderId="69" xfId="0" applyNumberFormat="1" applyFont="1" applyFill="1" applyBorder="1" applyAlignment="1" applyProtection="1">
      <alignment horizontal="right" vertical="center" shrinkToFit="1"/>
      <protection locked="0"/>
    </xf>
    <xf numFmtId="192" fontId="22" fillId="2" borderId="35" xfId="0" applyNumberFormat="1" applyFont="1" applyFill="1" applyBorder="1" applyAlignment="1" applyProtection="1">
      <alignment horizontal="right" vertical="center" shrinkToFit="1"/>
      <protection locked="0"/>
    </xf>
    <xf numFmtId="176" fontId="22" fillId="2" borderId="92" xfId="1" applyNumberFormat="1" applyFont="1" applyFill="1" applyBorder="1" applyAlignment="1" applyProtection="1">
      <alignment horizontal="right" vertical="center" shrinkToFit="1"/>
      <protection locked="0"/>
    </xf>
    <xf numFmtId="176" fontId="22" fillId="2" borderId="93" xfId="1" applyNumberFormat="1" applyFont="1" applyFill="1" applyBorder="1" applyAlignment="1" applyProtection="1">
      <alignment horizontal="right" vertical="center" shrinkToFit="1"/>
      <protection locked="0"/>
    </xf>
    <xf numFmtId="176" fontId="22" fillId="2" borderId="94" xfId="1" applyNumberFormat="1" applyFont="1" applyFill="1" applyBorder="1" applyAlignment="1" applyProtection="1">
      <alignment horizontal="right" vertical="center" shrinkToFit="1"/>
      <protection locked="0"/>
    </xf>
    <xf numFmtId="0" fontId="22" fillId="2" borderId="66" xfId="1" applyFont="1" applyFill="1" applyBorder="1" applyAlignment="1">
      <alignment vertical="center" shrinkToFit="1"/>
    </xf>
    <xf numFmtId="176" fontId="22" fillId="2" borderId="38" xfId="1" applyNumberFormat="1" applyFont="1" applyFill="1" applyBorder="1" applyAlignment="1" applyProtection="1">
      <alignment horizontal="right" vertical="center" shrinkToFit="1"/>
      <protection locked="0"/>
    </xf>
    <xf numFmtId="176" fontId="22" fillId="2" borderId="37" xfId="1" applyNumberFormat="1" applyFont="1" applyFill="1" applyBorder="1" applyAlignment="1" applyProtection="1">
      <alignment horizontal="right" vertical="center" shrinkToFit="1"/>
      <protection locked="0"/>
    </xf>
    <xf numFmtId="176" fontId="22" fillId="2" borderId="36" xfId="1" applyNumberFormat="1" applyFont="1" applyFill="1" applyBorder="1" applyAlignment="1" applyProtection="1">
      <alignment horizontal="right" vertical="center" shrinkToFit="1"/>
      <protection locked="0"/>
    </xf>
    <xf numFmtId="0" fontId="22" fillId="2" borderId="50" xfId="1" applyFont="1" applyFill="1" applyBorder="1" applyAlignment="1">
      <alignment vertical="center" shrinkToFit="1"/>
    </xf>
    <xf numFmtId="176" fontId="22" fillId="2" borderId="59" xfId="1" applyNumberFormat="1" applyFont="1" applyFill="1" applyBorder="1" applyAlignment="1" applyProtection="1">
      <alignment horizontal="right" vertical="center" shrinkToFit="1"/>
      <protection locked="0"/>
    </xf>
    <xf numFmtId="176" fontId="22" fillId="2" borderId="56" xfId="1" applyNumberFormat="1" applyFont="1" applyFill="1" applyBorder="1" applyAlignment="1" applyProtection="1">
      <alignment horizontal="right" vertical="center" shrinkToFit="1"/>
      <protection locked="0"/>
    </xf>
    <xf numFmtId="176" fontId="22" fillId="2" borderId="57" xfId="1" applyNumberFormat="1" applyFont="1" applyFill="1" applyBorder="1" applyAlignment="1" applyProtection="1">
      <alignment horizontal="right" vertical="center" shrinkToFit="1"/>
      <protection locked="0"/>
    </xf>
    <xf numFmtId="0" fontId="22" fillId="2" borderId="60" xfId="1" applyFont="1" applyFill="1" applyBorder="1" applyAlignment="1">
      <alignment vertical="center" shrinkToFit="1"/>
    </xf>
    <xf numFmtId="176" fontId="37" fillId="2" borderId="58" xfId="1" applyNumberFormat="1" applyFont="1" applyFill="1" applyBorder="1" applyAlignment="1" applyProtection="1">
      <alignment horizontal="right" vertical="center" shrinkToFit="1"/>
      <protection locked="0"/>
    </xf>
    <xf numFmtId="176" fontId="37" fillId="2" borderId="30" xfId="1" applyNumberFormat="1" applyFont="1" applyFill="1" applyBorder="1" applyAlignment="1" applyProtection="1">
      <alignment horizontal="right" vertical="center" shrinkToFit="1"/>
      <protection locked="0"/>
    </xf>
    <xf numFmtId="176" fontId="37" fillId="2" borderId="39" xfId="1" applyNumberFormat="1" applyFont="1" applyFill="1" applyBorder="1" applyAlignment="1" applyProtection="1">
      <alignment horizontal="right" vertical="center" shrinkToFit="1"/>
      <protection locked="0"/>
    </xf>
    <xf numFmtId="0" fontId="37" fillId="2" borderId="100" xfId="1" applyFont="1" applyFill="1" applyBorder="1" applyAlignment="1">
      <alignment horizontal="center" vertical="center" textRotation="255" wrapText="1" shrinkToFit="1"/>
    </xf>
    <xf numFmtId="0" fontId="37" fillId="2" borderId="101" xfId="1" applyFont="1" applyFill="1" applyBorder="1" applyAlignment="1">
      <alignment horizontal="center" vertical="center" textRotation="255" shrinkToFit="1"/>
    </xf>
    <xf numFmtId="0" fontId="37" fillId="2" borderId="102" xfId="1" applyFont="1" applyFill="1" applyBorder="1" applyAlignment="1">
      <alignment horizontal="center" vertical="center" textRotation="255" shrinkToFit="1"/>
    </xf>
    <xf numFmtId="0" fontId="37" fillId="2" borderId="60" xfId="1" applyFont="1" applyFill="1" applyBorder="1" applyAlignment="1">
      <alignment vertical="center" shrinkToFit="1"/>
    </xf>
    <xf numFmtId="0" fontId="37" fillId="2" borderId="4" xfId="1" applyFont="1" applyFill="1" applyBorder="1" applyAlignment="1">
      <alignment vertical="center" shrinkToFit="1"/>
    </xf>
    <xf numFmtId="0" fontId="37" fillId="2" borderId="40" xfId="1" applyFont="1" applyFill="1" applyBorder="1" applyAlignment="1">
      <alignment vertical="center" shrinkToFit="1"/>
    </xf>
    <xf numFmtId="0" fontId="37" fillId="2" borderId="61" xfId="1" applyFont="1" applyFill="1" applyBorder="1" applyAlignment="1">
      <alignment vertical="center" shrinkToFit="1"/>
    </xf>
    <xf numFmtId="0" fontId="37" fillId="2" borderId="37" xfId="1" applyFont="1" applyFill="1" applyBorder="1" applyAlignment="1">
      <alignment vertical="center" shrinkToFit="1"/>
    </xf>
    <xf numFmtId="0" fontId="37" fillId="2" borderId="36" xfId="1" applyFont="1" applyFill="1" applyBorder="1" applyAlignment="1">
      <alignment vertical="center" shrinkToFit="1"/>
    </xf>
    <xf numFmtId="0" fontId="37" fillId="2" borderId="50" xfId="1" applyFont="1" applyFill="1" applyBorder="1" applyAlignment="1">
      <alignment vertical="center" shrinkToFit="1"/>
    </xf>
    <xf numFmtId="0" fontId="37" fillId="2" borderId="67" xfId="1" applyFont="1" applyFill="1" applyBorder="1" applyAlignment="1">
      <alignment vertical="center" shrinkToFit="1"/>
    </xf>
    <xf numFmtId="0" fontId="37" fillId="2" borderId="51" xfId="1" applyFont="1" applyFill="1" applyBorder="1" applyAlignment="1">
      <alignment vertical="center" shrinkToFit="1"/>
    </xf>
    <xf numFmtId="0" fontId="20" fillId="2" borderId="38" xfId="1" applyFont="1" applyFill="1" applyBorder="1" applyAlignment="1">
      <alignment vertical="center" shrinkToFit="1"/>
    </xf>
    <xf numFmtId="176" fontId="20" fillId="2" borderId="38" xfId="1" applyNumberFormat="1" applyFont="1" applyFill="1" applyBorder="1" applyAlignment="1">
      <alignment horizontal="right" vertical="center" shrinkToFit="1"/>
    </xf>
    <xf numFmtId="176" fontId="20" fillId="2" borderId="37" xfId="1" applyNumberFormat="1" applyFont="1" applyFill="1" applyBorder="1" applyAlignment="1">
      <alignment horizontal="right" vertical="center" shrinkToFit="1"/>
    </xf>
    <xf numFmtId="176" fontId="20" fillId="2" borderId="36" xfId="1" applyNumberFormat="1" applyFont="1" applyFill="1" applyBorder="1" applyAlignment="1">
      <alignment horizontal="right" vertical="center" shrinkToFit="1"/>
    </xf>
    <xf numFmtId="0" fontId="20" fillId="2" borderId="116" xfId="1" applyFont="1" applyFill="1" applyBorder="1" applyAlignment="1">
      <alignment vertical="center" shrinkToFit="1"/>
    </xf>
    <xf numFmtId="0" fontId="20" fillId="2" borderId="15" xfId="1" applyFont="1" applyFill="1" applyBorder="1" applyAlignment="1">
      <alignment vertical="center" shrinkToFit="1"/>
    </xf>
    <xf numFmtId="0" fontId="20" fillId="2" borderId="32" xfId="1" applyFont="1" applyFill="1" applyBorder="1" applyAlignment="1">
      <alignment vertical="center" shrinkToFit="1"/>
    </xf>
    <xf numFmtId="0" fontId="20" fillId="2" borderId="53" xfId="1" applyFont="1" applyFill="1" applyBorder="1" applyAlignment="1">
      <alignment vertical="center" shrinkToFit="1"/>
    </xf>
    <xf numFmtId="0" fontId="20" fillId="2" borderId="70" xfId="1" applyFont="1" applyFill="1" applyBorder="1" applyAlignment="1">
      <alignment vertical="center" shrinkToFit="1"/>
    </xf>
    <xf numFmtId="0" fontId="20" fillId="2" borderId="35" xfId="1" applyFont="1" applyFill="1" applyBorder="1" applyAlignment="1">
      <alignment vertical="center" shrinkToFit="1"/>
    </xf>
    <xf numFmtId="178" fontId="20" fillId="2" borderId="53" xfId="1" applyNumberFormat="1" applyFont="1" applyFill="1" applyBorder="1" applyAlignment="1">
      <alignment horizontal="right" vertical="center" shrinkToFit="1"/>
    </xf>
    <xf numFmtId="178" fontId="20" fillId="2" borderId="70" xfId="1" applyNumberFormat="1" applyFont="1" applyFill="1" applyBorder="1" applyAlignment="1">
      <alignment horizontal="right" vertical="center" shrinkToFit="1"/>
    </xf>
    <xf numFmtId="178" fontId="20" fillId="2" borderId="35" xfId="1" applyNumberFormat="1" applyFont="1" applyFill="1" applyBorder="1" applyAlignment="1">
      <alignment horizontal="right" vertical="center" shrinkToFit="1"/>
    </xf>
    <xf numFmtId="176" fontId="20" fillId="2" borderId="22" xfId="1" applyNumberFormat="1" applyFont="1" applyFill="1" applyBorder="1" applyAlignment="1">
      <alignment horizontal="right" vertical="center" shrinkToFit="1"/>
    </xf>
    <xf numFmtId="176" fontId="20" fillId="2" borderId="0" xfId="1" applyNumberFormat="1" applyFont="1" applyFill="1" applyBorder="1" applyAlignment="1">
      <alignment horizontal="right" vertical="center" shrinkToFit="1"/>
    </xf>
    <xf numFmtId="176" fontId="20" fillId="2" borderId="31" xfId="1" applyNumberFormat="1" applyFont="1" applyFill="1" applyBorder="1" applyAlignment="1">
      <alignment horizontal="right" vertical="center" shrinkToFit="1"/>
    </xf>
    <xf numFmtId="0" fontId="20" fillId="2" borderId="95" xfId="1" applyFont="1" applyFill="1" applyBorder="1" applyAlignment="1">
      <alignment horizontal="center" vertical="center" shrinkToFit="1"/>
    </xf>
    <xf numFmtId="0" fontId="20" fillId="2" borderId="9" xfId="1" applyFont="1" applyFill="1" applyBorder="1" applyAlignment="1">
      <alignment horizontal="center" vertical="center" shrinkToFit="1"/>
    </xf>
    <xf numFmtId="0" fontId="20" fillId="2" borderId="96" xfId="1" applyFont="1" applyFill="1" applyBorder="1" applyAlignment="1">
      <alignment horizontal="center" vertical="center" shrinkToFit="1"/>
    </xf>
    <xf numFmtId="0" fontId="20" fillId="2" borderId="66" xfId="1" applyFont="1" applyFill="1" applyBorder="1" applyAlignment="1">
      <alignment vertical="center" shrinkToFit="1"/>
    </xf>
    <xf numFmtId="0" fontId="20" fillId="2" borderId="9" xfId="1" applyFont="1" applyFill="1" applyBorder="1" applyAlignment="1">
      <alignment vertical="center" shrinkToFit="1"/>
    </xf>
    <xf numFmtId="0" fontId="20" fillId="2" borderId="96" xfId="1" applyFont="1" applyFill="1" applyBorder="1" applyAlignment="1">
      <alignment vertical="center" shrinkToFit="1"/>
    </xf>
    <xf numFmtId="0" fontId="20" fillId="3" borderId="95" xfId="1" applyFont="1" applyFill="1" applyBorder="1" applyAlignment="1" applyProtection="1">
      <alignment horizontal="center" vertical="center" shrinkToFit="1"/>
      <protection locked="0"/>
    </xf>
    <xf numFmtId="0" fontId="20" fillId="3" borderId="9" xfId="1" applyFont="1" applyFill="1" applyBorder="1" applyAlignment="1" applyProtection="1">
      <alignment horizontal="center" vertical="center" shrinkToFit="1"/>
      <protection locked="0"/>
    </xf>
    <xf numFmtId="0" fontId="20" fillId="3" borderId="96" xfId="1" applyFont="1" applyFill="1" applyBorder="1" applyAlignment="1" applyProtection="1">
      <alignment horizontal="center" vertical="center" shrinkToFit="1"/>
      <protection locked="0"/>
    </xf>
    <xf numFmtId="176" fontId="20" fillId="2" borderId="95" xfId="1" applyNumberFormat="1" applyFont="1" applyFill="1" applyBorder="1" applyAlignment="1">
      <alignment vertical="center" shrinkToFit="1"/>
    </xf>
    <xf numFmtId="176" fontId="20" fillId="2" borderId="96" xfId="1" applyNumberFormat="1" applyFont="1" applyFill="1" applyBorder="1" applyAlignment="1">
      <alignment vertical="center" shrinkToFit="1"/>
    </xf>
    <xf numFmtId="176" fontId="20" fillId="2" borderId="95" xfId="1" applyNumberFormat="1" applyFont="1" applyFill="1" applyBorder="1" applyAlignment="1">
      <alignment horizontal="center" vertical="center" shrinkToFit="1"/>
    </xf>
    <xf numFmtId="176" fontId="20" fillId="2" borderId="9" xfId="1" applyNumberFormat="1" applyFont="1" applyFill="1" applyBorder="1" applyAlignment="1">
      <alignment horizontal="center" vertical="center" shrinkToFit="1"/>
    </xf>
    <xf numFmtId="176" fontId="20" fillId="2" borderId="96" xfId="1" applyNumberFormat="1" applyFont="1" applyFill="1" applyBorder="1" applyAlignment="1">
      <alignment horizontal="center" vertical="center" shrinkToFit="1"/>
    </xf>
    <xf numFmtId="0" fontId="20" fillId="2" borderId="4" xfId="1" applyFont="1" applyFill="1" applyBorder="1" applyAlignment="1">
      <alignment horizontal="center" vertical="center" shrinkToFit="1"/>
    </xf>
    <xf numFmtId="176" fontId="20" fillId="3" borderId="60" xfId="1" applyNumberFormat="1" applyFont="1" applyFill="1" applyBorder="1" applyAlignment="1" applyProtection="1">
      <alignment horizontal="center" vertical="center" shrinkToFit="1"/>
      <protection locked="0"/>
    </xf>
    <xf numFmtId="176" fontId="20" fillId="3" borderId="4" xfId="1" applyNumberFormat="1" applyFont="1" applyFill="1" applyBorder="1" applyAlignment="1" applyProtection="1">
      <alignment horizontal="center" vertical="center" shrinkToFit="1"/>
      <protection locked="0"/>
    </xf>
    <xf numFmtId="0" fontId="20" fillId="3" borderId="12" xfId="1" applyFont="1" applyFill="1" applyBorder="1" applyAlignment="1" applyProtection="1">
      <alignment horizontal="center" vertical="center" shrinkToFit="1"/>
      <protection locked="0"/>
    </xf>
    <xf numFmtId="176" fontId="20" fillId="2" borderId="10" xfId="1" applyNumberFormat="1" applyFont="1" applyFill="1" applyBorder="1" applyAlignment="1">
      <alignment horizontal="center" vertical="center" shrinkToFit="1"/>
    </xf>
    <xf numFmtId="0" fontId="20" fillId="2" borderId="111" xfId="1" applyFont="1" applyFill="1" applyBorder="1" applyAlignment="1">
      <alignment horizontal="center" vertical="center" shrinkToFit="1"/>
    </xf>
    <xf numFmtId="178" fontId="20" fillId="3" borderId="87" xfId="1" applyNumberFormat="1" applyFont="1" applyFill="1" applyBorder="1" applyAlignment="1" applyProtection="1">
      <alignment horizontal="center" vertical="center" shrinkToFit="1"/>
      <protection locked="0"/>
    </xf>
    <xf numFmtId="178" fontId="20" fillId="3" borderId="88" xfId="1" applyNumberFormat="1" applyFont="1" applyFill="1" applyBorder="1" applyAlignment="1" applyProtection="1">
      <alignment horizontal="center" vertical="center" shrinkToFit="1"/>
      <protection locked="0"/>
    </xf>
    <xf numFmtId="178" fontId="20" fillId="3" borderId="12" xfId="1" applyNumberFormat="1" applyFont="1" applyFill="1" applyBorder="1" applyAlignment="1" applyProtection="1">
      <alignment horizontal="center" vertical="center" shrinkToFit="1"/>
      <protection locked="0"/>
    </xf>
    <xf numFmtId="178" fontId="20" fillId="3" borderId="96" xfId="1" applyNumberFormat="1" applyFont="1" applyFill="1" applyBorder="1" applyAlignment="1" applyProtection="1">
      <alignment horizontal="center" vertical="center" shrinkToFit="1"/>
      <protection locked="0"/>
    </xf>
    <xf numFmtId="0" fontId="20" fillId="2" borderId="3" xfId="1" applyFont="1" applyFill="1" applyBorder="1" applyAlignment="1">
      <alignment horizontal="left" vertical="center" shrinkToFit="1"/>
    </xf>
    <xf numFmtId="0" fontId="20" fillId="2" borderId="4" xfId="1" applyFont="1" applyFill="1" applyBorder="1" applyAlignment="1">
      <alignment horizontal="left" vertical="center" shrinkToFit="1"/>
    </xf>
    <xf numFmtId="0" fontId="20" fillId="2" borderId="40" xfId="1" applyFont="1" applyFill="1" applyBorder="1" applyAlignment="1">
      <alignment horizontal="left" vertical="center" shrinkToFit="1"/>
    </xf>
    <xf numFmtId="183" fontId="20" fillId="4" borderId="87" xfId="1" applyNumberFormat="1" applyFont="1" applyFill="1" applyBorder="1" applyAlignment="1">
      <alignment vertical="center" shrinkToFit="1"/>
    </xf>
    <xf numFmtId="183" fontId="20" fillId="4" borderId="88" xfId="1" applyNumberFormat="1" applyFont="1" applyFill="1" applyBorder="1" applyAlignment="1">
      <alignment vertical="center" shrinkToFit="1"/>
    </xf>
    <xf numFmtId="176" fontId="20" fillId="2" borderId="129" xfId="1" applyNumberFormat="1" applyFont="1" applyFill="1" applyBorder="1" applyAlignment="1">
      <alignment vertical="center" shrinkToFit="1"/>
    </xf>
    <xf numFmtId="176" fontId="20" fillId="2" borderId="55" xfId="1" applyNumberFormat="1" applyFont="1" applyFill="1" applyBorder="1" applyAlignment="1">
      <alignment vertical="center" shrinkToFit="1"/>
    </xf>
    <xf numFmtId="176" fontId="20" fillId="2" borderId="31" xfId="1" applyNumberFormat="1" applyFont="1" applyFill="1" applyBorder="1" applyAlignment="1">
      <alignment horizontal="center" vertical="center" shrinkToFit="1"/>
    </xf>
    <xf numFmtId="0" fontId="20" fillId="2" borderId="84" xfId="1" applyFont="1" applyFill="1" applyBorder="1" applyAlignment="1">
      <alignment horizontal="center" vertical="center" shrinkToFit="1"/>
    </xf>
    <xf numFmtId="0" fontId="20" fillId="2" borderId="85" xfId="1" applyFont="1" applyFill="1" applyBorder="1" applyAlignment="1">
      <alignment horizontal="center" vertical="center" shrinkToFit="1"/>
    </xf>
    <xf numFmtId="0" fontId="20" fillId="2" borderId="86" xfId="1" applyFont="1" applyFill="1" applyBorder="1" applyAlignment="1">
      <alignment horizontal="center" vertical="center" shrinkToFit="1"/>
    </xf>
    <xf numFmtId="0" fontId="20" fillId="2" borderId="43" xfId="1" applyFont="1" applyFill="1" applyBorder="1" applyAlignment="1">
      <alignment horizontal="center" vertical="center" shrinkToFit="1"/>
    </xf>
    <xf numFmtId="0" fontId="20" fillId="2" borderId="45" xfId="1" applyFont="1" applyFill="1" applyBorder="1" applyAlignment="1">
      <alignment horizontal="center" vertical="center" shrinkToFit="1"/>
    </xf>
    <xf numFmtId="0" fontId="20" fillId="2" borderId="44" xfId="1" applyFont="1" applyFill="1" applyBorder="1" applyAlignment="1">
      <alignment horizontal="center" vertical="center" shrinkToFit="1"/>
    </xf>
    <xf numFmtId="0" fontId="20" fillId="2" borderId="138" xfId="1" applyFont="1" applyFill="1" applyBorder="1" applyAlignment="1">
      <alignment horizontal="center" vertical="center" shrinkToFit="1"/>
    </xf>
    <xf numFmtId="0" fontId="20" fillId="2" borderId="140" xfId="1" applyFont="1" applyFill="1" applyBorder="1" applyAlignment="1">
      <alignment horizontal="center" vertical="center" shrinkToFit="1"/>
    </xf>
    <xf numFmtId="179" fontId="20" fillId="3" borderId="141" xfId="1" applyNumberFormat="1" applyFont="1" applyFill="1" applyBorder="1" applyAlignment="1" applyProtection="1">
      <alignment horizontal="center" vertical="center" shrinkToFit="1"/>
      <protection locked="0"/>
    </xf>
    <xf numFmtId="179" fontId="20" fillId="3" borderId="139" xfId="1" applyNumberFormat="1" applyFont="1" applyFill="1" applyBorder="1" applyAlignment="1" applyProtection="1">
      <alignment horizontal="center" vertical="center" shrinkToFit="1"/>
      <protection locked="0"/>
    </xf>
    <xf numFmtId="176" fontId="20" fillId="2" borderId="4" xfId="1" applyNumberFormat="1" applyFont="1" applyFill="1" applyBorder="1" applyAlignment="1">
      <alignment vertical="center" shrinkToFit="1"/>
    </xf>
    <xf numFmtId="176" fontId="20" fillId="2" borderId="50" xfId="1" applyNumberFormat="1" applyFont="1" applyFill="1" applyBorder="1" applyAlignment="1">
      <alignment vertical="center" shrinkToFit="1"/>
    </xf>
    <xf numFmtId="176" fontId="20" fillId="2" borderId="51" xfId="1" applyNumberFormat="1" applyFont="1" applyFill="1" applyBorder="1" applyAlignment="1">
      <alignment vertical="center" shrinkToFit="1"/>
    </xf>
    <xf numFmtId="0" fontId="20" fillId="2" borderId="18" xfId="1" applyFont="1" applyFill="1" applyBorder="1" applyAlignment="1">
      <alignment horizontal="center" vertical="center" shrinkToFit="1"/>
    </xf>
    <xf numFmtId="0" fontId="20" fillId="2" borderId="19" xfId="1" applyFont="1" applyFill="1" applyBorder="1" applyAlignment="1">
      <alignment horizontal="center" vertical="center" shrinkToFit="1"/>
    </xf>
    <xf numFmtId="0" fontId="20" fillId="2" borderId="21" xfId="1" applyFont="1" applyFill="1" applyBorder="1" applyAlignment="1">
      <alignment horizontal="center" vertical="center" shrinkToFit="1"/>
    </xf>
    <xf numFmtId="176" fontId="20" fillId="2" borderId="112" xfId="1" applyNumberFormat="1" applyFont="1" applyFill="1" applyBorder="1" applyAlignment="1">
      <alignment horizontal="center" vertical="center" shrinkToFit="1"/>
    </xf>
    <xf numFmtId="176" fontId="20" fillId="2" borderId="113" xfId="1" applyNumberFormat="1" applyFont="1" applyFill="1" applyBorder="1" applyAlignment="1">
      <alignment horizontal="center" vertical="center" shrinkToFit="1"/>
    </xf>
    <xf numFmtId="176" fontId="20" fillId="2" borderId="114" xfId="1" applyNumberFormat="1" applyFont="1" applyFill="1" applyBorder="1" applyAlignment="1">
      <alignment horizontal="center" vertical="center" shrinkToFit="1"/>
    </xf>
    <xf numFmtId="176" fontId="20" fillId="2" borderId="43" xfId="1" applyNumberFormat="1" applyFont="1" applyFill="1" applyBorder="1" applyAlignment="1">
      <alignment horizontal="center" vertical="center" shrinkToFit="1"/>
    </xf>
    <xf numFmtId="176" fontId="20" fillId="2" borderId="45" xfId="1" applyNumberFormat="1" applyFont="1" applyFill="1" applyBorder="1" applyAlignment="1">
      <alignment horizontal="center" vertical="center" shrinkToFit="1"/>
    </xf>
    <xf numFmtId="176" fontId="20" fillId="2" borderId="44" xfId="1" applyNumberFormat="1" applyFont="1" applyFill="1" applyBorder="1" applyAlignment="1">
      <alignment horizontal="center" vertical="center" shrinkToFit="1"/>
    </xf>
    <xf numFmtId="0" fontId="20" fillId="2" borderId="97" xfId="1" applyFont="1" applyFill="1" applyBorder="1" applyAlignment="1">
      <alignment horizontal="center" vertical="center" shrinkToFit="1"/>
    </xf>
    <xf numFmtId="0" fontId="20" fillId="2" borderId="98" xfId="1" applyFont="1" applyFill="1" applyBorder="1" applyAlignment="1">
      <alignment horizontal="center" vertical="center" shrinkToFit="1"/>
    </xf>
    <xf numFmtId="0" fontId="20" fillId="2" borderId="99" xfId="1" applyFont="1" applyFill="1" applyBorder="1" applyAlignment="1">
      <alignment horizontal="center" vertical="center" shrinkToFit="1"/>
    </xf>
    <xf numFmtId="176" fontId="20" fillId="2" borderId="18" xfId="1" applyNumberFormat="1" applyFont="1" applyFill="1" applyBorder="1" applyAlignment="1">
      <alignment horizontal="center" vertical="center" shrinkToFit="1"/>
    </xf>
    <xf numFmtId="176" fontId="20" fillId="2" borderId="19" xfId="1" applyNumberFormat="1" applyFont="1" applyFill="1" applyBorder="1" applyAlignment="1">
      <alignment horizontal="center" vertical="center" shrinkToFit="1"/>
    </xf>
    <xf numFmtId="176" fontId="20" fillId="2" borderId="21" xfId="1" applyNumberFormat="1" applyFont="1" applyFill="1" applyBorder="1" applyAlignment="1">
      <alignment horizontal="center" vertical="center" shrinkToFit="1"/>
    </xf>
    <xf numFmtId="0" fontId="20" fillId="2" borderId="29" xfId="1" applyFont="1" applyFill="1" applyBorder="1" applyAlignment="1">
      <alignment horizontal="center" vertical="center" shrinkToFit="1"/>
    </xf>
    <xf numFmtId="180" fontId="20" fillId="3" borderId="3" xfId="1" applyNumberFormat="1" applyFont="1" applyFill="1" applyBorder="1" applyAlignment="1" applyProtection="1">
      <alignment horizontal="center" vertical="center" shrinkToFit="1"/>
      <protection locked="0"/>
    </xf>
    <xf numFmtId="180" fontId="20" fillId="3" borderId="4" xfId="1" applyNumberFormat="1" applyFont="1" applyFill="1" applyBorder="1" applyAlignment="1" applyProtection="1">
      <alignment horizontal="center" vertical="center" shrinkToFit="1"/>
      <protection locked="0"/>
    </xf>
    <xf numFmtId="0" fontId="28" fillId="2" borderId="11" xfId="0" applyFont="1" applyFill="1" applyBorder="1" applyAlignment="1">
      <alignment horizontal="center" vertical="center" wrapText="1"/>
    </xf>
    <xf numFmtId="0" fontId="28" fillId="2" borderId="11" xfId="0" applyFont="1" applyFill="1" applyBorder="1" applyAlignment="1">
      <alignment horizontal="center" vertical="center"/>
    </xf>
    <xf numFmtId="0" fontId="20" fillId="2" borderId="0" xfId="0" applyNumberFormat="1" applyFont="1" applyFill="1" applyBorder="1" applyAlignment="1">
      <alignment vertical="center"/>
    </xf>
    <xf numFmtId="20" fontId="22" fillId="3" borderId="9" xfId="0" applyNumberFormat="1" applyFont="1" applyFill="1" applyBorder="1" applyAlignment="1">
      <alignment horizontal="center" vertical="center"/>
    </xf>
    <xf numFmtId="0" fontId="20" fillId="0" borderId="12"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20" fontId="22" fillId="3" borderId="12" xfId="0" applyNumberFormat="1" applyFont="1" applyFill="1" applyBorder="1" applyAlignment="1">
      <alignment horizontal="center" vertical="center"/>
    </xf>
    <xf numFmtId="0" fontId="22" fillId="2" borderId="11" xfId="0" applyFont="1" applyFill="1" applyBorder="1" applyAlignment="1">
      <alignment vertical="center"/>
    </xf>
    <xf numFmtId="0" fontId="20" fillId="0" borderId="11" xfId="0" applyFont="1" applyFill="1" applyBorder="1" applyAlignment="1">
      <alignment vertical="center"/>
    </xf>
    <xf numFmtId="49" fontId="22" fillId="0" borderId="12" xfId="0" applyNumberFormat="1" applyFont="1" applyFill="1" applyBorder="1" applyAlignment="1">
      <alignment vertical="center"/>
    </xf>
    <xf numFmtId="49" fontId="22" fillId="0" borderId="9" xfId="0" applyNumberFormat="1" applyFont="1" applyFill="1" applyBorder="1" applyAlignment="1">
      <alignment vertical="center"/>
    </xf>
    <xf numFmtId="49" fontId="22" fillId="0" borderId="10" xfId="0" applyNumberFormat="1" applyFont="1" applyFill="1" applyBorder="1" applyAlignment="1">
      <alignment vertical="center"/>
    </xf>
    <xf numFmtId="178" fontId="20" fillId="3" borderId="12" xfId="0" applyNumberFormat="1" applyFont="1" applyFill="1" applyBorder="1" applyAlignment="1" applyProtection="1">
      <alignment horizontal="left" vertical="center"/>
      <protection locked="0"/>
    </xf>
    <xf numFmtId="178" fontId="20" fillId="3" borderId="9" xfId="0" applyNumberFormat="1" applyFont="1" applyFill="1" applyBorder="1" applyAlignment="1" applyProtection="1">
      <alignment horizontal="left" vertical="center"/>
      <protection locked="0"/>
    </xf>
    <xf numFmtId="178" fontId="20" fillId="3" borderId="10" xfId="0" applyNumberFormat="1" applyFont="1" applyFill="1" applyBorder="1" applyAlignment="1" applyProtection="1">
      <alignment horizontal="left" vertical="center"/>
      <protection locked="0"/>
    </xf>
    <xf numFmtId="0" fontId="20"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protection locked="0"/>
    </xf>
    <xf numFmtId="0" fontId="22" fillId="0" borderId="12"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0" fillId="3" borderId="11" xfId="0" applyFont="1" applyFill="1" applyBorder="1" applyAlignment="1" applyProtection="1">
      <alignment vertical="center"/>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0" xfId="0" applyFont="1" applyFill="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2" borderId="0"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13" xfId="0" applyFont="1" applyFill="1" applyBorder="1" applyAlignment="1" applyProtection="1">
      <alignment vertical="center"/>
      <protection locked="0"/>
    </xf>
    <xf numFmtId="0" fontId="20" fillId="2" borderId="12"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3" borderId="1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0" fillId="3" borderId="8" xfId="0" applyFont="1" applyFill="1" applyBorder="1" applyAlignment="1" applyProtection="1">
      <alignment vertical="center"/>
      <protection locked="0"/>
    </xf>
    <xf numFmtId="180" fontId="20" fillId="2" borderId="38" xfId="1" applyNumberFormat="1" applyFont="1" applyFill="1" applyBorder="1" applyAlignment="1">
      <alignment horizontal="center" vertical="center" shrinkToFit="1"/>
    </xf>
    <xf numFmtId="180" fontId="20" fillId="2" borderId="36" xfId="1" applyNumberFormat="1" applyFont="1" applyFill="1" applyBorder="1" applyAlignment="1">
      <alignment horizontal="center" vertical="center" shrinkToFit="1"/>
    </xf>
    <xf numFmtId="180" fontId="20" fillId="2" borderId="26" xfId="1" applyNumberFormat="1" applyFont="1" applyFill="1" applyBorder="1" applyAlignment="1">
      <alignment horizontal="center" vertical="center" shrinkToFit="1"/>
    </xf>
    <xf numFmtId="180" fontId="20" fillId="2" borderId="27" xfId="1" applyNumberFormat="1" applyFont="1" applyFill="1" applyBorder="1" applyAlignment="1">
      <alignment horizontal="center" vertical="center" shrinkToFit="1"/>
    </xf>
    <xf numFmtId="0" fontId="20" fillId="2" borderId="89" xfId="1" applyFont="1" applyFill="1" applyBorder="1" applyAlignment="1">
      <alignment horizontal="center" vertical="center" shrinkToFit="1"/>
    </xf>
    <xf numFmtId="0" fontId="20" fillId="2" borderId="90" xfId="1" applyFont="1" applyFill="1" applyBorder="1" applyAlignment="1">
      <alignment horizontal="center" vertical="center" shrinkToFit="1"/>
    </xf>
    <xf numFmtId="176" fontId="20" fillId="2" borderId="38" xfId="5" applyNumberFormat="1" applyFont="1" applyFill="1" applyBorder="1" applyAlignment="1">
      <alignment vertical="center" shrinkToFit="1"/>
    </xf>
    <xf numFmtId="176" fontId="20" fillId="2" borderId="36" xfId="5" applyNumberFormat="1" applyFont="1" applyFill="1" applyBorder="1" applyAlignment="1">
      <alignment vertical="center" shrinkToFit="1"/>
    </xf>
    <xf numFmtId="176" fontId="20" fillId="2" borderId="26" xfId="5" applyNumberFormat="1" applyFont="1" applyFill="1" applyBorder="1" applyAlignment="1">
      <alignment vertical="center" shrinkToFit="1"/>
    </xf>
    <xf numFmtId="176" fontId="20" fillId="2" borderId="27" xfId="5" applyNumberFormat="1" applyFont="1" applyFill="1" applyBorder="1" applyAlignment="1">
      <alignment vertical="center" shrinkToFit="1"/>
    </xf>
    <xf numFmtId="176" fontId="20" fillId="2" borderId="89" xfId="1" applyNumberFormat="1" applyFont="1" applyFill="1" applyBorder="1" applyAlignment="1">
      <alignment horizontal="center" vertical="center" shrinkToFit="1"/>
    </xf>
    <xf numFmtId="176" fontId="20" fillId="2" borderId="90" xfId="1" applyNumberFormat="1" applyFont="1" applyFill="1" applyBorder="1" applyAlignment="1">
      <alignment horizontal="center" vertical="center" shrinkToFit="1"/>
    </xf>
    <xf numFmtId="176" fontId="20" fillId="2" borderId="91" xfId="1" applyNumberFormat="1" applyFont="1" applyFill="1" applyBorder="1" applyAlignment="1">
      <alignment horizontal="center" vertical="center" shrinkToFit="1"/>
    </xf>
    <xf numFmtId="0" fontId="20" fillId="0" borderId="0" xfId="0" applyFont="1" applyFill="1" applyBorder="1" applyAlignment="1">
      <alignment vertical="center" wrapText="1"/>
    </xf>
    <xf numFmtId="38" fontId="21" fillId="2" borderId="8" xfId="4" applyFont="1" applyFill="1" applyBorder="1" applyAlignment="1">
      <alignment horizontal="center" vertical="center"/>
    </xf>
    <xf numFmtId="38" fontId="20" fillId="2" borderId="8" xfId="4" applyFont="1" applyFill="1" applyBorder="1" applyAlignment="1" applyProtection="1">
      <alignment vertical="center"/>
      <protection locked="0"/>
    </xf>
    <xf numFmtId="0" fontId="20" fillId="3" borderId="3" xfId="0" applyNumberFormat="1" applyFont="1" applyFill="1" applyBorder="1" applyAlignment="1" applyProtection="1">
      <alignment vertical="center"/>
      <protection locked="0"/>
    </xf>
    <xf numFmtId="0" fontId="20" fillId="3" borderId="4" xfId="0" applyNumberFormat="1" applyFont="1" applyFill="1" applyBorder="1" applyAlignment="1" applyProtection="1">
      <alignment vertical="center"/>
      <protection locked="0"/>
    </xf>
    <xf numFmtId="0" fontId="20" fillId="3" borderId="29" xfId="0" applyNumberFormat="1" applyFont="1" applyFill="1" applyBorder="1" applyAlignment="1" applyProtection="1">
      <alignment vertical="center"/>
      <protection locked="0"/>
    </xf>
    <xf numFmtId="0" fontId="20" fillId="3" borderId="5" xfId="0" applyNumberFormat="1" applyFont="1" applyFill="1" applyBorder="1" applyAlignment="1" applyProtection="1">
      <alignment vertical="center"/>
      <protection locked="0"/>
    </xf>
    <xf numFmtId="0" fontId="20" fillId="3" borderId="0" xfId="0" applyNumberFormat="1" applyFont="1" applyFill="1" applyBorder="1" applyAlignment="1" applyProtection="1">
      <alignment vertical="center"/>
      <protection locked="0"/>
    </xf>
    <xf numFmtId="0" fontId="20" fillId="3" borderId="6" xfId="0" applyNumberFormat="1" applyFont="1" applyFill="1" applyBorder="1" applyAlignment="1" applyProtection="1">
      <alignment vertical="center"/>
      <protection locked="0"/>
    </xf>
    <xf numFmtId="0" fontId="20" fillId="3" borderId="7" xfId="0" applyNumberFormat="1" applyFont="1" applyFill="1" applyBorder="1" applyAlignment="1" applyProtection="1">
      <alignment vertical="center"/>
      <protection locked="0"/>
    </xf>
    <xf numFmtId="0" fontId="20" fillId="3" borderId="8" xfId="0" applyNumberFormat="1" applyFont="1" applyFill="1" applyBorder="1" applyAlignment="1" applyProtection="1">
      <alignment vertical="center"/>
      <protection locked="0"/>
    </xf>
    <xf numFmtId="0" fontId="20" fillId="3" borderId="13" xfId="0" applyNumberFormat="1" applyFont="1" applyFill="1" applyBorder="1" applyAlignment="1" applyProtection="1">
      <alignment vertical="center"/>
      <protection locked="0"/>
    </xf>
    <xf numFmtId="0" fontId="20" fillId="2" borderId="11" xfId="0" applyFont="1" applyFill="1" applyBorder="1" applyAlignment="1">
      <alignment horizontal="center" vertical="center"/>
    </xf>
    <xf numFmtId="38" fontId="20" fillId="3" borderId="9" xfId="4" applyFont="1" applyFill="1" applyBorder="1" applyAlignment="1" applyProtection="1">
      <alignment vertical="center"/>
      <protection locked="0"/>
    </xf>
    <xf numFmtId="177" fontId="24" fillId="0" borderId="4" xfId="0" applyNumberFormat="1" applyFont="1" applyFill="1" applyBorder="1" applyAlignment="1">
      <alignment horizontal="center" vertical="center"/>
    </xf>
    <xf numFmtId="177" fontId="24" fillId="0" borderId="29" xfId="0" applyNumberFormat="1" applyFont="1" applyFill="1" applyBorder="1" applyAlignment="1">
      <alignment horizontal="center" vertical="center"/>
    </xf>
    <xf numFmtId="177" fontId="20" fillId="3" borderId="8" xfId="0" applyNumberFormat="1" applyFont="1" applyFill="1" applyBorder="1" applyAlignment="1" applyProtection="1">
      <alignment horizontal="center" vertical="center"/>
      <protection locked="0"/>
    </xf>
    <xf numFmtId="177" fontId="20" fillId="3" borderId="13" xfId="0" applyNumberFormat="1" applyFont="1" applyFill="1" applyBorder="1" applyAlignment="1" applyProtection="1">
      <alignment horizontal="center" vertical="center"/>
      <protection locked="0"/>
    </xf>
    <xf numFmtId="177" fontId="20" fillId="0" borderId="3" xfId="0" applyNumberFormat="1" applyFont="1" applyFill="1" applyBorder="1" applyAlignment="1">
      <alignment horizontal="center" vertical="center"/>
    </xf>
    <xf numFmtId="177" fontId="20" fillId="0" borderId="4" xfId="0" applyNumberFormat="1" applyFont="1" applyFill="1" applyBorder="1" applyAlignment="1">
      <alignment horizontal="center" vertical="center"/>
    </xf>
    <xf numFmtId="177" fontId="20" fillId="0" borderId="7" xfId="0" applyNumberFormat="1" applyFont="1" applyFill="1" applyBorder="1" applyAlignment="1">
      <alignment horizontal="center" vertical="center"/>
    </xf>
    <xf numFmtId="177" fontId="20" fillId="0" borderId="8" xfId="0" applyNumberFormat="1" applyFont="1" applyFill="1" applyBorder="1" applyAlignment="1">
      <alignment horizontal="center" vertical="center"/>
    </xf>
    <xf numFmtId="0" fontId="20" fillId="2" borderId="4" xfId="1" applyFont="1" applyFill="1" applyBorder="1" applyAlignment="1">
      <alignment vertical="center"/>
    </xf>
    <xf numFmtId="0" fontId="20" fillId="2" borderId="0" xfId="1" applyFont="1" applyFill="1" applyBorder="1" applyAlignment="1">
      <alignment vertical="center"/>
    </xf>
    <xf numFmtId="0" fontId="20" fillId="2" borderId="60" xfId="1" applyFont="1" applyFill="1" applyBorder="1" applyAlignment="1">
      <alignment vertical="center" shrinkToFit="1"/>
    </xf>
    <xf numFmtId="176" fontId="20" fillId="2" borderId="52" xfId="1" applyNumberFormat="1" applyFont="1" applyFill="1" applyBorder="1" applyAlignment="1">
      <alignment horizontal="right" vertical="center" shrinkToFit="1"/>
    </xf>
    <xf numFmtId="176" fontId="20" fillId="2" borderId="34" xfId="1" applyNumberFormat="1" applyFont="1" applyFill="1" applyBorder="1" applyAlignment="1">
      <alignment horizontal="right" vertical="center" shrinkToFit="1"/>
    </xf>
    <xf numFmtId="176" fontId="20" fillId="2" borderId="33" xfId="1" applyNumberFormat="1" applyFont="1" applyFill="1" applyBorder="1" applyAlignment="1">
      <alignment horizontal="right" vertical="center" shrinkToFit="1"/>
    </xf>
    <xf numFmtId="0" fontId="30" fillId="0" borderId="12" xfId="1" applyFont="1" applyBorder="1" applyAlignment="1">
      <alignment vertical="center" shrinkToFit="1"/>
    </xf>
    <xf numFmtId="0" fontId="30" fillId="0" borderId="9" xfId="1" applyFont="1" applyBorder="1" applyAlignment="1">
      <alignment vertical="center" shrinkToFit="1"/>
    </xf>
    <xf numFmtId="0" fontId="30" fillId="0" borderId="10" xfId="1" applyFont="1" applyBorder="1" applyAlignment="1">
      <alignment vertical="center" shrinkToFit="1"/>
    </xf>
    <xf numFmtId="176" fontId="30" fillId="0" borderId="12" xfId="1" applyNumberFormat="1" applyFont="1" applyBorder="1" applyAlignment="1">
      <alignment vertical="center" shrinkToFit="1"/>
    </xf>
    <xf numFmtId="176" fontId="30" fillId="0" borderId="9" xfId="1" applyNumberFormat="1" applyFont="1" applyBorder="1" applyAlignment="1">
      <alignment vertical="center" shrinkToFit="1"/>
    </xf>
    <xf numFmtId="176" fontId="30" fillId="0" borderId="10" xfId="1" applyNumberFormat="1" applyFont="1" applyBorder="1" applyAlignment="1">
      <alignment vertical="center" shrinkToFit="1"/>
    </xf>
    <xf numFmtId="0" fontId="20" fillId="2" borderId="48" xfId="1" applyFont="1" applyFill="1" applyBorder="1" applyAlignment="1">
      <alignment horizontal="center" vertical="center" shrinkToFit="1"/>
    </xf>
    <xf numFmtId="0" fontId="20" fillId="0" borderId="11" xfId="3" applyFont="1" applyFill="1" applyBorder="1" applyAlignment="1">
      <alignment vertical="center" wrapText="1"/>
    </xf>
    <xf numFmtId="0" fontId="20" fillId="0" borderId="1"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20" fillId="0" borderId="5" xfId="3" applyFont="1" applyFill="1" applyBorder="1" applyAlignment="1">
      <alignment horizontal="center" vertical="center" shrinkToFit="1"/>
    </xf>
    <xf numFmtId="0" fontId="20" fillId="0" borderId="0" xfId="3" applyFont="1" applyFill="1" applyBorder="1" applyAlignment="1">
      <alignment horizontal="center" vertical="center" shrinkToFit="1"/>
    </xf>
    <xf numFmtId="179" fontId="22" fillId="3" borderId="12" xfId="3" applyNumberFormat="1" applyFont="1" applyFill="1" applyBorder="1" applyAlignment="1">
      <alignment horizontal="center" vertical="center" shrinkToFit="1"/>
    </xf>
    <xf numFmtId="179" fontId="22" fillId="3" borderId="10" xfId="3" applyNumberFormat="1" applyFont="1" applyFill="1" applyBorder="1" applyAlignment="1">
      <alignment horizontal="center" vertical="center" shrinkToFit="1"/>
    </xf>
    <xf numFmtId="0" fontId="20" fillId="2" borderId="9" xfId="3" applyFont="1" applyFill="1" applyBorder="1" applyAlignment="1">
      <alignment horizontal="center" vertical="center"/>
    </xf>
    <xf numFmtId="0" fontId="20" fillId="2" borderId="10" xfId="3" applyFont="1" applyFill="1" applyBorder="1" applyAlignment="1">
      <alignment horizontal="center" vertical="center"/>
    </xf>
    <xf numFmtId="0" fontId="20" fillId="0" borderId="1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0" borderId="28" xfId="3" applyFont="1" applyFill="1" applyBorder="1" applyAlignment="1">
      <alignment horizontal="center" vertical="center"/>
    </xf>
    <xf numFmtId="0" fontId="20" fillId="0" borderId="2" xfId="3" applyFont="1" applyFill="1" applyBorder="1" applyAlignment="1">
      <alignment horizontal="center" vertical="center"/>
    </xf>
    <xf numFmtId="3" fontId="22" fillId="3" borderId="12" xfId="3" applyNumberFormat="1" applyFont="1" applyFill="1" applyBorder="1" applyAlignment="1">
      <alignment horizontal="center" vertical="center" shrinkToFit="1"/>
    </xf>
    <xf numFmtId="3" fontId="22" fillId="3" borderId="9" xfId="3" applyNumberFormat="1" applyFont="1" applyFill="1" applyBorder="1" applyAlignment="1">
      <alignment horizontal="center" vertical="center" shrinkToFit="1"/>
    </xf>
    <xf numFmtId="0" fontId="22" fillId="3" borderId="12"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0" fillId="0" borderId="12"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3" borderId="12"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4" borderId="12" xfId="3" applyFont="1" applyFill="1" applyBorder="1" applyAlignment="1">
      <alignment horizontal="center" vertical="center" shrinkToFit="1"/>
    </xf>
    <xf numFmtId="0" fontId="20" fillId="4" borderId="10" xfId="3" applyFont="1" applyFill="1" applyBorder="1" applyAlignment="1">
      <alignment horizontal="center" vertical="center" shrinkToFit="1"/>
    </xf>
    <xf numFmtId="0" fontId="22" fillId="3" borderId="12" xfId="3" applyNumberFormat="1" applyFont="1" applyFill="1" applyBorder="1" applyAlignment="1">
      <alignment horizontal="center" vertical="center" shrinkToFit="1"/>
    </xf>
    <xf numFmtId="0" fontId="22" fillId="3" borderId="10" xfId="3" applyNumberFormat="1" applyFont="1" applyFill="1" applyBorder="1" applyAlignment="1">
      <alignment horizontal="center" vertical="center" shrinkToFit="1"/>
    </xf>
    <xf numFmtId="0" fontId="20" fillId="2" borderId="29" xfId="3" applyFont="1" applyFill="1" applyBorder="1" applyAlignment="1">
      <alignment horizontal="center" vertical="center"/>
    </xf>
    <xf numFmtId="0" fontId="20" fillId="2" borderId="6" xfId="3" applyFont="1" applyFill="1" applyBorder="1" applyAlignment="1">
      <alignment horizontal="center" vertical="center"/>
    </xf>
    <xf numFmtId="0" fontId="20" fillId="2" borderId="13"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28" xfId="3" applyFont="1" applyFill="1" applyBorder="1" applyAlignment="1">
      <alignment horizontal="center" vertical="center"/>
    </xf>
    <xf numFmtId="0" fontId="20" fillId="2" borderId="2" xfId="3" applyFont="1" applyFill="1" applyBorder="1" applyAlignment="1">
      <alignment horizontal="center" vertical="center"/>
    </xf>
    <xf numFmtId="0" fontId="20" fillId="0" borderId="3" xfId="3" applyFont="1" applyFill="1" applyBorder="1" applyAlignment="1">
      <alignment horizontal="center" vertical="center" wrapText="1"/>
    </xf>
    <xf numFmtId="0" fontId="20" fillId="0" borderId="29" xfId="3"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6" xfId="3" applyFont="1" applyFill="1" applyBorder="1" applyAlignment="1">
      <alignment horizontal="center" vertical="center" wrapText="1"/>
    </xf>
    <xf numFmtId="0" fontId="20" fillId="0" borderId="9" xfId="3" applyFont="1" applyFill="1" applyBorder="1" applyAlignment="1">
      <alignment horizontal="center" vertical="center" shrinkToFit="1"/>
    </xf>
    <xf numFmtId="0" fontId="20" fillId="0" borderId="12" xfId="3" applyFont="1" applyFill="1" applyBorder="1" applyAlignment="1">
      <alignment horizontal="center" vertical="center" wrapText="1"/>
    </xf>
    <xf numFmtId="0" fontId="20" fillId="0" borderId="9" xfId="3" applyFont="1" applyFill="1" applyBorder="1" applyAlignment="1">
      <alignment vertical="top"/>
    </xf>
    <xf numFmtId="0" fontId="20" fillId="0" borderId="10" xfId="3" applyFont="1" applyFill="1" applyBorder="1" applyAlignment="1">
      <alignment vertical="top"/>
    </xf>
    <xf numFmtId="0" fontId="20" fillId="2" borderId="11" xfId="0" applyFont="1" applyFill="1" applyBorder="1" applyAlignment="1">
      <alignment horizontal="distributed" vertical="center" shrinkToFit="1"/>
    </xf>
    <xf numFmtId="0" fontId="20" fillId="0" borderId="4" xfId="3" applyFont="1" applyFill="1" applyBorder="1" applyAlignment="1">
      <alignment horizontal="center" vertical="center" wrapText="1"/>
    </xf>
    <xf numFmtId="0" fontId="20" fillId="0" borderId="0" xfId="3" applyFont="1" applyFill="1" applyBorder="1" applyAlignment="1">
      <alignment horizontal="center" vertical="center" wrapText="1"/>
    </xf>
    <xf numFmtId="179" fontId="20" fillId="4" borderId="12" xfId="3" applyNumberFormat="1" applyFont="1" applyFill="1" applyBorder="1" applyAlignment="1">
      <alignment horizontal="center" vertical="center" shrinkToFit="1"/>
    </xf>
    <xf numFmtId="179" fontId="20" fillId="4" borderId="10" xfId="3" applyNumberFormat="1" applyFont="1" applyFill="1" applyBorder="1" applyAlignment="1">
      <alignment horizontal="center" vertical="center" shrinkToFit="1"/>
    </xf>
    <xf numFmtId="3" fontId="20" fillId="4" borderId="12" xfId="3" applyNumberFormat="1" applyFont="1" applyFill="1" applyBorder="1" applyAlignment="1">
      <alignment horizontal="center" vertical="center" shrinkToFit="1"/>
    </xf>
    <xf numFmtId="3" fontId="20" fillId="4" borderId="9" xfId="3" applyNumberFormat="1" applyFont="1" applyFill="1" applyBorder="1" applyAlignment="1">
      <alignment horizontal="center" vertical="center" shrinkToFit="1"/>
    </xf>
    <xf numFmtId="0" fontId="20" fillId="4" borderId="9" xfId="3" applyFont="1" applyFill="1" applyBorder="1" applyAlignment="1">
      <alignment horizontal="center" vertical="center" shrinkToFit="1"/>
    </xf>
    <xf numFmtId="0" fontId="22" fillId="4" borderId="12" xfId="3" applyFont="1" applyFill="1" applyBorder="1" applyAlignment="1">
      <alignment horizontal="center" vertical="center" shrinkToFit="1"/>
    </xf>
    <xf numFmtId="0" fontId="22" fillId="4" borderId="10" xfId="3" applyFont="1" applyFill="1" applyBorder="1" applyAlignment="1">
      <alignment horizontal="center" vertical="center" shrinkToFit="1"/>
    </xf>
    <xf numFmtId="0" fontId="20" fillId="4" borderId="12" xfId="3" applyNumberFormat="1" applyFont="1" applyFill="1" applyBorder="1" applyAlignment="1">
      <alignment horizontal="center" vertical="center" shrinkToFit="1"/>
    </xf>
    <xf numFmtId="0" fontId="20" fillId="4" borderId="10" xfId="3" applyNumberFormat="1" applyFont="1" applyFill="1" applyBorder="1" applyAlignment="1">
      <alignment horizontal="center" vertical="center" shrinkToFit="1"/>
    </xf>
    <xf numFmtId="3" fontId="22" fillId="3" borderId="10" xfId="3" applyNumberFormat="1" applyFont="1" applyFill="1" applyBorder="1" applyAlignment="1">
      <alignment horizontal="center" vertical="center" shrinkToFit="1"/>
    </xf>
    <xf numFmtId="0" fontId="0" fillId="0" borderId="11" xfId="0" applyBorder="1" applyAlignment="1">
      <alignment horizontal="left" vertical="center"/>
    </xf>
    <xf numFmtId="3" fontId="11" fillId="0" borderId="11" xfId="11" applyNumberFormat="1" applyFont="1" applyBorder="1" applyAlignment="1">
      <alignment horizontal="left" vertical="center"/>
    </xf>
    <xf numFmtId="3" fontId="16" fillId="0" borderId="11" xfId="11" applyNumberFormat="1" applyFont="1" applyBorder="1" applyAlignment="1">
      <alignment horizontal="lef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3" fontId="16" fillId="0" borderId="11" xfId="11" quotePrefix="1" applyNumberFormat="1" applyFont="1" applyFill="1" applyBorder="1" applyAlignment="1">
      <alignment horizontal="left" vertical="center"/>
    </xf>
    <xf numFmtId="3" fontId="16" fillId="0" borderId="11" xfId="11" quotePrefix="1" applyNumberFormat="1" applyFont="1" applyBorder="1" applyAlignment="1">
      <alignment horizontal="left" vertical="center"/>
    </xf>
    <xf numFmtId="189" fontId="11" fillId="0" borderId="11" xfId="11" applyNumberFormat="1" applyFont="1" applyFill="1" applyBorder="1" applyAlignment="1">
      <alignment horizontal="left" vertical="center"/>
    </xf>
    <xf numFmtId="189" fontId="16" fillId="0" borderId="11" xfId="11" applyNumberFormat="1" applyFont="1" applyFill="1" applyBorder="1" applyAlignment="1">
      <alignment horizontal="left" vertical="center"/>
    </xf>
    <xf numFmtId="189" fontId="16" fillId="0" borderId="11" xfId="11" applyNumberFormat="1" applyFont="1" applyBorder="1" applyAlignment="1">
      <alignment horizontal="left" vertical="center"/>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8" xfId="0" applyFont="1" applyBorder="1" applyAlignment="1">
      <alignment horizontal="center" vertical="center"/>
    </xf>
    <xf numFmtId="193" fontId="33" fillId="0" borderId="28" xfId="12" applyNumberFormat="1" applyFont="1" applyFill="1" applyBorder="1" applyAlignment="1">
      <alignment horizontal="center" vertical="center"/>
    </xf>
    <xf numFmtId="193" fontId="33" fillId="0" borderId="0" xfId="12" applyNumberFormat="1" applyFont="1" applyFill="1" applyBorder="1" applyAlignment="1">
      <alignment horizontal="center" vertical="center"/>
    </xf>
    <xf numFmtId="193" fontId="33" fillId="0" borderId="5" xfId="12" applyNumberFormat="1" applyFont="1" applyFill="1" applyBorder="1" applyAlignment="1">
      <alignment horizontal="center" vertical="center"/>
    </xf>
    <xf numFmtId="193" fontId="33" fillId="0" borderId="28" xfId="12" applyNumberFormat="1" applyFont="1" applyFill="1" applyBorder="1" applyAlignment="1">
      <alignment horizontal="center" vertical="center" wrapText="1"/>
    </xf>
    <xf numFmtId="194" fontId="33" fillId="0" borderId="1" xfId="12" applyNumberFormat="1" applyFont="1" applyFill="1" applyBorder="1" applyAlignment="1">
      <alignment horizontal="right" vertical="center"/>
    </xf>
    <xf numFmtId="194" fontId="33" fillId="0" borderId="2" xfId="12" applyNumberFormat="1" applyFont="1" applyFill="1" applyBorder="1" applyAlignment="1">
      <alignment horizontal="right" vertical="center"/>
    </xf>
    <xf numFmtId="198" fontId="33" fillId="0" borderId="1" xfId="12" applyNumberFormat="1" applyFont="1" applyFill="1" applyBorder="1" applyAlignment="1">
      <alignment horizontal="right" vertical="center"/>
    </xf>
    <xf numFmtId="198" fontId="33" fillId="0" borderId="2" xfId="12" applyNumberFormat="1" applyFont="1" applyFill="1" applyBorder="1" applyAlignment="1">
      <alignment horizontal="right" vertical="center"/>
    </xf>
    <xf numFmtId="185" fontId="33" fillId="0" borderId="1" xfId="12" applyNumberFormat="1" applyFont="1" applyFill="1" applyBorder="1" applyAlignment="1">
      <alignment horizontal="right" vertical="center"/>
    </xf>
    <xf numFmtId="185" fontId="33" fillId="0" borderId="2" xfId="12" applyNumberFormat="1" applyFont="1" applyFill="1" applyBorder="1" applyAlignment="1">
      <alignment horizontal="right" vertical="center"/>
    </xf>
    <xf numFmtId="3" fontId="33" fillId="0" borderId="1" xfId="12" applyNumberFormat="1" applyFont="1" applyFill="1" applyBorder="1" applyAlignment="1">
      <alignment horizontal="right" vertical="center"/>
    </xf>
    <xf numFmtId="3" fontId="33" fillId="0" borderId="2" xfId="12" applyNumberFormat="1" applyFont="1" applyFill="1" applyBorder="1" applyAlignment="1">
      <alignment horizontal="right" vertical="center"/>
    </xf>
    <xf numFmtId="186" fontId="33" fillId="0" borderId="1" xfId="12" applyNumberFormat="1" applyFont="1" applyFill="1" applyBorder="1" applyAlignment="1">
      <alignment horizontal="right" vertical="center"/>
    </xf>
    <xf numFmtId="186" fontId="33" fillId="0" borderId="2" xfId="12" applyNumberFormat="1" applyFont="1" applyFill="1" applyBorder="1" applyAlignment="1">
      <alignment horizontal="right" vertical="center"/>
    </xf>
    <xf numFmtId="38" fontId="33" fillId="0" borderId="1" xfId="4" applyFont="1" applyFill="1" applyBorder="1" applyAlignment="1">
      <alignment horizontal="right" vertical="center"/>
    </xf>
    <xf numFmtId="38" fontId="33" fillId="0" borderId="2" xfId="4" applyFont="1" applyFill="1" applyBorder="1" applyAlignment="1">
      <alignment horizontal="right" vertical="center"/>
    </xf>
    <xf numFmtId="197" fontId="33" fillId="0" borderId="1" xfId="12" applyNumberFormat="1" applyFont="1" applyFill="1" applyBorder="1" applyAlignment="1">
      <alignment horizontal="right" vertical="center" shrinkToFit="1"/>
    </xf>
    <xf numFmtId="197" fontId="33" fillId="0" borderId="2" xfId="12" applyNumberFormat="1" applyFont="1" applyFill="1" applyBorder="1" applyAlignment="1">
      <alignment horizontal="right" vertical="center" shrinkToFit="1"/>
    </xf>
    <xf numFmtId="197" fontId="33" fillId="0" borderId="1" xfId="12" applyNumberFormat="1" applyFont="1" applyFill="1" applyBorder="1" applyAlignment="1">
      <alignment horizontal="right" vertical="center"/>
    </xf>
    <xf numFmtId="197" fontId="33" fillId="0" borderId="2" xfId="12" applyNumberFormat="1" applyFont="1" applyFill="1" applyBorder="1" applyAlignment="1">
      <alignment horizontal="right" vertical="center"/>
    </xf>
    <xf numFmtId="0" fontId="33" fillId="0" borderId="1" xfId="0" applyFont="1" applyBorder="1" applyAlignment="1">
      <alignment horizontal="center" vertical="center" wrapText="1"/>
    </xf>
    <xf numFmtId="0" fontId="33" fillId="0" borderId="28" xfId="0" applyFont="1" applyBorder="1" applyAlignment="1">
      <alignment horizontal="center" vertical="center" wrapText="1"/>
    </xf>
    <xf numFmtId="184" fontId="33" fillId="0" borderId="3" xfId="0" applyNumberFormat="1" applyFont="1" applyBorder="1" applyAlignment="1">
      <alignment horizontal="center" vertical="center"/>
    </xf>
    <xf numFmtId="184" fontId="33" fillId="0" borderId="5" xfId="0" applyNumberFormat="1" applyFont="1" applyBorder="1" applyAlignment="1">
      <alignment horizontal="center" vertical="center"/>
    </xf>
    <xf numFmtId="0" fontId="33" fillId="0" borderId="7" xfId="0" applyFont="1" applyBorder="1" applyAlignment="1">
      <alignment horizontal="center" vertical="center"/>
    </xf>
    <xf numFmtId="0" fontId="33"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185" fontId="33" fillId="0" borderId="2" xfId="12" applyNumberFormat="1" applyFont="1" applyBorder="1" applyAlignment="1">
      <alignment horizontal="center" vertical="center" wrapText="1"/>
    </xf>
    <xf numFmtId="3" fontId="31" fillId="0" borderId="1" xfId="12" applyNumberFormat="1" applyFont="1" applyFill="1" applyBorder="1" applyAlignment="1">
      <alignment horizontal="center" vertical="center" wrapText="1"/>
    </xf>
    <xf numFmtId="3" fontId="31" fillId="0" borderId="28" xfId="12" applyNumberFormat="1" applyFont="1" applyFill="1" applyBorder="1" applyAlignment="1">
      <alignment horizontal="center" vertical="center" wrapText="1"/>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193" fontId="33" fillId="0" borderId="6" xfId="12" applyNumberFormat="1" applyFont="1" applyFill="1" applyBorder="1" applyAlignment="1">
      <alignment horizontal="center" vertical="center"/>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3" fontId="31" fillId="0" borderId="3" xfId="12" applyNumberFormat="1" applyFont="1" applyFill="1" applyBorder="1" applyAlignment="1">
      <alignment horizontal="center" vertical="center" wrapText="1"/>
    </xf>
    <xf numFmtId="3" fontId="31" fillId="0" borderId="29" xfId="12" applyNumberFormat="1" applyFont="1" applyFill="1" applyBorder="1" applyAlignment="1">
      <alignment horizontal="center" vertical="center" wrapText="1"/>
    </xf>
    <xf numFmtId="3" fontId="31" fillId="0" borderId="5" xfId="12" applyNumberFormat="1" applyFont="1" applyFill="1" applyBorder="1" applyAlignment="1">
      <alignment horizontal="center" vertical="center" wrapText="1"/>
    </xf>
    <xf numFmtId="3" fontId="31" fillId="0" borderId="6" xfId="12" applyNumberFormat="1" applyFont="1" applyFill="1" applyBorder="1" applyAlignment="1">
      <alignment horizontal="center" vertical="center" wrapText="1"/>
    </xf>
    <xf numFmtId="184" fontId="33" fillId="0" borderId="12" xfId="0" applyNumberFormat="1" applyFont="1" applyBorder="1" applyAlignment="1">
      <alignment horizontal="center" vertical="center"/>
    </xf>
    <xf numFmtId="184" fontId="33" fillId="0" borderId="9" xfId="0" applyNumberFormat="1" applyFont="1" applyBorder="1" applyAlignment="1">
      <alignment horizontal="center" vertical="center"/>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3" fontId="31" fillId="0" borderId="3" xfId="12" applyNumberFormat="1" applyFont="1" applyFill="1" applyBorder="1" applyAlignment="1">
      <alignment horizontal="center" vertical="center"/>
    </xf>
    <xf numFmtId="3" fontId="31" fillId="0" borderId="4" xfId="12" applyNumberFormat="1" applyFont="1" applyFill="1" applyBorder="1" applyAlignment="1">
      <alignment horizontal="center" vertical="center"/>
    </xf>
    <xf numFmtId="3" fontId="31" fillId="0" borderId="29" xfId="12" applyNumberFormat="1" applyFont="1" applyFill="1" applyBorder="1" applyAlignment="1">
      <alignment horizontal="center" vertical="center"/>
    </xf>
    <xf numFmtId="3" fontId="31" fillId="0" borderId="5" xfId="12" applyNumberFormat="1" applyFont="1" applyFill="1" applyBorder="1" applyAlignment="1">
      <alignment horizontal="center" vertical="center"/>
    </xf>
    <xf numFmtId="3" fontId="31" fillId="0" borderId="0" xfId="12" applyNumberFormat="1" applyFont="1" applyFill="1" applyBorder="1" applyAlignment="1">
      <alignment horizontal="center" vertical="center"/>
    </xf>
    <xf numFmtId="3" fontId="31" fillId="0" borderId="6" xfId="12" applyNumberFormat="1" applyFont="1" applyFill="1" applyBorder="1" applyAlignment="1">
      <alignment horizontal="center" vertical="center"/>
    </xf>
    <xf numFmtId="184" fontId="33" fillId="0" borderId="12" xfId="0" applyNumberFormat="1" applyFont="1" applyBorder="1" applyAlignment="1">
      <alignment horizontal="center" vertical="center" wrapText="1"/>
    </xf>
    <xf numFmtId="3" fontId="33" fillId="0" borderId="3" xfId="12" applyNumberFormat="1" applyFont="1" applyBorder="1" applyAlignment="1">
      <alignment horizontal="center" vertical="center"/>
    </xf>
    <xf numFmtId="3" fontId="33" fillId="0" borderId="4" xfId="12" applyNumberFormat="1" applyFont="1" applyBorder="1" applyAlignment="1">
      <alignment horizontal="center" vertical="center"/>
    </xf>
    <xf numFmtId="3" fontId="33" fillId="0" borderId="29" xfId="12" applyNumberFormat="1" applyFont="1" applyBorder="1" applyAlignment="1">
      <alignment horizontal="center" vertical="center"/>
    </xf>
    <xf numFmtId="3" fontId="33" fillId="0" borderId="5" xfId="12" applyNumberFormat="1" applyFont="1" applyBorder="1" applyAlignment="1">
      <alignment horizontal="center" vertical="center"/>
    </xf>
    <xf numFmtId="3" fontId="33" fillId="0" borderId="0" xfId="12" applyNumberFormat="1" applyFont="1" applyBorder="1" applyAlignment="1">
      <alignment horizontal="center" vertical="center"/>
    </xf>
    <xf numFmtId="3" fontId="33" fillId="0" borderId="6" xfId="12" applyNumberFormat="1" applyFont="1" applyBorder="1" applyAlignment="1">
      <alignment horizontal="center" vertical="center"/>
    </xf>
    <xf numFmtId="3" fontId="33" fillId="0" borderId="1" xfId="12" applyNumberFormat="1" applyFont="1" applyBorder="1" applyAlignment="1">
      <alignment horizontal="center" vertical="center" shrinkToFit="1"/>
    </xf>
    <xf numFmtId="3" fontId="33" fillId="0" borderId="28" xfId="12" applyNumberFormat="1" applyFont="1" applyBorder="1" applyAlignment="1">
      <alignment horizontal="center" vertical="center" shrinkToFit="1"/>
    </xf>
    <xf numFmtId="185" fontId="31" fillId="0" borderId="7" xfId="12" applyNumberFormat="1" applyFont="1" applyFill="1" applyBorder="1" applyAlignment="1">
      <alignment horizontal="center" vertical="center" wrapText="1"/>
    </xf>
    <xf numFmtId="185" fontId="31" fillId="0" borderId="13" xfId="12" applyNumberFormat="1" applyFont="1" applyFill="1" applyBorder="1" applyAlignment="1">
      <alignment horizontal="center" vertical="center" wrapText="1"/>
    </xf>
    <xf numFmtId="185" fontId="31" fillId="0" borderId="8" xfId="12" applyNumberFormat="1" applyFont="1" applyFill="1" applyBorder="1" applyAlignment="1">
      <alignment horizontal="center" vertical="center" wrapText="1"/>
    </xf>
    <xf numFmtId="184" fontId="33" fillId="0" borderId="7" xfId="0" applyNumberFormat="1" applyFont="1" applyBorder="1" applyAlignment="1">
      <alignment horizontal="center" vertical="center"/>
    </xf>
    <xf numFmtId="184" fontId="33" fillId="0" borderId="8" xfId="0" applyNumberFormat="1" applyFont="1" applyBorder="1" applyAlignment="1">
      <alignment horizontal="center" vertical="center"/>
    </xf>
    <xf numFmtId="0" fontId="11" fillId="0" borderId="3" xfId="0" applyFont="1" applyFill="1" applyBorder="1" applyAlignment="1">
      <alignment vertical="center" wrapText="1"/>
    </xf>
    <xf numFmtId="0" fontId="2" fillId="0" borderId="7" xfId="0" applyFont="1" applyFill="1" applyBorder="1" applyAlignment="1">
      <alignment vertical="center" wrapText="1"/>
    </xf>
    <xf numFmtId="0" fontId="11" fillId="0" borderId="29" xfId="0" applyFont="1" applyFill="1" applyBorder="1" applyAlignment="1">
      <alignment vertical="center" wrapText="1"/>
    </xf>
    <xf numFmtId="0" fontId="2" fillId="0" borderId="13" xfId="0" applyFont="1" applyFill="1" applyBorder="1" applyAlignment="1">
      <alignment vertical="center" wrapText="1"/>
    </xf>
    <xf numFmtId="0" fontId="34" fillId="0" borderId="3" xfId="0" applyFont="1" applyFill="1" applyBorder="1" applyAlignment="1">
      <alignment horizontal="center" vertical="center"/>
    </xf>
    <xf numFmtId="0" fontId="34" fillId="0" borderId="7" xfId="0" applyFont="1" applyFill="1" applyBorder="1" applyAlignment="1">
      <alignment horizontal="center" vertical="center"/>
    </xf>
    <xf numFmtId="3"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12" fillId="0" borderId="11" xfId="0" applyFont="1" applyFill="1" applyBorder="1" applyAlignment="1">
      <alignment vertical="center" wrapText="1"/>
    </xf>
    <xf numFmtId="0" fontId="34" fillId="0" borderId="8" xfId="0" applyFont="1" applyFill="1" applyBorder="1" applyAlignment="1">
      <alignment horizontal="left" vertical="center" wrapText="1"/>
    </xf>
    <xf numFmtId="0" fontId="34" fillId="0" borderId="13" xfId="0" applyFont="1" applyFill="1" applyBorder="1" applyAlignment="1">
      <alignment horizontal="left" vertical="center" wrapText="1"/>
    </xf>
    <xf numFmtId="185" fontId="11" fillId="0" borderId="3" xfId="7" applyNumberFormat="1" applyFont="1" applyFill="1" applyBorder="1" applyAlignment="1">
      <alignment horizontal="left" vertical="center"/>
    </xf>
    <xf numFmtId="185" fontId="11" fillId="0" borderId="5" xfId="7" applyNumberFormat="1" applyFont="1" applyFill="1" applyBorder="1" applyAlignment="1">
      <alignment horizontal="left" vertical="center"/>
    </xf>
    <xf numFmtId="185" fontId="11" fillId="0" borderId="7" xfId="7" applyNumberFormat="1" applyFont="1" applyFill="1" applyBorder="1" applyAlignment="1">
      <alignment horizontal="left" vertical="center"/>
    </xf>
    <xf numFmtId="185" fontId="11" fillId="0" borderId="29" xfId="7" applyNumberFormat="1" applyFont="1" applyFill="1" applyBorder="1" applyAlignment="1">
      <alignment horizontal="center" vertical="center"/>
    </xf>
    <xf numFmtId="185" fontId="11" fillId="0" borderId="6" xfId="7" applyNumberFormat="1" applyFont="1" applyFill="1" applyBorder="1" applyAlignment="1">
      <alignment horizontal="center" vertical="center"/>
    </xf>
    <xf numFmtId="185" fontId="11" fillId="0" borderId="13" xfId="7" applyNumberFormat="1" applyFont="1" applyFill="1" applyBorder="1" applyAlignment="1">
      <alignment horizontal="center" vertical="center"/>
    </xf>
    <xf numFmtId="0" fontId="34" fillId="0" borderId="3" xfId="7" applyFont="1" applyFill="1" applyBorder="1" applyAlignment="1">
      <alignment horizontal="center" vertical="center"/>
    </xf>
    <xf numFmtId="0" fontId="34" fillId="0" borderId="5" xfId="7" applyFont="1" applyFill="1" applyBorder="1" applyAlignment="1">
      <alignment horizontal="center" vertical="center"/>
    </xf>
    <xf numFmtId="0" fontId="34" fillId="0" borderId="7" xfId="7" applyFont="1" applyFill="1" applyBorder="1" applyAlignment="1">
      <alignment horizontal="center" vertical="center"/>
    </xf>
    <xf numFmtId="0" fontId="34" fillId="0" borderId="4" xfId="7" applyFont="1" applyFill="1" applyBorder="1" applyAlignment="1">
      <alignment horizontal="center" wrapText="1"/>
    </xf>
    <xf numFmtId="0" fontId="34" fillId="0" borderId="4" xfId="7" applyFont="1" applyFill="1" applyBorder="1" applyAlignment="1">
      <alignment horizontal="center"/>
    </xf>
    <xf numFmtId="185" fontId="12" fillId="0" borderId="1" xfId="7" applyNumberFormat="1" applyFont="1" applyFill="1" applyBorder="1" applyAlignment="1">
      <alignment horizontal="left" vertical="center"/>
    </xf>
    <xf numFmtId="185" fontId="12" fillId="0" borderId="28" xfId="7" applyNumberFormat="1" applyFont="1" applyFill="1" applyBorder="1" applyAlignment="1">
      <alignment horizontal="left" vertical="center"/>
    </xf>
    <xf numFmtId="185" fontId="12" fillId="0" borderId="2" xfId="7" applyNumberFormat="1" applyFont="1" applyFill="1" applyBorder="1" applyAlignment="1">
      <alignment horizontal="left" vertical="center"/>
    </xf>
    <xf numFmtId="3" fontId="34" fillId="0" borderId="0" xfId="7" applyNumberFormat="1" applyFont="1" applyFill="1" applyBorder="1" applyAlignment="1">
      <alignment horizontal="right" vertical="center" wrapText="1"/>
    </xf>
    <xf numFmtId="186" fontId="34" fillId="0" borderId="0" xfId="7" applyNumberFormat="1" applyFont="1" applyFill="1" applyBorder="1" applyAlignment="1">
      <alignment horizontal="center" vertical="center"/>
    </xf>
    <xf numFmtId="0" fontId="34" fillId="0" borderId="8" xfId="7" applyFont="1" applyFill="1" applyBorder="1" applyAlignment="1">
      <alignment horizontal="left" vertical="center" wrapText="1"/>
    </xf>
    <xf numFmtId="0" fontId="34" fillId="0" borderId="13" xfId="7" applyFont="1" applyFill="1" applyBorder="1" applyAlignment="1">
      <alignment horizontal="left" vertical="center" wrapText="1"/>
    </xf>
    <xf numFmtId="0" fontId="11" fillId="0" borderId="3" xfId="7" applyFont="1" applyFill="1" applyBorder="1" applyAlignment="1">
      <alignment vertical="center" wrapText="1"/>
    </xf>
    <xf numFmtId="0" fontId="11" fillId="0" borderId="5" xfId="7" applyFont="1" applyFill="1" applyBorder="1" applyAlignment="1">
      <alignment vertical="center" wrapText="1"/>
    </xf>
    <xf numFmtId="0" fontId="11" fillId="0" borderId="7" xfId="7" applyFont="1" applyFill="1" applyBorder="1" applyAlignment="1">
      <alignment vertical="center" wrapText="1"/>
    </xf>
    <xf numFmtId="0" fontId="11" fillId="0" borderId="29" xfId="7" applyFont="1" applyFill="1" applyBorder="1" applyAlignment="1">
      <alignment vertical="center" wrapText="1"/>
    </xf>
    <xf numFmtId="0" fontId="11" fillId="0" borderId="6" xfId="7" applyFont="1" applyFill="1" applyBorder="1" applyAlignment="1">
      <alignment vertical="center" wrapText="1"/>
    </xf>
    <xf numFmtId="0" fontId="11" fillId="0" borderId="13" xfId="7" applyFont="1" applyFill="1" applyBorder="1" applyAlignment="1">
      <alignment vertical="center" wrapText="1"/>
    </xf>
    <xf numFmtId="0" fontId="34" fillId="0" borderId="1" xfId="7" applyFont="1" applyFill="1" applyBorder="1" applyAlignment="1">
      <alignment horizontal="center" vertical="center"/>
    </xf>
    <xf numFmtId="0" fontId="34" fillId="0" borderId="28" xfId="7" applyFont="1" applyFill="1" applyBorder="1" applyAlignment="1">
      <alignment horizontal="center" vertical="center"/>
    </xf>
    <xf numFmtId="0" fontId="34" fillId="0" borderId="2" xfId="7" applyFont="1" applyFill="1" applyBorder="1" applyAlignment="1">
      <alignment horizontal="center" vertical="center"/>
    </xf>
    <xf numFmtId="0" fontId="12" fillId="0" borderId="11" xfId="7" applyFont="1" applyFill="1" applyBorder="1" applyAlignment="1">
      <alignment vertical="center" wrapText="1"/>
    </xf>
    <xf numFmtId="0" fontId="34" fillId="0" borderId="8" xfId="7" applyFont="1" applyFill="1" applyBorder="1" applyAlignment="1">
      <alignment horizontal="left" vertical="top" wrapText="1"/>
    </xf>
    <xf numFmtId="0" fontId="34" fillId="0" borderId="13" xfId="7" applyFont="1" applyFill="1" applyBorder="1" applyAlignment="1">
      <alignment horizontal="left" vertical="top" wrapText="1"/>
    </xf>
    <xf numFmtId="185" fontId="11" fillId="0" borderId="3" xfId="7" applyNumberFormat="1" applyFont="1" applyFill="1" applyBorder="1" applyAlignment="1">
      <alignment horizontal="left" vertical="center" wrapText="1"/>
    </xf>
    <xf numFmtId="0" fontId="11" fillId="0" borderId="29" xfId="8" applyFont="1" applyFill="1" applyBorder="1" applyAlignment="1">
      <alignment vertical="center" wrapText="1"/>
    </xf>
    <xf numFmtId="0" fontId="13" fillId="0" borderId="6" xfId="8" applyFont="1" applyFill="1" applyBorder="1" applyAlignment="1">
      <alignment vertical="center" wrapText="1"/>
    </xf>
    <xf numFmtId="0" fontId="13" fillId="0" borderId="13" xfId="8" applyFont="1" applyFill="1" applyBorder="1" applyAlignment="1">
      <alignment vertical="center" wrapText="1"/>
    </xf>
    <xf numFmtId="185" fontId="12" fillId="0" borderId="1" xfId="7" applyNumberFormat="1" applyFont="1" applyFill="1" applyBorder="1" applyAlignment="1">
      <alignment horizontal="left" vertical="center" wrapText="1"/>
    </xf>
    <xf numFmtId="185" fontId="12" fillId="0" borderId="28" xfId="7" applyNumberFormat="1" applyFont="1" applyFill="1" applyBorder="1" applyAlignment="1">
      <alignment horizontal="left" vertical="center" wrapText="1"/>
    </xf>
    <xf numFmtId="185" fontId="12" fillId="0" borderId="2" xfId="7" applyNumberFormat="1" applyFont="1" applyFill="1" applyBorder="1" applyAlignment="1">
      <alignment horizontal="left" vertical="center" wrapText="1"/>
    </xf>
    <xf numFmtId="0" fontId="11" fillId="0" borderId="3" xfId="8" applyFont="1" applyFill="1" applyBorder="1" applyAlignment="1">
      <alignment vertical="center" wrapText="1"/>
    </xf>
    <xf numFmtId="0" fontId="2" fillId="0" borderId="5" xfId="8" applyFont="1" applyFill="1" applyBorder="1" applyAlignment="1">
      <alignment vertical="center" wrapText="1"/>
    </xf>
    <xf numFmtId="0" fontId="2" fillId="0" borderId="7" xfId="8" applyFont="1" applyFill="1" applyBorder="1" applyAlignment="1">
      <alignment vertical="center" wrapText="1"/>
    </xf>
    <xf numFmtId="0" fontId="34" fillId="0" borderId="3" xfId="0" applyFont="1" applyFill="1" applyBorder="1" applyAlignment="1">
      <alignment vertical="center" wrapText="1"/>
    </xf>
    <xf numFmtId="0" fontId="5" fillId="0" borderId="4" xfId="0" applyFont="1" applyFill="1" applyBorder="1" applyAlignment="1">
      <alignment wrapText="1"/>
    </xf>
    <xf numFmtId="0" fontId="5" fillId="0" borderId="29" xfId="0" applyFont="1" applyFill="1" applyBorder="1" applyAlignment="1">
      <alignment wrapText="1"/>
    </xf>
    <xf numFmtId="0" fontId="12" fillId="0" borderId="29" xfId="8" applyFont="1" applyFill="1" applyBorder="1" applyAlignment="1">
      <alignmen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7" applyFont="1" applyFill="1" applyBorder="1" applyAlignment="1">
      <alignment horizontal="left" vertical="center" wrapText="1"/>
    </xf>
    <xf numFmtId="0" fontId="34" fillId="0" borderId="6" xfId="7" applyFont="1" applyFill="1" applyBorder="1" applyAlignment="1">
      <alignment horizontal="left" vertical="center" wrapText="1"/>
    </xf>
    <xf numFmtId="0" fontId="34" fillId="0" borderId="7" xfId="0" applyFont="1" applyFill="1" applyBorder="1" applyAlignment="1">
      <alignment horizontal="left" vertical="center" wrapText="1"/>
    </xf>
    <xf numFmtId="3" fontId="34" fillId="0" borderId="8" xfId="7" applyNumberFormat="1" applyFont="1" applyFill="1" applyBorder="1" applyAlignment="1">
      <alignment horizontal="right" vertical="center" wrapText="1"/>
    </xf>
    <xf numFmtId="0" fontId="34" fillId="0" borderId="12" xfId="7" applyFont="1" applyFill="1" applyBorder="1" applyAlignment="1">
      <alignment horizontal="distributed" vertical="center" wrapText="1"/>
    </xf>
    <xf numFmtId="0" fontId="34" fillId="0" borderId="9" xfId="7" applyFont="1" applyFill="1" applyBorder="1" applyAlignment="1">
      <alignment horizontal="distributed" vertical="center" wrapText="1"/>
    </xf>
    <xf numFmtId="3" fontId="34" fillId="0" borderId="9" xfId="7" applyNumberFormat="1" applyFont="1" applyFill="1" applyBorder="1" applyAlignment="1">
      <alignment horizontal="right" vertical="center" wrapText="1"/>
    </xf>
    <xf numFmtId="3" fontId="34" fillId="0" borderId="10" xfId="7" applyNumberFormat="1" applyFont="1" applyFill="1" applyBorder="1" applyAlignment="1">
      <alignment horizontal="right" vertical="center" wrapText="1"/>
    </xf>
    <xf numFmtId="0" fontId="34" fillId="0" borderId="12" xfId="7" applyFont="1" applyFill="1" applyBorder="1" applyAlignment="1">
      <alignment horizontal="center" vertical="center" wrapText="1"/>
    </xf>
    <xf numFmtId="0" fontId="34" fillId="0" borderId="9" xfId="7" applyFont="1" applyFill="1" applyBorder="1" applyAlignment="1">
      <alignment horizontal="center" vertical="center" wrapText="1"/>
    </xf>
    <xf numFmtId="0" fontId="34" fillId="0" borderId="10" xfId="7" applyFont="1" applyFill="1" applyBorder="1" applyAlignment="1">
      <alignment horizontal="center" vertical="center" wrapText="1"/>
    </xf>
    <xf numFmtId="0" fontId="12" fillId="0" borderId="1" xfId="7" applyFont="1" applyFill="1" applyBorder="1" applyAlignment="1">
      <alignment horizontal="left" vertical="center" wrapText="1"/>
    </xf>
    <xf numFmtId="0" fontId="12" fillId="0" borderId="28" xfId="7" applyFont="1" applyFill="1" applyBorder="1" applyAlignment="1">
      <alignment horizontal="left" vertical="center"/>
    </xf>
    <xf numFmtId="0" fontId="12" fillId="0" borderId="2" xfId="7" applyFont="1" applyFill="1" applyBorder="1" applyAlignment="1">
      <alignment horizontal="left" vertical="center"/>
    </xf>
    <xf numFmtId="187" fontId="34" fillId="0" borderId="1" xfId="7" applyNumberFormat="1" applyFont="1" applyFill="1" applyBorder="1" applyAlignment="1">
      <alignment horizontal="center" vertical="center" wrapText="1"/>
    </xf>
    <xf numFmtId="187" fontId="34" fillId="0" borderId="2" xfId="7" applyNumberFormat="1" applyFont="1" applyFill="1" applyBorder="1" applyAlignment="1">
      <alignment horizontal="center" vertical="center" wrapText="1"/>
    </xf>
    <xf numFmtId="187" fontId="34" fillId="0" borderId="3" xfId="7" applyNumberFormat="1" applyFont="1" applyFill="1" applyBorder="1" applyAlignment="1">
      <alignment horizontal="center" vertical="center" wrapText="1"/>
    </xf>
    <xf numFmtId="187" fontId="34" fillId="0" borderId="4" xfId="7" applyNumberFormat="1" applyFont="1" applyFill="1" applyBorder="1" applyAlignment="1">
      <alignment horizontal="center" vertical="center" wrapText="1"/>
    </xf>
    <xf numFmtId="187" fontId="34" fillId="0" borderId="29" xfId="7" applyNumberFormat="1" applyFont="1" applyFill="1" applyBorder="1" applyAlignment="1">
      <alignment horizontal="center" vertical="center" wrapText="1"/>
    </xf>
    <xf numFmtId="187" fontId="34" fillId="0" borderId="7" xfId="7" applyNumberFormat="1" applyFont="1" applyFill="1" applyBorder="1" applyAlignment="1">
      <alignment horizontal="center" vertical="center" wrapText="1"/>
    </xf>
    <xf numFmtId="187" fontId="34" fillId="0" borderId="8" xfId="7" applyNumberFormat="1" applyFont="1" applyFill="1" applyBorder="1" applyAlignment="1">
      <alignment horizontal="center" vertical="center" wrapText="1"/>
    </xf>
    <xf numFmtId="187" fontId="34" fillId="0" borderId="13" xfId="7" applyNumberFormat="1" applyFont="1" applyFill="1" applyBorder="1" applyAlignment="1">
      <alignment horizontal="center" vertical="center" wrapText="1"/>
    </xf>
    <xf numFmtId="0" fontId="11" fillId="0" borderId="3" xfId="7" applyFont="1" applyFill="1" applyBorder="1" applyAlignment="1">
      <alignment horizontal="left" vertical="center" wrapText="1"/>
    </xf>
    <xf numFmtId="0" fontId="11" fillId="0" borderId="5" xfId="7" applyFont="1" applyFill="1" applyBorder="1" applyAlignment="1">
      <alignment horizontal="left" vertical="center" wrapText="1"/>
    </xf>
    <xf numFmtId="0" fontId="11" fillId="0" borderId="7" xfId="7" applyFont="1" applyFill="1" applyBorder="1" applyAlignment="1">
      <alignment horizontal="left" vertical="center" wrapText="1"/>
    </xf>
    <xf numFmtId="0" fontId="11" fillId="0" borderId="29" xfId="7" applyFont="1" applyFill="1" applyBorder="1" applyAlignment="1">
      <alignment horizontal="left" vertical="center" wrapText="1"/>
    </xf>
    <xf numFmtId="0" fontId="11" fillId="0" borderId="6" xfId="7" applyFont="1" applyFill="1" applyBorder="1" applyAlignment="1">
      <alignment horizontal="left" vertical="center" wrapText="1"/>
    </xf>
    <xf numFmtId="0" fontId="11" fillId="0" borderId="13" xfId="7" applyFont="1" applyFill="1" applyBorder="1" applyAlignment="1">
      <alignment horizontal="left" vertical="center" wrapText="1"/>
    </xf>
    <xf numFmtId="0" fontId="36" fillId="0" borderId="3" xfId="7" applyFont="1" applyFill="1" applyBorder="1" applyAlignment="1">
      <alignment vertical="center" wrapText="1"/>
    </xf>
    <xf numFmtId="0" fontId="36" fillId="0" borderId="4" xfId="7" applyFont="1" applyFill="1" applyBorder="1" applyAlignment="1">
      <alignment vertical="center" wrapText="1"/>
    </xf>
    <xf numFmtId="0" fontId="36" fillId="0" borderId="7" xfId="7" applyFont="1" applyFill="1" applyBorder="1" applyAlignment="1">
      <alignment vertical="center" wrapText="1"/>
    </xf>
    <xf numFmtId="0" fontId="36" fillId="0" borderId="8" xfId="7" applyFont="1" applyFill="1" applyBorder="1" applyAlignment="1">
      <alignment vertical="center" wrapText="1"/>
    </xf>
    <xf numFmtId="3" fontId="34" fillId="0" borderId="4" xfId="7" applyNumberFormat="1" applyFont="1" applyFill="1" applyBorder="1" applyAlignment="1">
      <alignment horizontal="left" wrapText="1"/>
    </xf>
    <xf numFmtId="187" fontId="34" fillId="0" borderId="8" xfId="7" applyNumberFormat="1" applyFont="1" applyFill="1" applyBorder="1" applyAlignment="1">
      <alignment horizontal="center" vertical="top" wrapText="1"/>
    </xf>
    <xf numFmtId="187" fontId="34" fillId="0" borderId="13" xfId="7" applyNumberFormat="1" applyFont="1" applyFill="1" applyBorder="1" applyAlignment="1">
      <alignment horizontal="center" vertical="top" wrapText="1"/>
    </xf>
    <xf numFmtId="188" fontId="34" fillId="0" borderId="11" xfId="7" applyNumberFormat="1" applyFont="1" applyFill="1" applyBorder="1" applyAlignment="1">
      <alignment horizontal="center" vertical="center" wrapText="1"/>
    </xf>
    <xf numFmtId="188" fontId="34" fillId="0" borderId="12" xfId="7" applyNumberFormat="1" applyFont="1" applyFill="1" applyBorder="1" applyAlignment="1">
      <alignment horizontal="center" vertical="center" wrapText="1"/>
    </xf>
    <xf numFmtId="3" fontId="34" fillId="0" borderId="11" xfId="7" applyNumberFormat="1" applyFont="1" applyFill="1" applyBorder="1" applyAlignment="1">
      <alignment horizontal="center" vertical="center" wrapText="1"/>
    </xf>
    <xf numFmtId="3" fontId="34" fillId="0" borderId="12" xfId="7" applyNumberFormat="1" applyFont="1" applyFill="1" applyBorder="1" applyAlignment="1">
      <alignment horizontal="center" vertical="center" wrapText="1"/>
    </xf>
    <xf numFmtId="187" fontId="34" fillId="0" borderId="11" xfId="7" applyNumberFormat="1" applyFont="1" applyFill="1" applyBorder="1" applyAlignment="1">
      <alignment horizontal="center" vertical="center" wrapText="1"/>
    </xf>
    <xf numFmtId="187" fontId="34" fillId="0" borderId="12" xfId="7" applyNumberFormat="1" applyFont="1" applyFill="1" applyBorder="1" applyAlignment="1">
      <alignment horizontal="center" vertical="center" wrapText="1"/>
    </xf>
    <xf numFmtId="0" fontId="11" fillId="0" borderId="0" xfId="7" applyFont="1" applyFill="1" applyBorder="1" applyAlignment="1">
      <alignment horizontal="left" vertical="center"/>
    </xf>
    <xf numFmtId="185" fontId="35" fillId="0" borderId="11" xfId="0" applyNumberFormat="1" applyFont="1" applyBorder="1" applyAlignment="1">
      <alignment horizontal="center" vertical="center" wrapText="1"/>
    </xf>
    <xf numFmtId="187" fontId="34" fillId="0" borderId="11" xfId="0" applyNumberFormat="1" applyFont="1" applyBorder="1" applyAlignment="1">
      <alignment horizontal="center" vertical="center" wrapText="1"/>
    </xf>
    <xf numFmtId="0" fontId="11" fillId="0" borderId="11" xfId="7" applyFont="1" applyFill="1" applyBorder="1" applyAlignment="1">
      <alignment horizontal="center" vertical="center" wrapText="1"/>
    </xf>
    <xf numFmtId="0" fontId="12" fillId="0" borderId="11" xfId="7" applyFont="1" applyFill="1" applyBorder="1" applyAlignment="1">
      <alignment horizontal="center" vertical="center"/>
    </xf>
    <xf numFmtId="0" fontId="12" fillId="0" borderId="28" xfId="7" applyFont="1" applyFill="1" applyBorder="1" applyAlignment="1">
      <alignment horizontal="left" vertical="center" wrapText="1"/>
    </xf>
    <xf numFmtId="0" fontId="11" fillId="0" borderId="12" xfId="8" applyFont="1" applyFill="1" applyBorder="1" applyAlignment="1">
      <alignment horizontal="left" vertical="center" wrapText="1"/>
    </xf>
    <xf numFmtId="0" fontId="11" fillId="0" borderId="10" xfId="7" applyFont="1" applyFill="1" applyBorder="1" applyAlignment="1">
      <alignment horizontal="left" vertical="center" wrapText="1"/>
    </xf>
    <xf numFmtId="0" fontId="34" fillId="0" borderId="11" xfId="7" applyFont="1" applyFill="1" applyBorder="1" applyAlignment="1">
      <alignment horizontal="center" vertical="center"/>
    </xf>
    <xf numFmtId="196" fontId="31" fillId="0" borderId="136" xfId="12" applyNumberFormat="1" applyFont="1" applyBorder="1" applyAlignment="1">
      <alignment horizontal="center" vertical="center"/>
    </xf>
    <xf numFmtId="196" fontId="31" fillId="0" borderId="137" xfId="12" applyNumberFormat="1" applyFont="1" applyBorder="1" applyAlignment="1">
      <alignment horizontal="center" vertical="center"/>
    </xf>
    <xf numFmtId="196" fontId="31" fillId="0" borderId="10" xfId="12" applyNumberFormat="1" applyFont="1" applyBorder="1" applyAlignment="1">
      <alignment horizontal="center" vertical="center"/>
    </xf>
    <xf numFmtId="3" fontId="31" fillId="0" borderId="1" xfId="12" applyNumberFormat="1" applyFont="1" applyBorder="1" applyAlignment="1">
      <alignment horizontal="center" vertical="center" wrapText="1"/>
    </xf>
    <xf numFmtId="3" fontId="31" fillId="0" borderId="2" xfId="12" applyNumberFormat="1" applyFont="1" applyBorder="1" applyAlignment="1">
      <alignment horizontal="center" vertical="center" wrapText="1"/>
    </xf>
    <xf numFmtId="3" fontId="31" fillId="0" borderId="126" xfId="12" applyNumberFormat="1" applyFont="1" applyBorder="1" applyAlignment="1">
      <alignment horizontal="center" vertical="center" wrapText="1"/>
    </xf>
    <xf numFmtId="3" fontId="31" fillId="0" borderId="128" xfId="12" applyNumberFormat="1" applyFont="1" applyBorder="1" applyAlignment="1">
      <alignment horizontal="center" vertical="center" wrapText="1"/>
    </xf>
    <xf numFmtId="196" fontId="31" fillId="0" borderId="135" xfId="12" applyNumberFormat="1" applyFont="1" applyBorder="1" applyAlignment="1">
      <alignment horizontal="center" vertical="center"/>
    </xf>
    <xf numFmtId="196" fontId="31" fillId="0" borderId="134" xfId="12" applyNumberFormat="1" applyFont="1" applyBorder="1" applyAlignment="1">
      <alignment horizontal="center" vertical="center"/>
    </xf>
    <xf numFmtId="3" fontId="31" fillId="0" borderId="127" xfId="12" applyNumberFormat="1" applyFont="1" applyBorder="1" applyAlignment="1">
      <alignment horizontal="center" vertical="center" wrapText="1"/>
    </xf>
    <xf numFmtId="3" fontId="31" fillId="0" borderId="11" xfId="12" applyNumberFormat="1" applyFont="1" applyBorder="1" applyAlignment="1">
      <alignment horizontal="center" vertical="center" wrapText="1"/>
    </xf>
    <xf numFmtId="196" fontId="31" fillId="0" borderId="133" xfId="12" applyNumberFormat="1" applyFont="1" applyBorder="1" applyAlignment="1">
      <alignment horizontal="center" vertical="center"/>
    </xf>
    <xf numFmtId="185" fontId="31" fillId="0" borderId="130" xfId="12" applyNumberFormat="1" applyFont="1" applyBorder="1" applyAlignment="1">
      <alignment horizontal="center" vertical="center" wrapText="1"/>
    </xf>
    <xf numFmtId="185" fontId="31" fillId="0" borderId="131" xfId="12" applyNumberFormat="1" applyFont="1" applyBorder="1" applyAlignment="1">
      <alignment horizontal="center" vertical="center" wrapText="1"/>
    </xf>
    <xf numFmtId="185" fontId="31" fillId="0" borderId="132" xfId="12" applyNumberFormat="1" applyFont="1" applyBorder="1" applyAlignment="1">
      <alignment horizontal="center" vertical="center" wrapText="1"/>
    </xf>
    <xf numFmtId="185" fontId="31" fillId="0" borderId="29" xfId="12" applyNumberFormat="1" applyFont="1" applyBorder="1" applyAlignment="1">
      <alignment horizontal="center" vertical="center" wrapText="1"/>
    </xf>
    <xf numFmtId="185" fontId="31" fillId="0" borderId="6" xfId="12" applyNumberFormat="1" applyFont="1" applyBorder="1" applyAlignment="1">
      <alignment horizontal="center" vertical="center" wrapText="1"/>
    </xf>
    <xf numFmtId="185" fontId="31" fillId="0" borderId="13" xfId="12" applyNumberFormat="1" applyFont="1" applyBorder="1" applyAlignment="1">
      <alignment horizontal="center" vertical="center" wrapText="1"/>
    </xf>
    <xf numFmtId="0" fontId="31" fillId="0" borderId="12" xfId="7" applyFont="1" applyBorder="1" applyAlignment="1">
      <alignment horizontal="center" vertical="center"/>
    </xf>
    <xf numFmtId="0" fontId="31" fillId="0" borderId="9" xfId="7" applyFont="1" applyBorder="1" applyAlignment="1">
      <alignment horizontal="center" vertical="center"/>
    </xf>
    <xf numFmtId="0" fontId="31" fillId="0" borderId="10" xfId="7" applyFont="1" applyBorder="1" applyAlignment="1">
      <alignment horizontal="center" vertical="center"/>
    </xf>
    <xf numFmtId="185" fontId="31" fillId="0" borderId="3" xfId="12" applyNumberFormat="1" applyFont="1" applyBorder="1" applyAlignment="1">
      <alignment horizontal="center" vertical="center" wrapText="1"/>
    </xf>
    <xf numFmtId="185" fontId="31" fillId="0" borderId="5" xfId="12" applyNumberFormat="1" applyFont="1" applyBorder="1" applyAlignment="1">
      <alignment horizontal="center" vertical="center" wrapText="1"/>
    </xf>
    <xf numFmtId="185" fontId="31" fillId="0" borderId="7" xfId="12" applyNumberFormat="1" applyFont="1" applyBorder="1" applyAlignment="1">
      <alignment horizontal="center" vertical="center" wrapText="1"/>
    </xf>
  </cellXfs>
  <cellStyles count="15">
    <cellStyle name="Comma [0] 2" xfId="2"/>
    <cellStyle name="Normal" xfId="14"/>
    <cellStyle name="Normal 2" xfId="1"/>
    <cellStyle name="パーセント" xfId="5" builtinId="5"/>
    <cellStyle name="桁区切り" xfId="4" builtinId="6"/>
    <cellStyle name="標準" xfId="0" builtinId="0"/>
    <cellStyle name="標準 12 2 2" xfId="9"/>
    <cellStyle name="標準 12 2 2 2" xfId="10"/>
    <cellStyle name="標準 2" xfId="3"/>
    <cellStyle name="標準 2 3" xfId="7"/>
    <cellStyle name="標準 21" xfId="8"/>
    <cellStyle name="標準 3" xfId="6"/>
    <cellStyle name="標準 4 2" xfId="12"/>
    <cellStyle name="標準 7 4 2 2" xfId="11"/>
    <cellStyle name="標準 7 5" xfId="13"/>
  </cellStyles>
  <dxfs count="44">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0070C0"/>
      </font>
    </dxf>
    <dxf>
      <fill>
        <patternFill>
          <bgColor theme="1" tint="0.49998474074526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70037</xdr:colOff>
      <xdr:row>14</xdr:row>
      <xdr:rowOff>44263</xdr:rowOff>
    </xdr:from>
    <xdr:to>
      <xdr:col>22</xdr:col>
      <xdr:colOff>308163</xdr:colOff>
      <xdr:row>20</xdr:row>
      <xdr:rowOff>145676</xdr:rowOff>
    </xdr:to>
    <xdr:sp macro="" textlink="">
      <xdr:nvSpPr>
        <xdr:cNvPr id="2" name="右中かっこ 1"/>
        <xdr:cNvSpPr/>
      </xdr:nvSpPr>
      <xdr:spPr>
        <a:xfrm>
          <a:off x="7477125" y="3114675"/>
          <a:ext cx="238126" cy="1109942"/>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67236</xdr:colOff>
      <xdr:row>22</xdr:row>
      <xdr:rowOff>56027</xdr:rowOff>
    </xdr:from>
    <xdr:to>
      <xdr:col>22</xdr:col>
      <xdr:colOff>291353</xdr:colOff>
      <xdr:row>30</xdr:row>
      <xdr:rowOff>134469</xdr:rowOff>
    </xdr:to>
    <xdr:sp macro="" textlink="">
      <xdr:nvSpPr>
        <xdr:cNvPr id="4" name="右中かっこ 3"/>
        <xdr:cNvSpPr/>
      </xdr:nvSpPr>
      <xdr:spPr>
        <a:xfrm>
          <a:off x="7474324" y="4471145"/>
          <a:ext cx="224117" cy="1467971"/>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70037</xdr:colOff>
      <xdr:row>33</xdr:row>
      <xdr:rowOff>44263</xdr:rowOff>
    </xdr:from>
    <xdr:to>
      <xdr:col>22</xdr:col>
      <xdr:colOff>308163</xdr:colOff>
      <xdr:row>39</xdr:row>
      <xdr:rowOff>145676</xdr:rowOff>
    </xdr:to>
    <xdr:sp macro="" textlink="">
      <xdr:nvSpPr>
        <xdr:cNvPr id="5" name="右中かっこ 4"/>
        <xdr:cNvSpPr/>
      </xdr:nvSpPr>
      <xdr:spPr>
        <a:xfrm>
          <a:off x="7477125" y="3114675"/>
          <a:ext cx="238126" cy="1109942"/>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67236</xdr:colOff>
      <xdr:row>41</xdr:row>
      <xdr:rowOff>56027</xdr:rowOff>
    </xdr:from>
    <xdr:to>
      <xdr:col>22</xdr:col>
      <xdr:colOff>291353</xdr:colOff>
      <xdr:row>49</xdr:row>
      <xdr:rowOff>134469</xdr:rowOff>
    </xdr:to>
    <xdr:sp macro="" textlink="">
      <xdr:nvSpPr>
        <xdr:cNvPr id="6" name="右中かっこ 5"/>
        <xdr:cNvSpPr/>
      </xdr:nvSpPr>
      <xdr:spPr>
        <a:xfrm>
          <a:off x="7474324" y="4471145"/>
          <a:ext cx="224117" cy="1467971"/>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257175</xdr:colOff>
      <xdr:row>147</xdr:row>
      <xdr:rowOff>161925</xdr:rowOff>
    </xdr:from>
    <xdr:to>
      <xdr:col>22</xdr:col>
      <xdr:colOff>171450</xdr:colOff>
      <xdr:row>157</xdr:row>
      <xdr:rowOff>28575</xdr:rowOff>
    </xdr:to>
    <xdr:sp macro="" textlink="">
      <xdr:nvSpPr>
        <xdr:cNvPr id="2" name="右中かっこ 1"/>
        <xdr:cNvSpPr/>
      </xdr:nvSpPr>
      <xdr:spPr>
        <a:xfrm>
          <a:off x="6057900" y="11820525"/>
          <a:ext cx="190500" cy="1581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165</xdr:row>
      <xdr:rowOff>161925</xdr:rowOff>
    </xdr:from>
    <xdr:to>
      <xdr:col>22</xdr:col>
      <xdr:colOff>209550</xdr:colOff>
      <xdr:row>175</xdr:row>
      <xdr:rowOff>28575</xdr:rowOff>
    </xdr:to>
    <xdr:sp macro="" textlink="">
      <xdr:nvSpPr>
        <xdr:cNvPr id="3" name="右中かっこ 2"/>
        <xdr:cNvSpPr/>
      </xdr:nvSpPr>
      <xdr:spPr>
        <a:xfrm>
          <a:off x="6096000" y="14906625"/>
          <a:ext cx="190500" cy="1581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50"/>
  <sheetViews>
    <sheetView tabSelected="1" zoomScale="85" zoomScaleNormal="85" workbookViewId="0">
      <selection activeCell="AC22" sqref="AC22:AC25"/>
    </sheetView>
  </sheetViews>
  <sheetFormatPr defaultRowHeight="13.5"/>
  <cols>
    <col min="1" max="1" width="3.625" style="44" customWidth="1"/>
    <col min="2" max="10" width="5.875" style="44" customWidth="1"/>
    <col min="11" max="22" width="3.375" style="44" customWidth="1"/>
    <col min="23" max="23" width="5.125" style="44" customWidth="1"/>
    <col min="24" max="24" width="5.625" style="44" customWidth="1"/>
    <col min="25" max="16384" width="9" style="44"/>
  </cols>
  <sheetData>
    <row r="1" spans="1:23" ht="25.5" customHeight="1">
      <c r="A1" s="43" t="s">
        <v>428</v>
      </c>
    </row>
    <row r="2" spans="1:23" ht="15.75" customHeight="1">
      <c r="B2" s="44" t="s">
        <v>429</v>
      </c>
    </row>
    <row r="4" spans="1:23" ht="24" customHeight="1">
      <c r="A4" s="163" t="s">
        <v>430</v>
      </c>
    </row>
    <row r="5" spans="1:23" ht="16.5" customHeight="1">
      <c r="B5" s="44" t="s">
        <v>494</v>
      </c>
    </row>
    <row r="6" spans="1:23" ht="16.5" customHeight="1">
      <c r="B6" s="44" t="s">
        <v>492</v>
      </c>
    </row>
    <row r="7" spans="1:23" ht="16.5" customHeight="1">
      <c r="B7" s="44" t="s">
        <v>493</v>
      </c>
    </row>
    <row r="9" spans="1:23" ht="19.5" customHeight="1">
      <c r="A9" s="163" t="s">
        <v>431</v>
      </c>
    </row>
    <row r="10" spans="1:23" ht="16.5" customHeight="1">
      <c r="B10" s="312" t="s">
        <v>432</v>
      </c>
    </row>
    <row r="11" spans="1:23">
      <c r="B11" s="183" t="s">
        <v>495</v>
      </c>
    </row>
    <row r="12" spans="1:23" ht="16.5" customHeight="1">
      <c r="B12" s="44" t="s">
        <v>433</v>
      </c>
    </row>
    <row r="13" spans="1:23" ht="16.5" customHeight="1">
      <c r="B13" s="44" t="s">
        <v>515</v>
      </c>
    </row>
    <row r="14" spans="1:23" ht="21.75" customHeight="1">
      <c r="B14" s="44" t="s">
        <v>516</v>
      </c>
    </row>
    <row r="15" spans="1:23">
      <c r="B15" s="346" t="s">
        <v>365</v>
      </c>
      <c r="C15" s="145" t="s">
        <v>341</v>
      </c>
      <c r="D15" s="146"/>
      <c r="E15" s="146"/>
      <c r="F15" s="146"/>
      <c r="G15" s="146"/>
      <c r="H15" s="146"/>
      <c r="I15" s="146"/>
      <c r="J15" s="146"/>
      <c r="K15" s="146"/>
      <c r="L15" s="146"/>
      <c r="M15" s="146"/>
      <c r="N15" s="147"/>
      <c r="O15" s="343" t="s">
        <v>58</v>
      </c>
      <c r="P15" s="344"/>
      <c r="Q15" s="343" t="s">
        <v>27</v>
      </c>
      <c r="R15" s="344"/>
      <c r="S15" s="345" t="s">
        <v>124</v>
      </c>
      <c r="T15" s="345"/>
      <c r="U15" s="343" t="s">
        <v>29</v>
      </c>
      <c r="V15" s="344"/>
      <c r="W15" s="313"/>
    </row>
    <row r="16" spans="1:23">
      <c r="B16" s="347"/>
      <c r="C16" s="323" t="s">
        <v>370</v>
      </c>
      <c r="D16" s="324"/>
      <c r="E16" s="324"/>
      <c r="F16" s="324"/>
      <c r="G16" s="324"/>
      <c r="H16" s="324"/>
      <c r="I16" s="324"/>
      <c r="J16" s="324"/>
      <c r="K16" s="324"/>
      <c r="L16" s="324"/>
      <c r="M16" s="324"/>
      <c r="N16" s="325"/>
      <c r="O16" s="339">
        <v>40</v>
      </c>
      <c r="P16" s="340"/>
      <c r="Q16" s="339">
        <v>40</v>
      </c>
      <c r="R16" s="340"/>
      <c r="S16" s="339">
        <v>20</v>
      </c>
      <c r="T16" s="340"/>
      <c r="U16" s="339">
        <v>5</v>
      </c>
      <c r="V16" s="340"/>
      <c r="W16" s="318"/>
    </row>
    <row r="17" spans="2:24">
      <c r="B17" s="347"/>
      <c r="C17" s="326"/>
      <c r="D17" s="327"/>
      <c r="E17" s="327"/>
      <c r="F17" s="327"/>
      <c r="G17" s="327"/>
      <c r="H17" s="327"/>
      <c r="I17" s="327"/>
      <c r="J17" s="327"/>
      <c r="K17" s="327"/>
      <c r="L17" s="327"/>
      <c r="M17" s="327"/>
      <c r="N17" s="328"/>
      <c r="O17" s="341"/>
      <c r="P17" s="342"/>
      <c r="Q17" s="341"/>
      <c r="R17" s="342"/>
      <c r="S17" s="341"/>
      <c r="T17" s="342"/>
      <c r="U17" s="341"/>
      <c r="V17" s="342"/>
      <c r="W17" s="318"/>
    </row>
    <row r="18" spans="2:24">
      <c r="B18" s="347"/>
      <c r="C18" s="323" t="s">
        <v>371</v>
      </c>
      <c r="D18" s="324"/>
      <c r="E18" s="324"/>
      <c r="F18" s="324"/>
      <c r="G18" s="324"/>
      <c r="H18" s="324"/>
      <c r="I18" s="324"/>
      <c r="J18" s="324"/>
      <c r="K18" s="324"/>
      <c r="L18" s="324"/>
      <c r="M18" s="324"/>
      <c r="N18" s="325"/>
      <c r="O18" s="339">
        <v>3</v>
      </c>
      <c r="P18" s="340"/>
      <c r="Q18" s="339">
        <v>2</v>
      </c>
      <c r="R18" s="340"/>
      <c r="S18" s="339">
        <v>0</v>
      </c>
      <c r="T18" s="340"/>
      <c r="U18" s="339">
        <v>0</v>
      </c>
      <c r="V18" s="340"/>
      <c r="W18" s="319"/>
      <c r="X18" s="44" t="s">
        <v>513</v>
      </c>
    </row>
    <row r="19" spans="2:24">
      <c r="B19" s="347"/>
      <c r="C19" s="326"/>
      <c r="D19" s="327"/>
      <c r="E19" s="327"/>
      <c r="F19" s="327"/>
      <c r="G19" s="327"/>
      <c r="H19" s="327"/>
      <c r="I19" s="327"/>
      <c r="J19" s="327"/>
      <c r="K19" s="327"/>
      <c r="L19" s="327"/>
      <c r="M19" s="327"/>
      <c r="N19" s="328"/>
      <c r="O19" s="341"/>
      <c r="P19" s="342"/>
      <c r="Q19" s="341"/>
      <c r="R19" s="342"/>
      <c r="S19" s="341"/>
      <c r="T19" s="342"/>
      <c r="U19" s="341"/>
      <c r="V19" s="342"/>
      <c r="W19" s="319"/>
    </row>
    <row r="20" spans="2:24">
      <c r="B20" s="347"/>
      <c r="C20" s="323" t="s">
        <v>342</v>
      </c>
      <c r="D20" s="324"/>
      <c r="E20" s="324"/>
      <c r="F20" s="324"/>
      <c r="G20" s="324"/>
      <c r="H20" s="324"/>
      <c r="I20" s="324"/>
      <c r="J20" s="324"/>
      <c r="K20" s="324"/>
      <c r="L20" s="324"/>
      <c r="M20" s="324"/>
      <c r="N20" s="325"/>
      <c r="O20" s="339">
        <v>0</v>
      </c>
      <c r="P20" s="340"/>
      <c r="Q20" s="339">
        <v>0</v>
      </c>
      <c r="R20" s="340"/>
      <c r="S20" s="339">
        <v>1</v>
      </c>
      <c r="T20" s="340"/>
      <c r="U20" s="339">
        <v>0</v>
      </c>
      <c r="V20" s="340"/>
      <c r="W20" s="318"/>
    </row>
    <row r="21" spans="2:24">
      <c r="B21" s="347"/>
      <c r="C21" s="326"/>
      <c r="D21" s="327"/>
      <c r="E21" s="327"/>
      <c r="F21" s="327"/>
      <c r="G21" s="327"/>
      <c r="H21" s="327"/>
      <c r="I21" s="327"/>
      <c r="J21" s="327"/>
      <c r="K21" s="327"/>
      <c r="L21" s="327"/>
      <c r="M21" s="327"/>
      <c r="N21" s="328"/>
      <c r="O21" s="341"/>
      <c r="P21" s="342"/>
      <c r="Q21" s="341"/>
      <c r="R21" s="342"/>
      <c r="S21" s="341"/>
      <c r="T21" s="342"/>
      <c r="U21" s="341"/>
      <c r="V21" s="342"/>
      <c r="W21" s="318"/>
    </row>
    <row r="22" spans="2:24">
      <c r="B22" s="347"/>
      <c r="C22" s="153"/>
      <c r="D22" s="308"/>
      <c r="E22" s="308"/>
      <c r="F22" s="308"/>
      <c r="G22" s="308"/>
      <c r="H22" s="308"/>
      <c r="I22" s="308"/>
      <c r="J22" s="308"/>
      <c r="K22" s="308"/>
      <c r="L22" s="308"/>
      <c r="M22" s="308"/>
      <c r="N22" s="308"/>
      <c r="O22" s="308"/>
      <c r="P22" s="308"/>
      <c r="Q22" s="155"/>
      <c r="R22" s="155"/>
      <c r="S22" s="155"/>
      <c r="T22" s="155"/>
      <c r="U22" s="155"/>
      <c r="V22" s="155"/>
      <c r="W22" s="314"/>
    </row>
    <row r="23" spans="2:24">
      <c r="B23" s="347"/>
      <c r="C23" s="156" t="s">
        <v>343</v>
      </c>
      <c r="D23" s="157"/>
      <c r="E23" s="157"/>
      <c r="F23" s="157"/>
      <c r="G23" s="309"/>
      <c r="H23" s="309"/>
      <c r="I23" s="309"/>
      <c r="J23" s="309"/>
      <c r="K23" s="309"/>
      <c r="L23" s="309"/>
      <c r="M23" s="309"/>
      <c r="N23" s="309"/>
      <c r="O23" s="343" t="s">
        <v>58</v>
      </c>
      <c r="P23" s="344"/>
      <c r="Q23" s="343" t="s">
        <v>27</v>
      </c>
      <c r="R23" s="344"/>
      <c r="S23" s="345" t="s">
        <v>124</v>
      </c>
      <c r="T23" s="345"/>
      <c r="U23" s="343" t="s">
        <v>29</v>
      </c>
      <c r="V23" s="344"/>
      <c r="W23" s="313"/>
    </row>
    <row r="24" spans="2:24">
      <c r="B24" s="347"/>
      <c r="C24" s="323" t="s">
        <v>372</v>
      </c>
      <c r="D24" s="324"/>
      <c r="E24" s="324"/>
      <c r="F24" s="324"/>
      <c r="G24" s="324"/>
      <c r="H24" s="324"/>
      <c r="I24" s="324"/>
      <c r="J24" s="324"/>
      <c r="K24" s="324"/>
      <c r="L24" s="324"/>
      <c r="M24" s="324"/>
      <c r="N24" s="325"/>
      <c r="O24" s="329"/>
      <c r="P24" s="330"/>
      <c r="Q24" s="337"/>
      <c r="R24" s="338"/>
      <c r="S24" s="329"/>
      <c r="T24" s="330"/>
      <c r="U24" s="329"/>
      <c r="V24" s="330"/>
      <c r="W24" s="319"/>
    </row>
    <row r="25" spans="2:24">
      <c r="B25" s="347"/>
      <c r="C25" s="326"/>
      <c r="D25" s="327"/>
      <c r="E25" s="327"/>
      <c r="F25" s="327"/>
      <c r="G25" s="327"/>
      <c r="H25" s="327"/>
      <c r="I25" s="327"/>
      <c r="J25" s="327"/>
      <c r="K25" s="327"/>
      <c r="L25" s="327"/>
      <c r="M25" s="327"/>
      <c r="N25" s="328"/>
      <c r="O25" s="331"/>
      <c r="P25" s="332"/>
      <c r="Q25" s="331"/>
      <c r="R25" s="332"/>
      <c r="S25" s="331"/>
      <c r="T25" s="332"/>
      <c r="U25" s="331"/>
      <c r="V25" s="332"/>
      <c r="W25" s="320"/>
    </row>
    <row r="26" spans="2:24">
      <c r="B26" s="347"/>
      <c r="C26" s="323" t="s">
        <v>373</v>
      </c>
      <c r="D26" s="324"/>
      <c r="E26" s="324"/>
      <c r="F26" s="324"/>
      <c r="G26" s="324"/>
      <c r="H26" s="324"/>
      <c r="I26" s="324"/>
      <c r="J26" s="324"/>
      <c r="K26" s="324"/>
      <c r="L26" s="324"/>
      <c r="M26" s="324"/>
      <c r="N26" s="325"/>
      <c r="O26" s="329"/>
      <c r="P26" s="330"/>
      <c r="Q26" s="329"/>
      <c r="R26" s="330"/>
      <c r="S26" s="329"/>
      <c r="T26" s="330"/>
      <c r="U26" s="329"/>
      <c r="V26" s="330"/>
      <c r="W26" s="319"/>
    </row>
    <row r="27" spans="2:24">
      <c r="B27" s="347"/>
      <c r="C27" s="326"/>
      <c r="D27" s="327"/>
      <c r="E27" s="327"/>
      <c r="F27" s="327"/>
      <c r="G27" s="327"/>
      <c r="H27" s="327"/>
      <c r="I27" s="327"/>
      <c r="J27" s="327"/>
      <c r="K27" s="327"/>
      <c r="L27" s="327"/>
      <c r="M27" s="327"/>
      <c r="N27" s="328"/>
      <c r="O27" s="331"/>
      <c r="P27" s="332"/>
      <c r="Q27" s="331"/>
      <c r="R27" s="332"/>
      <c r="S27" s="331"/>
      <c r="T27" s="332"/>
      <c r="U27" s="331"/>
      <c r="V27" s="332"/>
      <c r="W27" s="319"/>
      <c r="X27" s="44" t="s">
        <v>514</v>
      </c>
    </row>
    <row r="28" spans="2:24">
      <c r="B28" s="347"/>
      <c r="C28" s="323" t="s">
        <v>391</v>
      </c>
      <c r="D28" s="324"/>
      <c r="E28" s="324"/>
      <c r="F28" s="324"/>
      <c r="G28" s="324"/>
      <c r="H28" s="324"/>
      <c r="I28" s="324"/>
      <c r="J28" s="324"/>
      <c r="K28" s="324"/>
      <c r="L28" s="324"/>
      <c r="M28" s="324"/>
      <c r="N28" s="325"/>
      <c r="O28" s="329"/>
      <c r="P28" s="330"/>
      <c r="Q28" s="329"/>
      <c r="R28" s="330"/>
      <c r="S28" s="333">
        <v>12</v>
      </c>
      <c r="T28" s="334"/>
      <c r="U28" s="329"/>
      <c r="V28" s="330"/>
      <c r="W28" s="315"/>
    </row>
    <row r="29" spans="2:24">
      <c r="B29" s="347"/>
      <c r="C29" s="326"/>
      <c r="D29" s="327"/>
      <c r="E29" s="327"/>
      <c r="F29" s="327"/>
      <c r="G29" s="327"/>
      <c r="H29" s="327"/>
      <c r="I29" s="327"/>
      <c r="J29" s="327"/>
      <c r="K29" s="327"/>
      <c r="L29" s="327"/>
      <c r="M29" s="327"/>
      <c r="N29" s="328"/>
      <c r="O29" s="331"/>
      <c r="P29" s="332"/>
      <c r="Q29" s="331"/>
      <c r="R29" s="332"/>
      <c r="S29" s="331"/>
      <c r="T29" s="332"/>
      <c r="U29" s="331"/>
      <c r="V29" s="332"/>
      <c r="W29" s="315"/>
    </row>
    <row r="30" spans="2:24" ht="16.5" customHeight="1">
      <c r="B30" s="347"/>
      <c r="C30" s="323" t="s">
        <v>392</v>
      </c>
      <c r="D30" s="324"/>
      <c r="E30" s="324"/>
      <c r="F30" s="324"/>
      <c r="G30" s="324"/>
      <c r="H30" s="324"/>
      <c r="I30" s="324"/>
      <c r="J30" s="324"/>
      <c r="K30" s="324"/>
      <c r="L30" s="324"/>
      <c r="M30" s="324"/>
      <c r="N30" s="325"/>
      <c r="O30" s="329"/>
      <c r="P30" s="330"/>
      <c r="Q30" s="329"/>
      <c r="R30" s="330"/>
      <c r="S30" s="329"/>
      <c r="T30" s="330"/>
      <c r="U30" s="329"/>
      <c r="V30" s="330"/>
      <c r="W30" s="315"/>
    </row>
    <row r="31" spans="2:24">
      <c r="B31" s="348"/>
      <c r="C31" s="326"/>
      <c r="D31" s="327"/>
      <c r="E31" s="327"/>
      <c r="F31" s="327"/>
      <c r="G31" s="327"/>
      <c r="H31" s="327"/>
      <c r="I31" s="327"/>
      <c r="J31" s="327"/>
      <c r="K31" s="327"/>
      <c r="L31" s="327"/>
      <c r="M31" s="327"/>
      <c r="N31" s="328"/>
      <c r="O31" s="331"/>
      <c r="P31" s="332"/>
      <c r="Q31" s="331"/>
      <c r="R31" s="332"/>
      <c r="S31" s="331"/>
      <c r="T31" s="332"/>
      <c r="U31" s="331"/>
      <c r="V31" s="332"/>
      <c r="W31" s="313"/>
    </row>
    <row r="32" spans="2:24">
      <c r="B32" s="316"/>
      <c r="C32" s="317"/>
      <c r="D32" s="317"/>
      <c r="E32" s="317"/>
      <c r="F32" s="317"/>
      <c r="G32" s="317"/>
      <c r="H32" s="317"/>
      <c r="I32" s="317"/>
      <c r="J32" s="317"/>
      <c r="K32" s="317"/>
      <c r="L32" s="318"/>
      <c r="M32" s="318"/>
      <c r="N32" s="318"/>
      <c r="O32" s="318"/>
      <c r="P32" s="318"/>
      <c r="Q32" s="318"/>
      <c r="R32" s="318"/>
      <c r="S32" s="318"/>
      <c r="T32" s="318"/>
      <c r="U32" s="318"/>
      <c r="V32" s="318"/>
      <c r="W32" s="318"/>
    </row>
    <row r="33" spans="2:24" ht="20.25" customHeight="1">
      <c r="B33" s="44" t="s">
        <v>517</v>
      </c>
      <c r="C33" s="317"/>
      <c r="D33" s="317"/>
      <c r="E33" s="317"/>
      <c r="F33" s="317"/>
      <c r="G33" s="317"/>
      <c r="H33" s="317"/>
      <c r="I33" s="317"/>
      <c r="J33" s="317"/>
      <c r="K33" s="317"/>
      <c r="L33" s="318"/>
      <c r="M33" s="318"/>
      <c r="N33" s="318"/>
      <c r="O33" s="318"/>
      <c r="P33" s="318"/>
      <c r="Q33" s="318"/>
      <c r="R33" s="318"/>
      <c r="S33" s="318"/>
      <c r="T33" s="318"/>
      <c r="U33" s="318"/>
      <c r="V33" s="318"/>
      <c r="W33" s="318"/>
    </row>
    <row r="34" spans="2:24">
      <c r="B34" s="346" t="s">
        <v>365</v>
      </c>
      <c r="C34" s="145" t="s">
        <v>341</v>
      </c>
      <c r="D34" s="146"/>
      <c r="E34" s="146"/>
      <c r="F34" s="146"/>
      <c r="G34" s="146"/>
      <c r="H34" s="146"/>
      <c r="I34" s="146"/>
      <c r="J34" s="146"/>
      <c r="K34" s="146"/>
      <c r="L34" s="146"/>
      <c r="M34" s="146"/>
      <c r="N34" s="147"/>
      <c r="O34" s="343" t="s">
        <v>58</v>
      </c>
      <c r="P34" s="344"/>
      <c r="Q34" s="343" t="s">
        <v>27</v>
      </c>
      <c r="R34" s="344"/>
      <c r="S34" s="345" t="s">
        <v>124</v>
      </c>
      <c r="T34" s="345"/>
      <c r="U34" s="343" t="s">
        <v>29</v>
      </c>
      <c r="V34" s="344"/>
      <c r="W34" s="313"/>
    </row>
    <row r="35" spans="2:24">
      <c r="B35" s="347"/>
      <c r="C35" s="323" t="s">
        <v>370</v>
      </c>
      <c r="D35" s="324"/>
      <c r="E35" s="324"/>
      <c r="F35" s="324"/>
      <c r="G35" s="324"/>
      <c r="H35" s="324"/>
      <c r="I35" s="324"/>
      <c r="J35" s="324"/>
      <c r="K35" s="324"/>
      <c r="L35" s="324"/>
      <c r="M35" s="324"/>
      <c r="N35" s="325"/>
      <c r="O35" s="339">
        <v>40</v>
      </c>
      <c r="P35" s="340"/>
      <c r="Q35" s="339">
        <v>40</v>
      </c>
      <c r="R35" s="340"/>
      <c r="S35" s="339">
        <v>20</v>
      </c>
      <c r="T35" s="340"/>
      <c r="U35" s="339">
        <v>5</v>
      </c>
      <c r="V35" s="340"/>
      <c r="W35" s="318"/>
    </row>
    <row r="36" spans="2:24">
      <c r="B36" s="347"/>
      <c r="C36" s="326"/>
      <c r="D36" s="327"/>
      <c r="E36" s="327"/>
      <c r="F36" s="327"/>
      <c r="G36" s="327"/>
      <c r="H36" s="327"/>
      <c r="I36" s="327"/>
      <c r="J36" s="327"/>
      <c r="K36" s="327"/>
      <c r="L36" s="327"/>
      <c r="M36" s="327"/>
      <c r="N36" s="328"/>
      <c r="O36" s="341"/>
      <c r="P36" s="342"/>
      <c r="Q36" s="341"/>
      <c r="R36" s="342"/>
      <c r="S36" s="341"/>
      <c r="T36" s="342"/>
      <c r="U36" s="341"/>
      <c r="V36" s="342"/>
      <c r="W36" s="318"/>
    </row>
    <row r="37" spans="2:24">
      <c r="B37" s="347"/>
      <c r="C37" s="323" t="s">
        <v>371</v>
      </c>
      <c r="D37" s="324"/>
      <c r="E37" s="324"/>
      <c r="F37" s="324"/>
      <c r="G37" s="324"/>
      <c r="H37" s="324"/>
      <c r="I37" s="324"/>
      <c r="J37" s="324"/>
      <c r="K37" s="324"/>
      <c r="L37" s="324"/>
      <c r="M37" s="324"/>
      <c r="N37" s="325"/>
      <c r="O37" s="339">
        <v>3</v>
      </c>
      <c r="P37" s="340"/>
      <c r="Q37" s="339">
        <v>2</v>
      </c>
      <c r="R37" s="340"/>
      <c r="S37" s="339">
        <v>0</v>
      </c>
      <c r="T37" s="340"/>
      <c r="U37" s="339">
        <v>0</v>
      </c>
      <c r="V37" s="340"/>
      <c r="W37" s="319"/>
      <c r="X37" s="44" t="s">
        <v>513</v>
      </c>
    </row>
    <row r="38" spans="2:24">
      <c r="B38" s="347"/>
      <c r="C38" s="326"/>
      <c r="D38" s="327"/>
      <c r="E38" s="327"/>
      <c r="F38" s="327"/>
      <c r="G38" s="327"/>
      <c r="H38" s="327"/>
      <c r="I38" s="327"/>
      <c r="J38" s="327"/>
      <c r="K38" s="327"/>
      <c r="L38" s="327"/>
      <c r="M38" s="327"/>
      <c r="N38" s="328"/>
      <c r="O38" s="341"/>
      <c r="P38" s="342"/>
      <c r="Q38" s="341"/>
      <c r="R38" s="342"/>
      <c r="S38" s="341"/>
      <c r="T38" s="342"/>
      <c r="U38" s="341"/>
      <c r="V38" s="342"/>
      <c r="W38" s="319"/>
    </row>
    <row r="39" spans="2:24">
      <c r="B39" s="347"/>
      <c r="C39" s="323" t="s">
        <v>342</v>
      </c>
      <c r="D39" s="324"/>
      <c r="E39" s="324"/>
      <c r="F39" s="324"/>
      <c r="G39" s="324"/>
      <c r="H39" s="324"/>
      <c r="I39" s="324"/>
      <c r="J39" s="324"/>
      <c r="K39" s="324"/>
      <c r="L39" s="324"/>
      <c r="M39" s="324"/>
      <c r="N39" s="325"/>
      <c r="O39" s="339">
        <v>0</v>
      </c>
      <c r="P39" s="340"/>
      <c r="Q39" s="339">
        <v>2</v>
      </c>
      <c r="R39" s="340"/>
      <c r="S39" s="339">
        <v>0</v>
      </c>
      <c r="T39" s="340"/>
      <c r="U39" s="339">
        <v>0</v>
      </c>
      <c r="V39" s="340"/>
      <c r="W39" s="318"/>
    </row>
    <row r="40" spans="2:24">
      <c r="B40" s="347"/>
      <c r="C40" s="326"/>
      <c r="D40" s="327"/>
      <c r="E40" s="327"/>
      <c r="F40" s="327"/>
      <c r="G40" s="327"/>
      <c r="H40" s="327"/>
      <c r="I40" s="327"/>
      <c r="J40" s="327"/>
      <c r="K40" s="327"/>
      <c r="L40" s="327"/>
      <c r="M40" s="327"/>
      <c r="N40" s="328"/>
      <c r="O40" s="341"/>
      <c r="P40" s="342"/>
      <c r="Q40" s="341"/>
      <c r="R40" s="342"/>
      <c r="S40" s="341"/>
      <c r="T40" s="342"/>
      <c r="U40" s="341"/>
      <c r="V40" s="342"/>
      <c r="W40" s="318"/>
    </row>
    <row r="41" spans="2:24">
      <c r="B41" s="347"/>
      <c r="C41" s="153"/>
      <c r="D41" s="310"/>
      <c r="E41" s="310"/>
      <c r="F41" s="310"/>
      <c r="G41" s="310"/>
      <c r="H41" s="310"/>
      <c r="I41" s="310"/>
      <c r="J41" s="310"/>
      <c r="K41" s="310"/>
      <c r="L41" s="310"/>
      <c r="M41" s="310"/>
      <c r="N41" s="310"/>
      <c r="O41" s="310"/>
      <c r="P41" s="310"/>
      <c r="Q41" s="155"/>
      <c r="R41" s="155"/>
      <c r="S41" s="155"/>
      <c r="T41" s="155"/>
      <c r="U41" s="155"/>
      <c r="V41" s="155"/>
      <c r="W41" s="314"/>
    </row>
    <row r="42" spans="2:24">
      <c r="B42" s="347"/>
      <c r="C42" s="156" t="s">
        <v>343</v>
      </c>
      <c r="D42" s="157"/>
      <c r="E42" s="157"/>
      <c r="F42" s="157"/>
      <c r="G42" s="311"/>
      <c r="H42" s="311"/>
      <c r="I42" s="311"/>
      <c r="J42" s="311"/>
      <c r="K42" s="311"/>
      <c r="L42" s="311"/>
      <c r="M42" s="311"/>
      <c r="N42" s="311"/>
      <c r="O42" s="343" t="s">
        <v>58</v>
      </c>
      <c r="P42" s="344"/>
      <c r="Q42" s="343" t="s">
        <v>27</v>
      </c>
      <c r="R42" s="344"/>
      <c r="S42" s="345" t="s">
        <v>124</v>
      </c>
      <c r="T42" s="345"/>
      <c r="U42" s="343" t="s">
        <v>29</v>
      </c>
      <c r="V42" s="344"/>
      <c r="W42" s="313"/>
    </row>
    <row r="43" spans="2:24">
      <c r="B43" s="347"/>
      <c r="C43" s="323" t="s">
        <v>372</v>
      </c>
      <c r="D43" s="324"/>
      <c r="E43" s="324"/>
      <c r="F43" s="324"/>
      <c r="G43" s="324"/>
      <c r="H43" s="324"/>
      <c r="I43" s="324"/>
      <c r="J43" s="324"/>
      <c r="K43" s="324"/>
      <c r="L43" s="324"/>
      <c r="M43" s="324"/>
      <c r="N43" s="325"/>
      <c r="O43" s="329"/>
      <c r="P43" s="330"/>
      <c r="Q43" s="337"/>
      <c r="R43" s="338"/>
      <c r="S43" s="329"/>
      <c r="T43" s="330"/>
      <c r="U43" s="329"/>
      <c r="V43" s="330"/>
      <c r="W43" s="319"/>
    </row>
    <row r="44" spans="2:24">
      <c r="B44" s="347"/>
      <c r="C44" s="326"/>
      <c r="D44" s="327"/>
      <c r="E44" s="327"/>
      <c r="F44" s="327"/>
      <c r="G44" s="327"/>
      <c r="H44" s="327"/>
      <c r="I44" s="327"/>
      <c r="J44" s="327"/>
      <c r="K44" s="327"/>
      <c r="L44" s="327"/>
      <c r="M44" s="327"/>
      <c r="N44" s="328"/>
      <c r="O44" s="331"/>
      <c r="P44" s="332"/>
      <c r="Q44" s="331"/>
      <c r="R44" s="332"/>
      <c r="S44" s="331"/>
      <c r="T44" s="332"/>
      <c r="U44" s="331"/>
      <c r="V44" s="332"/>
      <c r="W44" s="320"/>
    </row>
    <row r="45" spans="2:24">
      <c r="B45" s="347"/>
      <c r="C45" s="323" t="s">
        <v>373</v>
      </c>
      <c r="D45" s="324"/>
      <c r="E45" s="324"/>
      <c r="F45" s="324"/>
      <c r="G45" s="324"/>
      <c r="H45" s="324"/>
      <c r="I45" s="324"/>
      <c r="J45" s="324"/>
      <c r="K45" s="324"/>
      <c r="L45" s="324"/>
      <c r="M45" s="324"/>
      <c r="N45" s="325"/>
      <c r="O45" s="329"/>
      <c r="P45" s="330"/>
      <c r="Q45" s="333">
        <v>17</v>
      </c>
      <c r="R45" s="334"/>
      <c r="S45" s="329"/>
      <c r="T45" s="330"/>
      <c r="U45" s="329"/>
      <c r="V45" s="330"/>
      <c r="W45" s="319"/>
    </row>
    <row r="46" spans="2:24">
      <c r="B46" s="347"/>
      <c r="C46" s="326"/>
      <c r="D46" s="327"/>
      <c r="E46" s="327"/>
      <c r="F46" s="327"/>
      <c r="G46" s="327"/>
      <c r="H46" s="327"/>
      <c r="I46" s="327"/>
      <c r="J46" s="327"/>
      <c r="K46" s="327"/>
      <c r="L46" s="327"/>
      <c r="M46" s="327"/>
      <c r="N46" s="328"/>
      <c r="O46" s="331"/>
      <c r="P46" s="332"/>
      <c r="Q46" s="335">
        <v>17</v>
      </c>
      <c r="R46" s="336"/>
      <c r="S46" s="331"/>
      <c r="T46" s="332"/>
      <c r="U46" s="331"/>
      <c r="V46" s="332"/>
      <c r="W46" s="319"/>
      <c r="X46" s="44" t="s">
        <v>514</v>
      </c>
    </row>
    <row r="47" spans="2:24">
      <c r="B47" s="347"/>
      <c r="C47" s="323" t="s">
        <v>391</v>
      </c>
      <c r="D47" s="324"/>
      <c r="E47" s="324"/>
      <c r="F47" s="324"/>
      <c r="G47" s="324"/>
      <c r="H47" s="324"/>
      <c r="I47" s="324"/>
      <c r="J47" s="324"/>
      <c r="K47" s="324"/>
      <c r="L47" s="324"/>
      <c r="M47" s="324"/>
      <c r="N47" s="325"/>
      <c r="O47" s="329"/>
      <c r="P47" s="330"/>
      <c r="Q47" s="329"/>
      <c r="R47" s="330"/>
      <c r="S47" s="333"/>
      <c r="T47" s="334"/>
      <c r="U47" s="329"/>
      <c r="V47" s="330"/>
      <c r="W47" s="315"/>
    </row>
    <row r="48" spans="2:24">
      <c r="B48" s="347"/>
      <c r="C48" s="326"/>
      <c r="D48" s="327"/>
      <c r="E48" s="327"/>
      <c r="F48" s="327"/>
      <c r="G48" s="327"/>
      <c r="H48" s="327"/>
      <c r="I48" s="327"/>
      <c r="J48" s="327"/>
      <c r="K48" s="327"/>
      <c r="L48" s="327"/>
      <c r="M48" s="327"/>
      <c r="N48" s="328"/>
      <c r="O48" s="331"/>
      <c r="P48" s="332"/>
      <c r="Q48" s="331"/>
      <c r="R48" s="332"/>
      <c r="S48" s="331"/>
      <c r="T48" s="332"/>
      <c r="U48" s="331"/>
      <c r="V48" s="332"/>
      <c r="W48" s="315"/>
    </row>
    <row r="49" spans="2:23">
      <c r="B49" s="347"/>
      <c r="C49" s="323" t="s">
        <v>392</v>
      </c>
      <c r="D49" s="324"/>
      <c r="E49" s="324"/>
      <c r="F49" s="324"/>
      <c r="G49" s="324"/>
      <c r="H49" s="324"/>
      <c r="I49" s="324"/>
      <c r="J49" s="324"/>
      <c r="K49" s="324"/>
      <c r="L49" s="324"/>
      <c r="M49" s="324"/>
      <c r="N49" s="325"/>
      <c r="O49" s="329"/>
      <c r="P49" s="330"/>
      <c r="Q49" s="329"/>
      <c r="R49" s="330"/>
      <c r="S49" s="329"/>
      <c r="T49" s="330"/>
      <c r="U49" s="329"/>
      <c r="V49" s="330"/>
      <c r="W49" s="315"/>
    </row>
    <row r="50" spans="2:23">
      <c r="B50" s="348"/>
      <c r="C50" s="326"/>
      <c r="D50" s="327"/>
      <c r="E50" s="327"/>
      <c r="F50" s="327"/>
      <c r="G50" s="327"/>
      <c r="H50" s="327"/>
      <c r="I50" s="327"/>
      <c r="J50" s="327"/>
      <c r="K50" s="327"/>
      <c r="L50" s="327"/>
      <c r="M50" s="327"/>
      <c r="N50" s="328"/>
      <c r="O50" s="331"/>
      <c r="P50" s="332"/>
      <c r="Q50" s="331"/>
      <c r="R50" s="332"/>
      <c r="S50" s="331"/>
      <c r="T50" s="332"/>
      <c r="U50" s="331"/>
      <c r="V50" s="332"/>
      <c r="W50" s="313"/>
    </row>
  </sheetData>
  <mergeCells count="120">
    <mergeCell ref="C30:N31"/>
    <mergeCell ref="O30:P30"/>
    <mergeCell ref="Q30:R30"/>
    <mergeCell ref="S30:T30"/>
    <mergeCell ref="U30:V30"/>
    <mergeCell ref="O31:P31"/>
    <mergeCell ref="Q31:R31"/>
    <mergeCell ref="S31:T31"/>
    <mergeCell ref="U31:V31"/>
    <mergeCell ref="C28:N29"/>
    <mergeCell ref="O28:P28"/>
    <mergeCell ref="Q28:R28"/>
    <mergeCell ref="S28:T28"/>
    <mergeCell ref="U28:V28"/>
    <mergeCell ref="O29:P29"/>
    <mergeCell ref="Q29:R29"/>
    <mergeCell ref="S29:T29"/>
    <mergeCell ref="U29:V29"/>
    <mergeCell ref="C18:N19"/>
    <mergeCell ref="C26:N27"/>
    <mergeCell ref="O26:P26"/>
    <mergeCell ref="Q26:R26"/>
    <mergeCell ref="S26:T26"/>
    <mergeCell ref="U26:V26"/>
    <mergeCell ref="O27:P27"/>
    <mergeCell ref="S27:T27"/>
    <mergeCell ref="U27:V27"/>
    <mergeCell ref="U20:V21"/>
    <mergeCell ref="O25:P25"/>
    <mergeCell ref="Q25:R25"/>
    <mergeCell ref="S25:T25"/>
    <mergeCell ref="U25:V25"/>
    <mergeCell ref="O23:P23"/>
    <mergeCell ref="Q23:R23"/>
    <mergeCell ref="S23:T23"/>
    <mergeCell ref="U23:V23"/>
    <mergeCell ref="B15:B31"/>
    <mergeCell ref="O15:P15"/>
    <mergeCell ref="Q15:R15"/>
    <mergeCell ref="S15:T15"/>
    <mergeCell ref="U15:V15"/>
    <mergeCell ref="C16:N17"/>
    <mergeCell ref="O16:P17"/>
    <mergeCell ref="Q16:R17"/>
    <mergeCell ref="S16:T17"/>
    <mergeCell ref="U16:V17"/>
    <mergeCell ref="Q27:R27"/>
    <mergeCell ref="C24:N25"/>
    <mergeCell ref="O24:P24"/>
    <mergeCell ref="Q24:R24"/>
    <mergeCell ref="S24:T24"/>
    <mergeCell ref="U24:V24"/>
    <mergeCell ref="O18:P19"/>
    <mergeCell ref="Q18:R19"/>
    <mergeCell ref="S18:T19"/>
    <mergeCell ref="U18:V19"/>
    <mergeCell ref="C20:N21"/>
    <mergeCell ref="O20:P21"/>
    <mergeCell ref="Q20:R21"/>
    <mergeCell ref="S20:T21"/>
    <mergeCell ref="O39:P40"/>
    <mergeCell ref="Q39:R40"/>
    <mergeCell ref="S39:T40"/>
    <mergeCell ref="U39:V40"/>
    <mergeCell ref="O42:P42"/>
    <mergeCell ref="Q42:R42"/>
    <mergeCell ref="S42:T42"/>
    <mergeCell ref="U42:V42"/>
    <mergeCell ref="B34:B50"/>
    <mergeCell ref="O34:P34"/>
    <mergeCell ref="Q34:R34"/>
    <mergeCell ref="S34:T34"/>
    <mergeCell ref="U34:V34"/>
    <mergeCell ref="C35:N36"/>
    <mergeCell ref="O35:P36"/>
    <mergeCell ref="Q35:R36"/>
    <mergeCell ref="S35:T36"/>
    <mergeCell ref="U35:V36"/>
    <mergeCell ref="C37:N38"/>
    <mergeCell ref="O37:P38"/>
    <mergeCell ref="Q37:R38"/>
    <mergeCell ref="S37:T38"/>
    <mergeCell ref="U37:V38"/>
    <mergeCell ref="C39:N40"/>
    <mergeCell ref="C43:N44"/>
    <mergeCell ref="O43:P43"/>
    <mergeCell ref="Q43:R43"/>
    <mergeCell ref="S43:T43"/>
    <mergeCell ref="U43:V43"/>
    <mergeCell ref="O44:P44"/>
    <mergeCell ref="Q44:R44"/>
    <mergeCell ref="S44:T44"/>
    <mergeCell ref="U44:V44"/>
    <mergeCell ref="C45:N46"/>
    <mergeCell ref="O45:P45"/>
    <mergeCell ref="Q45:R45"/>
    <mergeCell ref="S45:T45"/>
    <mergeCell ref="U45:V45"/>
    <mergeCell ref="O46:P46"/>
    <mergeCell ref="Q46:R46"/>
    <mergeCell ref="S46:T46"/>
    <mergeCell ref="U46:V46"/>
    <mergeCell ref="C47:N48"/>
    <mergeCell ref="O47:P47"/>
    <mergeCell ref="Q47:R47"/>
    <mergeCell ref="S47:T47"/>
    <mergeCell ref="U47:V47"/>
    <mergeCell ref="O48:P48"/>
    <mergeCell ref="Q48:R48"/>
    <mergeCell ref="S48:T48"/>
    <mergeCell ref="U48:V48"/>
    <mergeCell ref="C49:N50"/>
    <mergeCell ref="O49:P49"/>
    <mergeCell ref="Q49:R49"/>
    <mergeCell ref="S49:T49"/>
    <mergeCell ref="U49:V49"/>
    <mergeCell ref="O50:P50"/>
    <mergeCell ref="Q50:R50"/>
    <mergeCell ref="S50:T50"/>
    <mergeCell ref="U50:V50"/>
  </mergeCells>
  <phoneticPr fontId="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pageSetUpPr fitToPage="1"/>
  </sheetPr>
  <dimension ref="A1:FO215"/>
  <sheetViews>
    <sheetView view="pageBreakPreview" topLeftCell="A67" zoomScale="85" zoomScaleNormal="100" zoomScaleSheetLayoutView="85" workbookViewId="0">
      <selection activeCell="I68" sqref="I68:L68"/>
    </sheetView>
  </sheetViews>
  <sheetFormatPr defaultRowHeight="13.5"/>
  <cols>
    <col min="1" max="26" width="3.375" style="47" customWidth="1"/>
    <col min="27" max="34" width="9" style="47" customWidth="1"/>
    <col min="35" max="62" width="9.125" style="47" customWidth="1"/>
    <col min="63" max="171" width="9.25" style="47" customWidth="1"/>
    <col min="172" max="16384" width="9" style="47"/>
  </cols>
  <sheetData>
    <row r="1" spans="1:57" ht="13.5" customHeight="1">
      <c r="A1" s="45" t="s">
        <v>86</v>
      </c>
      <c r="B1" s="45"/>
      <c r="C1" s="45"/>
      <c r="D1" s="45"/>
      <c r="E1" s="45"/>
      <c r="F1" s="45"/>
      <c r="G1" s="45"/>
      <c r="H1" s="45"/>
      <c r="I1" s="45"/>
      <c r="J1" s="45"/>
      <c r="K1" s="45"/>
      <c r="L1" s="45"/>
      <c r="M1" s="45"/>
      <c r="N1" s="45"/>
      <c r="O1" s="45"/>
      <c r="P1" s="45"/>
      <c r="Q1" s="45"/>
      <c r="R1" s="45"/>
      <c r="S1" s="45"/>
      <c r="T1" s="775">
        <v>2024</v>
      </c>
      <c r="U1" s="775"/>
      <c r="V1" s="45" t="s">
        <v>2</v>
      </c>
      <c r="W1" s="184">
        <v>4</v>
      </c>
      <c r="X1" s="45" t="s">
        <v>44</v>
      </c>
      <c r="Y1" s="184">
        <v>1</v>
      </c>
      <c r="Z1" s="45" t="s">
        <v>45</v>
      </c>
      <c r="AA1" s="46">
        <v>2021</v>
      </c>
      <c r="AB1" s="46">
        <v>2022</v>
      </c>
      <c r="AC1" s="46">
        <v>2023</v>
      </c>
      <c r="AD1" s="46">
        <v>2024</v>
      </c>
      <c r="AE1" s="46">
        <v>2025</v>
      </c>
      <c r="AF1" s="46">
        <v>2026</v>
      </c>
      <c r="AG1" s="46">
        <v>2027</v>
      </c>
      <c r="AH1" s="46">
        <v>2028</v>
      </c>
      <c r="AI1" s="46">
        <v>2029</v>
      </c>
      <c r="AJ1" s="46">
        <v>2030</v>
      </c>
    </row>
    <row r="2" spans="1:57" ht="13.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6">
        <v>1</v>
      </c>
      <c r="AB2" s="48">
        <v>2</v>
      </c>
      <c r="AC2" s="48">
        <v>3</v>
      </c>
      <c r="AD2" s="48">
        <v>4</v>
      </c>
      <c r="AE2" s="48">
        <v>5</v>
      </c>
      <c r="AF2" s="48">
        <v>6</v>
      </c>
      <c r="AG2" s="48">
        <v>7</v>
      </c>
      <c r="AH2" s="48">
        <v>8</v>
      </c>
      <c r="AI2" s="48">
        <v>9</v>
      </c>
      <c r="AJ2" s="48">
        <v>10</v>
      </c>
      <c r="AK2" s="48">
        <v>11</v>
      </c>
      <c r="AL2" s="48">
        <v>12</v>
      </c>
    </row>
    <row r="3" spans="1:57" ht="13.5" customHeight="1">
      <c r="A3" s="788" t="s">
        <v>76</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46">
        <v>1</v>
      </c>
      <c r="AB3" s="46">
        <v>2</v>
      </c>
      <c r="AC3" s="46">
        <v>3</v>
      </c>
      <c r="AD3" s="46">
        <v>4</v>
      </c>
      <c r="AE3" s="46">
        <v>5</v>
      </c>
      <c r="AF3" s="46">
        <v>6</v>
      </c>
      <c r="AG3" s="46">
        <v>7</v>
      </c>
      <c r="AH3" s="46">
        <v>8</v>
      </c>
      <c r="AI3" s="46">
        <v>9</v>
      </c>
      <c r="AJ3" s="46">
        <v>10</v>
      </c>
      <c r="AK3" s="46">
        <v>11</v>
      </c>
      <c r="AL3" s="46">
        <v>12</v>
      </c>
      <c r="AM3" s="46">
        <v>13</v>
      </c>
      <c r="AN3" s="46">
        <v>14</v>
      </c>
      <c r="AO3" s="46">
        <v>15</v>
      </c>
      <c r="AP3" s="46">
        <v>16</v>
      </c>
      <c r="AQ3" s="46">
        <v>17</v>
      </c>
      <c r="AR3" s="46">
        <v>18</v>
      </c>
      <c r="AS3" s="46">
        <v>19</v>
      </c>
      <c r="AT3" s="46">
        <v>20</v>
      </c>
      <c r="AU3" s="46">
        <v>21</v>
      </c>
      <c r="AV3" s="46">
        <v>22</v>
      </c>
      <c r="AW3" s="46">
        <v>23</v>
      </c>
      <c r="AX3" s="46">
        <v>24</v>
      </c>
      <c r="AY3" s="46">
        <v>25</v>
      </c>
      <c r="AZ3" s="46">
        <v>26</v>
      </c>
      <c r="BA3" s="46">
        <v>27</v>
      </c>
      <c r="BB3" s="46">
        <v>28</v>
      </c>
      <c r="BC3" s="46">
        <v>29</v>
      </c>
      <c r="BD3" s="46">
        <v>30</v>
      </c>
      <c r="BE3" s="46">
        <v>31</v>
      </c>
    </row>
    <row r="4" spans="1:57" ht="13.5" customHeight="1">
      <c r="A4" s="45"/>
      <c r="B4" s="45"/>
      <c r="C4" s="45"/>
      <c r="D4" s="45"/>
      <c r="E4" s="45"/>
      <c r="F4" s="45"/>
      <c r="G4" s="45"/>
      <c r="H4" s="45" t="s">
        <v>77</v>
      </c>
      <c r="I4" s="775">
        <v>2024</v>
      </c>
      <c r="J4" s="775"/>
      <c r="K4" s="45" t="s">
        <v>71</v>
      </c>
      <c r="L4" s="45"/>
      <c r="M4" s="184">
        <v>4</v>
      </c>
      <c r="N4" s="45" t="s">
        <v>46</v>
      </c>
      <c r="O4" s="45" t="s">
        <v>72</v>
      </c>
      <c r="P4" s="184">
        <v>4</v>
      </c>
      <c r="Q4" s="45" t="s">
        <v>78</v>
      </c>
      <c r="R4" s="45"/>
      <c r="S4" s="49"/>
      <c r="T4" s="45" t="s">
        <v>79</v>
      </c>
      <c r="U4" s="45"/>
      <c r="V4" s="45"/>
      <c r="W4" s="45"/>
      <c r="X4" s="45"/>
      <c r="Y4" s="45"/>
      <c r="Z4" s="45"/>
    </row>
    <row r="5" spans="1:57" ht="13.5" customHeight="1">
      <c r="A5" s="45"/>
      <c r="B5" s="45"/>
      <c r="C5" s="45"/>
      <c r="D5" s="45"/>
      <c r="E5" s="45"/>
      <c r="F5" s="45"/>
      <c r="G5" s="45"/>
      <c r="H5" s="45"/>
      <c r="I5" s="45"/>
      <c r="J5" s="45"/>
      <c r="K5" s="45"/>
      <c r="L5" s="45"/>
      <c r="M5" s="45"/>
      <c r="N5" s="45"/>
      <c r="O5" s="45"/>
      <c r="P5" s="45"/>
      <c r="Q5" s="45"/>
      <c r="R5" s="45"/>
      <c r="S5" s="45"/>
      <c r="T5" s="45"/>
      <c r="U5" s="45"/>
      <c r="V5" s="45"/>
      <c r="W5" s="45"/>
      <c r="X5" s="45"/>
      <c r="Y5" s="45"/>
      <c r="Z5" s="45"/>
    </row>
    <row r="6" spans="1:57" ht="13.5" customHeight="1">
      <c r="A6" s="45"/>
      <c r="B6" s="581" t="s">
        <v>425</v>
      </c>
      <c r="C6" s="581"/>
      <c r="D6" s="581"/>
      <c r="E6" s="581"/>
      <c r="F6" s="581"/>
      <c r="G6" s="581"/>
      <c r="H6" s="45"/>
      <c r="I6" s="45"/>
      <c r="J6" s="45"/>
      <c r="K6" s="45"/>
      <c r="L6" s="45"/>
      <c r="M6" s="45"/>
      <c r="N6" s="45"/>
      <c r="O6" s="45"/>
      <c r="P6" s="45"/>
      <c r="Q6" s="45"/>
      <c r="R6" s="45"/>
      <c r="S6" s="45"/>
      <c r="T6" s="45"/>
      <c r="U6" s="45"/>
      <c r="V6" s="45"/>
      <c r="W6" s="45"/>
      <c r="X6" s="45"/>
      <c r="Y6" s="45"/>
      <c r="Z6" s="45"/>
      <c r="AA6" s="46" t="s">
        <v>75</v>
      </c>
      <c r="AB6" s="46" t="s">
        <v>76</v>
      </c>
      <c r="AC6" s="46" t="s">
        <v>354</v>
      </c>
      <c r="AD6" s="46" t="s">
        <v>355</v>
      </c>
    </row>
    <row r="7" spans="1:57" ht="13.5" customHeight="1">
      <c r="A7" s="45"/>
      <c r="B7" s="45"/>
      <c r="C7" s="45"/>
      <c r="D7" s="45"/>
      <c r="E7" s="45"/>
      <c r="F7" s="45"/>
      <c r="G7" s="45"/>
      <c r="H7" s="45"/>
      <c r="I7" s="45"/>
      <c r="J7" s="45"/>
      <c r="K7" s="45"/>
      <c r="L7" s="45"/>
      <c r="M7" s="45"/>
      <c r="N7" s="45"/>
      <c r="O7" s="45"/>
      <c r="P7" s="45"/>
      <c r="Q7" s="45"/>
      <c r="R7" s="45"/>
      <c r="S7" s="45"/>
      <c r="T7" s="45"/>
      <c r="U7" s="45"/>
      <c r="V7" s="45"/>
      <c r="W7" s="45"/>
      <c r="X7" s="45"/>
      <c r="Y7" s="45"/>
      <c r="Z7" s="45"/>
    </row>
    <row r="8" spans="1:57" ht="13.5" customHeight="1">
      <c r="A8" s="45"/>
      <c r="B8" s="45"/>
      <c r="C8" s="45"/>
      <c r="D8" s="45"/>
      <c r="E8" s="45"/>
      <c r="F8" s="45"/>
      <c r="G8" s="45"/>
      <c r="H8" s="45" t="s">
        <v>84</v>
      </c>
      <c r="I8" s="45"/>
      <c r="J8" s="45"/>
      <c r="K8" s="45"/>
      <c r="L8" s="45"/>
      <c r="M8" s="45"/>
      <c r="N8" s="45"/>
      <c r="O8" s="45"/>
      <c r="P8" s="45"/>
      <c r="Q8" s="45"/>
      <c r="R8" s="45"/>
      <c r="S8" s="45"/>
      <c r="T8" s="45"/>
      <c r="U8" s="45"/>
      <c r="V8" s="45"/>
      <c r="W8" s="45"/>
      <c r="X8" s="45"/>
      <c r="Y8" s="45"/>
      <c r="Z8" s="45"/>
    </row>
    <row r="9" spans="1:57" ht="13.5" customHeight="1">
      <c r="A9" s="45"/>
      <c r="B9" s="45"/>
      <c r="C9" s="45"/>
      <c r="D9" s="45"/>
      <c r="E9" s="45"/>
      <c r="F9" s="45"/>
      <c r="G9" s="45"/>
      <c r="H9" s="393" t="s">
        <v>66</v>
      </c>
      <c r="I9" s="393"/>
      <c r="J9" s="393"/>
      <c r="K9" s="393"/>
      <c r="L9" s="393"/>
      <c r="M9" s="393"/>
      <c r="N9" s="393"/>
      <c r="O9" s="789" t="s">
        <v>331</v>
      </c>
      <c r="P9" s="789"/>
      <c r="Q9" s="789"/>
      <c r="R9" s="789"/>
      <c r="S9" s="789"/>
      <c r="T9" s="789"/>
      <c r="U9" s="789"/>
      <c r="V9" s="789"/>
      <c r="W9" s="789"/>
      <c r="X9" s="789"/>
      <c r="Y9" s="789"/>
      <c r="Z9" s="789"/>
    </row>
    <row r="10" spans="1:57" ht="13.5" customHeight="1">
      <c r="A10" s="45"/>
      <c r="B10" s="45"/>
      <c r="C10" s="45"/>
      <c r="D10" s="45"/>
      <c r="E10" s="45"/>
      <c r="F10" s="45"/>
      <c r="G10" s="45"/>
      <c r="H10" s="393" t="s">
        <v>47</v>
      </c>
      <c r="I10" s="393"/>
      <c r="J10" s="393"/>
      <c r="K10" s="393"/>
      <c r="L10" s="393"/>
      <c r="M10" s="393"/>
      <c r="N10" s="393"/>
      <c r="O10" s="431" t="s">
        <v>436</v>
      </c>
      <c r="P10" s="431"/>
      <c r="Q10" s="431"/>
      <c r="R10" s="431"/>
      <c r="S10" s="431"/>
      <c r="T10" s="431"/>
      <c r="U10" s="431"/>
      <c r="V10" s="431"/>
      <c r="W10" s="431"/>
      <c r="X10" s="432"/>
      <c r="Y10" s="432"/>
      <c r="Z10" s="432"/>
    </row>
    <row r="11" spans="1:57" ht="13.5" customHeight="1">
      <c r="A11" s="45"/>
      <c r="B11" s="45"/>
      <c r="C11" s="45"/>
      <c r="D11" s="45"/>
      <c r="E11" s="45"/>
      <c r="F11" s="45"/>
      <c r="G11" s="45"/>
      <c r="H11" s="393" t="s">
        <v>88</v>
      </c>
      <c r="I11" s="393"/>
      <c r="J11" s="393"/>
      <c r="K11" s="393"/>
      <c r="L11" s="393"/>
      <c r="M11" s="393"/>
      <c r="N11" s="393"/>
      <c r="O11" s="394" t="s">
        <v>437</v>
      </c>
      <c r="P11" s="394"/>
      <c r="Q11" s="394"/>
      <c r="R11" s="394"/>
      <c r="S11" s="394"/>
      <c r="T11" s="394"/>
      <c r="U11" s="394"/>
      <c r="V11" s="394"/>
      <c r="W11" s="394"/>
      <c r="X11" s="394"/>
      <c r="Y11" s="394"/>
      <c r="Z11" s="394"/>
    </row>
    <row r="12" spans="1:57" ht="13.5" customHeight="1">
      <c r="A12" s="45"/>
      <c r="B12" s="45"/>
      <c r="C12" s="45"/>
      <c r="D12" s="45"/>
      <c r="E12" s="45"/>
      <c r="F12" s="45"/>
      <c r="G12" s="45"/>
      <c r="H12" s="393" t="s">
        <v>87</v>
      </c>
      <c r="I12" s="393"/>
      <c r="J12" s="393"/>
      <c r="K12" s="393"/>
      <c r="L12" s="393"/>
      <c r="M12" s="393"/>
      <c r="N12" s="393"/>
      <c r="O12" s="789" t="s">
        <v>437</v>
      </c>
      <c r="P12" s="789"/>
      <c r="Q12" s="789"/>
      <c r="R12" s="789"/>
      <c r="S12" s="789"/>
      <c r="T12" s="789"/>
      <c r="U12" s="789"/>
      <c r="V12" s="789"/>
      <c r="W12" s="789"/>
      <c r="X12" s="789"/>
      <c r="Y12" s="789"/>
      <c r="Z12" s="789"/>
    </row>
    <row r="13" spans="1:57" ht="13.5" customHeight="1">
      <c r="A13" s="45"/>
      <c r="B13" s="45"/>
      <c r="C13" s="45"/>
      <c r="D13" s="45"/>
      <c r="E13" s="45"/>
      <c r="F13" s="45"/>
      <c r="G13" s="45"/>
      <c r="H13" s="393" t="s">
        <v>65</v>
      </c>
      <c r="I13" s="393"/>
      <c r="J13" s="393"/>
      <c r="K13" s="393"/>
      <c r="L13" s="393"/>
      <c r="M13" s="393"/>
      <c r="N13" s="393"/>
      <c r="O13" s="789" t="s">
        <v>440</v>
      </c>
      <c r="P13" s="789"/>
      <c r="Q13" s="789"/>
      <c r="R13" s="789"/>
      <c r="S13" s="789"/>
      <c r="T13" s="789"/>
      <c r="U13" s="789"/>
      <c r="V13" s="789"/>
      <c r="W13" s="789"/>
      <c r="X13" s="789"/>
      <c r="Y13" s="789"/>
      <c r="Z13" s="789"/>
    </row>
    <row r="14" spans="1:57" ht="13.5" customHeight="1">
      <c r="A14" s="45"/>
      <c r="B14" s="45"/>
      <c r="C14" s="45"/>
      <c r="D14" s="45"/>
      <c r="E14" s="45"/>
      <c r="F14" s="45"/>
      <c r="G14" s="45"/>
      <c r="H14" s="393" t="s">
        <v>426</v>
      </c>
      <c r="I14" s="393"/>
      <c r="J14" s="393"/>
      <c r="K14" s="393"/>
      <c r="L14" s="393"/>
      <c r="M14" s="393"/>
      <c r="N14" s="393"/>
      <c r="O14" s="394" t="s">
        <v>438</v>
      </c>
      <c r="P14" s="394"/>
      <c r="Q14" s="394"/>
      <c r="R14" s="394"/>
      <c r="S14" s="394"/>
      <c r="T14" s="394"/>
      <c r="U14" s="394"/>
      <c r="V14" s="394"/>
      <c r="W14" s="394"/>
      <c r="X14" s="394"/>
      <c r="Y14" s="394"/>
      <c r="Z14" s="394"/>
    </row>
    <row r="15" spans="1:57" ht="13.5" customHeight="1">
      <c r="A15" s="45"/>
      <c r="B15" s="45"/>
      <c r="C15" s="45"/>
      <c r="D15" s="45"/>
      <c r="E15" s="45"/>
      <c r="F15" s="45"/>
      <c r="G15" s="45"/>
      <c r="H15" s="393" t="s">
        <v>427</v>
      </c>
      <c r="I15" s="393"/>
      <c r="J15" s="393"/>
      <c r="K15" s="393"/>
      <c r="L15" s="393"/>
      <c r="M15" s="393"/>
      <c r="N15" s="393"/>
      <c r="O15" s="394" t="s">
        <v>439</v>
      </c>
      <c r="P15" s="394"/>
      <c r="Q15" s="394"/>
      <c r="R15" s="394"/>
      <c r="S15" s="394"/>
      <c r="T15" s="394"/>
      <c r="U15" s="394"/>
      <c r="V15" s="394"/>
      <c r="W15" s="394"/>
      <c r="X15" s="394"/>
      <c r="Y15" s="394"/>
      <c r="Z15" s="394"/>
    </row>
    <row r="16" spans="1:57" ht="13.5" customHeight="1">
      <c r="A16" s="45"/>
      <c r="B16" s="45"/>
      <c r="C16" s="45"/>
      <c r="D16" s="45"/>
      <c r="E16" s="45"/>
      <c r="F16" s="45"/>
      <c r="G16" s="45"/>
      <c r="H16" s="45"/>
      <c r="I16" s="45"/>
      <c r="J16" s="45"/>
      <c r="K16" s="45"/>
      <c r="L16" s="45"/>
      <c r="M16" s="45"/>
      <c r="N16" s="45"/>
      <c r="O16" s="164"/>
      <c r="P16" s="164"/>
      <c r="Q16" s="164"/>
      <c r="R16" s="164"/>
      <c r="S16" s="164"/>
      <c r="T16" s="164"/>
      <c r="U16" s="164"/>
      <c r="V16" s="164"/>
      <c r="W16" s="164"/>
      <c r="X16" s="164"/>
      <c r="Y16" s="164"/>
      <c r="Z16" s="164"/>
    </row>
    <row r="17" spans="1:32" ht="13.5" customHeight="1">
      <c r="A17" s="803" t="s">
        <v>69</v>
      </c>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46" t="s">
        <v>69</v>
      </c>
      <c r="AB17" s="48" t="s">
        <v>89</v>
      </c>
      <c r="AC17" s="46" t="s">
        <v>356</v>
      </c>
      <c r="AD17" s="48" t="s">
        <v>375</v>
      </c>
      <c r="AE17" s="46" t="s">
        <v>357</v>
      </c>
      <c r="AF17" s="48" t="s">
        <v>358</v>
      </c>
    </row>
    <row r="18" spans="1:32" ht="13.5" customHeight="1">
      <c r="A18" s="803"/>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row>
    <row r="19" spans="1:32"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32" s="52" customFormat="1" ht="13.5" customHeight="1">
      <c r="A20" s="50" t="s">
        <v>48</v>
      </c>
      <c r="B20" s="50"/>
      <c r="C20" s="50"/>
      <c r="D20" s="50"/>
      <c r="E20" s="51"/>
      <c r="F20" s="51"/>
      <c r="G20" s="51"/>
      <c r="H20" s="51"/>
      <c r="I20" s="50" t="s">
        <v>73</v>
      </c>
      <c r="J20" s="804">
        <f ca="1">SUM(N22:T24)</f>
        <v>0</v>
      </c>
      <c r="K20" s="804"/>
      <c r="L20" s="804"/>
      <c r="M20" s="804"/>
      <c r="N20" s="804"/>
      <c r="O20" s="804"/>
      <c r="P20" s="804"/>
      <c r="Q20" s="804"/>
      <c r="R20" s="804"/>
      <c r="S20" s="804"/>
      <c r="T20" s="804"/>
      <c r="U20" s="51" t="s">
        <v>49</v>
      </c>
      <c r="V20" s="51"/>
      <c r="W20" s="51"/>
      <c r="X20" s="51"/>
      <c r="Y20" s="51"/>
      <c r="Z20" s="51"/>
    </row>
    <row r="21" spans="1:32" ht="13.5" customHeight="1">
      <c r="A21" s="45"/>
      <c r="B21" s="45" t="s">
        <v>83</v>
      </c>
      <c r="C21" s="45"/>
      <c r="D21" s="45"/>
      <c r="E21" s="45"/>
      <c r="F21" s="45"/>
      <c r="G21" s="45"/>
      <c r="H21" s="45"/>
      <c r="I21" s="45"/>
      <c r="J21" s="164"/>
      <c r="K21" s="164"/>
      <c r="L21" s="164"/>
      <c r="M21" s="164"/>
      <c r="N21" s="53"/>
      <c r="O21" s="53"/>
      <c r="P21" s="53"/>
      <c r="Q21" s="53"/>
      <c r="R21" s="53"/>
      <c r="S21" s="53"/>
      <c r="T21" s="53"/>
      <c r="U21" s="45"/>
      <c r="V21" s="45"/>
      <c r="W21" s="45"/>
      <c r="X21" s="45"/>
      <c r="Y21" s="45"/>
      <c r="Z21" s="45"/>
    </row>
    <row r="22" spans="1:32" ht="13.5" customHeight="1">
      <c r="A22" s="45"/>
      <c r="B22" s="45"/>
      <c r="C22" s="45" t="s">
        <v>74</v>
      </c>
      <c r="D22" s="45"/>
      <c r="E22" s="45"/>
      <c r="F22" s="45"/>
      <c r="G22" s="45"/>
      <c r="H22" s="45"/>
      <c r="I22" s="45"/>
      <c r="J22" s="164"/>
      <c r="K22" s="164"/>
      <c r="L22" s="164"/>
      <c r="M22" s="164" t="s">
        <v>73</v>
      </c>
      <c r="N22" s="805">
        <f ca="1">O214</f>
        <v>0</v>
      </c>
      <c r="O22" s="805"/>
      <c r="P22" s="805"/>
      <c r="Q22" s="805"/>
      <c r="R22" s="805"/>
      <c r="S22" s="805"/>
      <c r="T22" s="805"/>
      <c r="U22" s="45" t="s">
        <v>49</v>
      </c>
      <c r="V22" s="45"/>
      <c r="W22" s="45"/>
      <c r="X22" s="45"/>
      <c r="Y22" s="45"/>
      <c r="Z22" s="45"/>
    </row>
    <row r="23" spans="1:32" ht="13.5" customHeight="1">
      <c r="A23" s="45"/>
      <c r="B23" s="45"/>
      <c r="C23" s="45" t="s">
        <v>80</v>
      </c>
      <c r="D23" s="45"/>
      <c r="E23" s="45"/>
      <c r="F23" s="45"/>
      <c r="G23" s="45"/>
      <c r="H23" s="45"/>
      <c r="I23" s="45"/>
      <c r="J23" s="45"/>
      <c r="K23" s="45"/>
      <c r="L23" s="45"/>
      <c r="M23" s="45" t="s">
        <v>73</v>
      </c>
      <c r="N23" s="816"/>
      <c r="O23" s="816"/>
      <c r="P23" s="816"/>
      <c r="Q23" s="816"/>
      <c r="R23" s="816"/>
      <c r="S23" s="816"/>
      <c r="T23" s="816"/>
      <c r="U23" s="45" t="s">
        <v>49</v>
      </c>
      <c r="V23" s="45"/>
      <c r="W23" s="45"/>
      <c r="X23" s="45"/>
      <c r="Y23" s="45"/>
      <c r="Z23" s="45"/>
    </row>
    <row r="24" spans="1:32" ht="13.5" customHeight="1">
      <c r="A24" s="45"/>
      <c r="B24" s="45"/>
      <c r="C24" s="45" t="s">
        <v>81</v>
      </c>
      <c r="D24" s="45"/>
      <c r="E24" s="45"/>
      <c r="F24" s="45"/>
      <c r="G24" s="45"/>
      <c r="H24" s="45"/>
      <c r="I24" s="45"/>
      <c r="J24" s="45"/>
      <c r="K24" s="45"/>
      <c r="L24" s="45"/>
      <c r="M24" s="45" t="s">
        <v>73</v>
      </c>
      <c r="N24" s="816"/>
      <c r="O24" s="816"/>
      <c r="P24" s="816"/>
      <c r="Q24" s="816"/>
      <c r="R24" s="816"/>
      <c r="S24" s="816"/>
      <c r="T24" s="816"/>
      <c r="U24" s="45" t="s">
        <v>49</v>
      </c>
      <c r="V24" s="45"/>
      <c r="W24" s="45"/>
      <c r="X24" s="45"/>
      <c r="Y24" s="45"/>
      <c r="Z24" s="45"/>
    </row>
    <row r="25" spans="1:32"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32" ht="13.5" customHeight="1">
      <c r="A26" s="54" t="s">
        <v>128</v>
      </c>
      <c r="B26" s="54"/>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32" ht="13.5" customHeight="1">
      <c r="A27" s="45"/>
      <c r="B27" s="815" t="s">
        <v>50</v>
      </c>
      <c r="C27" s="815"/>
      <c r="D27" s="815"/>
      <c r="E27" s="815"/>
      <c r="F27" s="764" t="s">
        <v>333</v>
      </c>
      <c r="G27" s="764"/>
      <c r="H27" s="764"/>
      <c r="I27" s="764"/>
      <c r="J27" s="764"/>
      <c r="K27" s="764"/>
      <c r="L27" s="764"/>
      <c r="M27" s="764"/>
      <c r="N27" s="764"/>
      <c r="O27" s="764"/>
      <c r="P27" s="764"/>
      <c r="Q27" s="764"/>
      <c r="R27" s="764"/>
      <c r="S27" s="764"/>
      <c r="T27" s="764"/>
      <c r="U27" s="764"/>
      <c r="V27" s="764"/>
      <c r="W27" s="764"/>
      <c r="X27" s="764"/>
      <c r="Y27" s="55"/>
      <c r="Z27" s="45"/>
    </row>
    <row r="28" spans="1:32" ht="13.5" customHeight="1">
      <c r="A28" s="45"/>
      <c r="B28" s="815" t="s">
        <v>51</v>
      </c>
      <c r="C28" s="815"/>
      <c r="D28" s="815"/>
      <c r="E28" s="815"/>
      <c r="F28" s="764" t="s">
        <v>331</v>
      </c>
      <c r="G28" s="764"/>
      <c r="H28" s="764"/>
      <c r="I28" s="764"/>
      <c r="J28" s="764"/>
      <c r="K28" s="764"/>
      <c r="L28" s="764"/>
      <c r="M28" s="764"/>
      <c r="N28" s="764"/>
      <c r="O28" s="764"/>
      <c r="P28" s="764"/>
      <c r="Q28" s="764"/>
      <c r="R28" s="764"/>
      <c r="S28" s="764"/>
      <c r="T28" s="764"/>
      <c r="U28" s="764"/>
      <c r="V28" s="764"/>
      <c r="W28" s="764"/>
      <c r="X28" s="764"/>
      <c r="Y28" s="55"/>
      <c r="Z28" s="45"/>
    </row>
    <row r="29" spans="1:32" ht="13.5" customHeight="1">
      <c r="A29" s="45"/>
      <c r="B29" s="765" t="s">
        <v>52</v>
      </c>
      <c r="C29" s="766"/>
      <c r="D29" s="766"/>
      <c r="E29" s="766"/>
      <c r="F29" s="769" t="s">
        <v>334</v>
      </c>
      <c r="G29" s="770"/>
      <c r="H29" s="770"/>
      <c r="I29" s="770"/>
      <c r="J29" s="770"/>
      <c r="K29" s="770"/>
      <c r="L29" s="770"/>
      <c r="M29" s="770"/>
      <c r="N29" s="770" t="s">
        <v>59</v>
      </c>
      <c r="O29" s="773"/>
      <c r="P29" s="185"/>
      <c r="Q29" s="775" t="s">
        <v>332</v>
      </c>
      <c r="R29" s="775"/>
      <c r="S29" s="775"/>
      <c r="T29" s="775"/>
      <c r="U29" s="775"/>
      <c r="V29" s="185"/>
      <c r="W29" s="776" t="s">
        <v>405</v>
      </c>
      <c r="X29" s="777"/>
      <c r="Y29" s="55"/>
      <c r="Z29" s="45"/>
      <c r="AA29" s="46" t="s">
        <v>59</v>
      </c>
      <c r="AB29" s="46" t="s">
        <v>61</v>
      </c>
      <c r="AC29" s="46" t="s">
        <v>63</v>
      </c>
    </row>
    <row r="30" spans="1:32" ht="13.5" customHeight="1">
      <c r="A30" s="45"/>
      <c r="B30" s="767"/>
      <c r="C30" s="768"/>
      <c r="D30" s="768"/>
      <c r="E30" s="768"/>
      <c r="F30" s="771"/>
      <c r="G30" s="772"/>
      <c r="H30" s="772"/>
      <c r="I30" s="772"/>
      <c r="J30" s="772"/>
      <c r="K30" s="772"/>
      <c r="L30" s="772"/>
      <c r="M30" s="772"/>
      <c r="N30" s="772"/>
      <c r="O30" s="774"/>
      <c r="P30" s="186"/>
      <c r="Q30" s="772"/>
      <c r="R30" s="772"/>
      <c r="S30" s="772"/>
      <c r="T30" s="772"/>
      <c r="U30" s="772"/>
      <c r="V30" s="186"/>
      <c r="W30" s="778"/>
      <c r="X30" s="779"/>
      <c r="Y30" s="55"/>
      <c r="Z30" s="45"/>
      <c r="AA30" s="46" t="s">
        <v>405</v>
      </c>
      <c r="AB30" s="46" t="s">
        <v>406</v>
      </c>
    </row>
    <row r="31" spans="1:32" ht="13.5" customHeight="1">
      <c r="A31" s="45"/>
      <c r="B31" s="767"/>
      <c r="C31" s="768"/>
      <c r="D31" s="768"/>
      <c r="E31" s="768"/>
      <c r="F31" s="780" t="s">
        <v>53</v>
      </c>
      <c r="G31" s="781"/>
      <c r="H31" s="781"/>
      <c r="I31" s="781"/>
      <c r="J31" s="781"/>
      <c r="K31" s="782"/>
      <c r="L31" s="785">
        <v>1111</v>
      </c>
      <c r="M31" s="786"/>
      <c r="N31" s="786"/>
      <c r="O31" s="787"/>
      <c r="P31" s="187"/>
      <c r="Q31" s="780" t="s">
        <v>54</v>
      </c>
      <c r="R31" s="781"/>
      <c r="S31" s="781"/>
      <c r="T31" s="782"/>
      <c r="U31" s="785">
        <v>111</v>
      </c>
      <c r="V31" s="786"/>
      <c r="W31" s="786"/>
      <c r="X31" s="787"/>
      <c r="Y31" s="56"/>
      <c r="Z31" s="45"/>
    </row>
    <row r="32" spans="1:32" ht="13.5" customHeight="1">
      <c r="A32" s="45"/>
      <c r="B32" s="783" t="s">
        <v>55</v>
      </c>
      <c r="C32" s="784"/>
      <c r="D32" s="784"/>
      <c r="E32" s="784"/>
      <c r="F32" s="785" t="s">
        <v>60</v>
      </c>
      <c r="G32" s="786"/>
      <c r="H32" s="786"/>
      <c r="I32" s="786"/>
      <c r="J32" s="786"/>
      <c r="K32" s="787"/>
      <c r="L32" s="780" t="s">
        <v>56</v>
      </c>
      <c r="M32" s="781"/>
      <c r="N32" s="782"/>
      <c r="O32" s="785">
        <v>1111111</v>
      </c>
      <c r="P32" s="786"/>
      <c r="Q32" s="786"/>
      <c r="R32" s="786"/>
      <c r="S32" s="786"/>
      <c r="T32" s="786"/>
      <c r="U32" s="786"/>
      <c r="V32" s="786"/>
      <c r="W32" s="786"/>
      <c r="X32" s="787"/>
      <c r="Y32" s="56"/>
      <c r="Z32" s="45"/>
      <c r="AA32" s="46" t="s">
        <v>60</v>
      </c>
      <c r="AB32" s="46" t="s">
        <v>62</v>
      </c>
    </row>
    <row r="33" spans="1:171" ht="38.25" customHeight="1">
      <c r="A33" s="45"/>
      <c r="B33" s="743" t="s">
        <v>420</v>
      </c>
      <c r="C33" s="744"/>
      <c r="D33" s="744"/>
      <c r="E33" s="744"/>
      <c r="F33" s="785">
        <v>1111</v>
      </c>
      <c r="G33" s="786"/>
      <c r="H33" s="786"/>
      <c r="I33" s="786"/>
      <c r="J33" s="786"/>
      <c r="K33" s="786"/>
      <c r="L33" s="786"/>
      <c r="M33" s="786"/>
      <c r="N33" s="786"/>
      <c r="O33" s="786"/>
      <c r="P33" s="786"/>
      <c r="Q33" s="786"/>
      <c r="R33" s="786"/>
      <c r="S33" s="786"/>
      <c r="T33" s="786"/>
      <c r="U33" s="786"/>
      <c r="V33" s="786"/>
      <c r="W33" s="786"/>
      <c r="X33" s="787"/>
      <c r="Y33" s="56"/>
      <c r="Z33" s="45"/>
    </row>
    <row r="34" spans="1:171" ht="13.5" customHeight="1">
      <c r="A34" s="45" t="s">
        <v>82</v>
      </c>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171" ht="13.5" customHeight="1">
      <c r="B35" s="747" t="s">
        <v>335</v>
      </c>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9"/>
      <c r="AA35" s="46"/>
      <c r="AB35" s="46" t="s">
        <v>336</v>
      </c>
      <c r="AC35" s="46" t="s">
        <v>376</v>
      </c>
      <c r="AD35" s="46" t="s">
        <v>85</v>
      </c>
      <c r="AE35" s="46" t="s">
        <v>435</v>
      </c>
      <c r="AF35" s="57" t="s">
        <v>337</v>
      </c>
    </row>
    <row r="36" spans="1:171" ht="13.5" customHeight="1">
      <c r="B36" s="747" t="s">
        <v>434</v>
      </c>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9"/>
    </row>
    <row r="37" spans="1:171" ht="13.5" customHeight="1"/>
    <row r="38" spans="1:171" ht="13.5" customHeight="1">
      <c r="A38" s="58" t="s">
        <v>5</v>
      </c>
      <c r="B38" s="58"/>
      <c r="C38" s="58"/>
      <c r="D38" s="58"/>
      <c r="E38" s="58"/>
      <c r="F38" s="58"/>
      <c r="G38" s="58"/>
      <c r="H38" s="58"/>
      <c r="I38" s="58"/>
      <c r="J38" s="58"/>
      <c r="K38" s="58"/>
      <c r="L38" s="58"/>
      <c r="M38" s="58"/>
      <c r="N38" s="58"/>
      <c r="O38" s="58"/>
      <c r="P38" s="58"/>
      <c r="Q38" s="45"/>
    </row>
    <row r="39" spans="1:171" ht="13.5" hidden="1" customHeight="1">
      <c r="A39" s="751" t="s">
        <v>67</v>
      </c>
      <c r="B39" s="751"/>
      <c r="C39" s="751"/>
      <c r="D39" s="751"/>
      <c r="E39" s="751"/>
      <c r="F39" s="753" t="e">
        <f>#REF!</f>
        <v>#REF!</v>
      </c>
      <c r="G39" s="754"/>
      <c r="H39" s="754"/>
      <c r="I39" s="754"/>
      <c r="J39" s="754"/>
      <c r="K39" s="754"/>
      <c r="L39" s="754"/>
      <c r="M39" s="754"/>
      <c r="N39" s="754"/>
      <c r="O39" s="754"/>
      <c r="P39" s="755"/>
      <c r="Q39" s="59"/>
    </row>
    <row r="40" spans="1:171" ht="13.5" customHeight="1">
      <c r="A40" s="752" t="s">
        <v>0</v>
      </c>
      <c r="B40" s="752"/>
      <c r="C40" s="752"/>
      <c r="D40" s="752"/>
      <c r="E40" s="752"/>
      <c r="F40" s="756"/>
      <c r="G40" s="757"/>
      <c r="H40" s="757"/>
      <c r="I40" s="757"/>
      <c r="J40" s="757"/>
      <c r="K40" s="757"/>
      <c r="L40" s="757"/>
      <c r="M40" s="757"/>
      <c r="N40" s="757"/>
      <c r="O40" s="757"/>
      <c r="P40" s="758"/>
    </row>
    <row r="41" spans="1:171" ht="13.5" customHeight="1">
      <c r="A41" s="752" t="s">
        <v>4</v>
      </c>
      <c r="B41" s="752"/>
      <c r="C41" s="752"/>
      <c r="D41" s="752"/>
      <c r="E41" s="752"/>
      <c r="F41" s="759"/>
      <c r="G41" s="394"/>
      <c r="H41" s="394"/>
      <c r="I41" s="394"/>
      <c r="J41" s="394"/>
      <c r="K41" s="394"/>
      <c r="L41" s="394"/>
      <c r="M41" s="394"/>
      <c r="N41" s="394"/>
      <c r="O41" s="394"/>
      <c r="P41" s="760"/>
      <c r="Z41" s="45"/>
      <c r="AA41" s="57" t="s">
        <v>36</v>
      </c>
      <c r="AB41" s="60" t="s">
        <v>37</v>
      </c>
      <c r="AC41" s="60" t="s">
        <v>38</v>
      </c>
      <c r="AD41" s="60" t="s">
        <v>39</v>
      </c>
      <c r="AE41" s="60" t="s">
        <v>40</v>
      </c>
      <c r="AF41" s="60" t="s">
        <v>41</v>
      </c>
      <c r="AG41" s="60" t="s">
        <v>42</v>
      </c>
      <c r="AH41" s="60" t="s">
        <v>43</v>
      </c>
    </row>
    <row r="42" spans="1:171" ht="13.5" customHeight="1">
      <c r="A42" s="61"/>
      <c r="B42" s="61"/>
      <c r="C42" s="61"/>
      <c r="D42" s="45"/>
      <c r="E42" s="45"/>
      <c r="F42" s="45"/>
      <c r="G42" s="45"/>
      <c r="H42" s="45"/>
      <c r="I42" s="45"/>
      <c r="J42" s="45"/>
      <c r="K42" s="45"/>
      <c r="L42" s="45"/>
      <c r="M42" s="45"/>
      <c r="N42" s="45"/>
      <c r="O42" s="45"/>
      <c r="P42" s="45"/>
      <c r="Q42" s="45"/>
      <c r="R42" s="45"/>
      <c r="S42" s="45"/>
      <c r="Z42" s="45"/>
    </row>
    <row r="43" spans="1:171" ht="13.5" hidden="1" customHeight="1">
      <c r="A43" s="62" t="s">
        <v>92</v>
      </c>
      <c r="B43" s="62"/>
      <c r="C43" s="62"/>
      <c r="D43" s="62"/>
      <c r="E43" s="62"/>
      <c r="F43" s="62"/>
      <c r="G43" s="58"/>
      <c r="H43" s="58"/>
      <c r="I43" s="58"/>
      <c r="J43" s="58"/>
      <c r="K43" s="58"/>
      <c r="L43" s="58"/>
      <c r="M43" s="58"/>
      <c r="N43" s="58"/>
      <c r="O43" s="58"/>
      <c r="P43" s="58"/>
      <c r="Q43" s="45"/>
      <c r="R43" s="45"/>
      <c r="S43" s="45"/>
      <c r="Z43" s="45"/>
    </row>
    <row r="44" spans="1:171" ht="13.5" hidden="1" customHeight="1">
      <c r="A44" s="761" t="s">
        <v>90</v>
      </c>
      <c r="B44" s="762"/>
      <c r="C44" s="762"/>
      <c r="D44" s="762"/>
      <c r="E44" s="762"/>
      <c r="F44" s="762"/>
      <c r="G44" s="762"/>
      <c r="H44" s="762"/>
      <c r="I44" s="762"/>
      <c r="J44" s="762"/>
      <c r="K44" s="763"/>
      <c r="L44" s="750"/>
      <c r="M44" s="746"/>
      <c r="N44" s="63" t="s">
        <v>72</v>
      </c>
      <c r="O44" s="746"/>
      <c r="P44" s="746"/>
      <c r="Q44" s="59"/>
      <c r="R44" s="45"/>
      <c r="S44" s="45"/>
      <c r="T44" s="45"/>
      <c r="U44" s="45"/>
      <c r="V44" s="45"/>
      <c r="Z44" s="45"/>
      <c r="AA44" s="64">
        <v>0.29166666666666502</v>
      </c>
      <c r="AB44" s="64">
        <v>0.2951388888888889</v>
      </c>
      <c r="AC44" s="64">
        <v>0.2986111111111111</v>
      </c>
      <c r="AD44" s="64">
        <v>0.30208333333333698</v>
      </c>
      <c r="AE44" s="64">
        <v>0.30555555555556102</v>
      </c>
      <c r="AF44" s="64">
        <v>0.30902777777778401</v>
      </c>
      <c r="AG44" s="64">
        <v>0.31250000000000799</v>
      </c>
      <c r="AH44" s="64">
        <v>0.31597222222223198</v>
      </c>
      <c r="AI44" s="64">
        <v>0.31944444444445602</v>
      </c>
      <c r="AJ44" s="64">
        <v>0.32291666666668001</v>
      </c>
      <c r="AK44" s="64">
        <v>0.32638888888890399</v>
      </c>
      <c r="AL44" s="64">
        <v>0.32986111111112798</v>
      </c>
      <c r="AM44" s="64">
        <v>0.33333333333335202</v>
      </c>
      <c r="AN44" s="64">
        <v>0.33680555555557501</v>
      </c>
      <c r="AO44" s="64">
        <v>0.340277777777799</v>
      </c>
      <c r="AP44" s="64">
        <v>0.34375000000002298</v>
      </c>
      <c r="AQ44" s="64">
        <v>0.34722222222224702</v>
      </c>
      <c r="AR44" s="64">
        <v>0.35069444444447101</v>
      </c>
      <c r="AS44" s="64">
        <v>0.354166666666695</v>
      </c>
      <c r="AT44" s="64">
        <v>0.35763888888891898</v>
      </c>
      <c r="AU44" s="64">
        <v>0.36111111111114302</v>
      </c>
      <c r="AV44" s="64">
        <v>0.36458333333336601</v>
      </c>
      <c r="AW44" s="64">
        <v>0.36805555555559</v>
      </c>
      <c r="AX44" s="64">
        <v>0.37152777777781398</v>
      </c>
      <c r="AY44" s="64">
        <v>0.37500000000003803</v>
      </c>
      <c r="AZ44" s="64">
        <v>0.37847222222226201</v>
      </c>
      <c r="BA44" s="64">
        <v>0.381944444444486</v>
      </c>
      <c r="BB44" s="64">
        <v>0.38541666666670998</v>
      </c>
      <c r="BC44" s="64">
        <v>0.38888888888893403</v>
      </c>
      <c r="BD44" s="64">
        <v>0.39236111111115701</v>
      </c>
      <c r="BE44" s="64">
        <v>0.395833333333381</v>
      </c>
      <c r="BF44" s="64">
        <v>0.39930555555560499</v>
      </c>
      <c r="BG44" s="64">
        <v>0.40277777777782903</v>
      </c>
      <c r="BH44" s="64">
        <v>0.40625000000005301</v>
      </c>
      <c r="BI44" s="64">
        <v>0.409722222222277</v>
      </c>
      <c r="BJ44" s="64">
        <v>0.41319444444450099</v>
      </c>
      <c r="BK44" s="64">
        <v>0.41666666666672503</v>
      </c>
      <c r="BL44" s="64">
        <v>0.42013888888894801</v>
      </c>
      <c r="BM44" s="64">
        <v>0.423611111111172</v>
      </c>
      <c r="BN44" s="64">
        <v>0.42708333333339599</v>
      </c>
      <c r="BO44" s="64">
        <v>0.43055555555561997</v>
      </c>
      <c r="BP44" s="64">
        <v>0.43402777777784401</v>
      </c>
      <c r="BQ44" s="64">
        <v>0.437500000000068</v>
      </c>
      <c r="BR44" s="64">
        <v>0.44097222222229199</v>
      </c>
      <c r="BS44" s="64">
        <v>0.44444444444451597</v>
      </c>
      <c r="BT44" s="64">
        <v>0.44791666666673902</v>
      </c>
      <c r="BU44" s="64">
        <v>0.451388888888963</v>
      </c>
      <c r="BV44" s="64">
        <v>0.45486111111118699</v>
      </c>
      <c r="BW44" s="64">
        <v>0.45833333333341097</v>
      </c>
      <c r="BX44" s="64">
        <v>0.46180555555563502</v>
      </c>
      <c r="BY44" s="64">
        <v>0.465277777777859</v>
      </c>
      <c r="BZ44" s="64">
        <v>0.46875000000008299</v>
      </c>
      <c r="CA44" s="64">
        <v>0.47222222222230698</v>
      </c>
      <c r="CB44" s="64">
        <v>0.47569444444453002</v>
      </c>
      <c r="CC44" s="64">
        <v>0.479166666666754</v>
      </c>
      <c r="CD44" s="64">
        <v>0.48263888888897799</v>
      </c>
      <c r="CE44" s="64">
        <v>0.48611111111120198</v>
      </c>
      <c r="CF44" s="64">
        <v>0.48958333333342602</v>
      </c>
      <c r="CG44" s="64">
        <v>0.49305555555565</v>
      </c>
      <c r="CH44" s="64">
        <v>0.49652777777787399</v>
      </c>
      <c r="CI44" s="64">
        <v>0.50000000000009803</v>
      </c>
      <c r="CJ44" s="64">
        <v>0.50347222222232102</v>
      </c>
      <c r="CK44" s="64">
        <v>0.50694444444454501</v>
      </c>
      <c r="CL44" s="64">
        <v>0.51041666666676899</v>
      </c>
      <c r="CM44" s="64">
        <v>0.51388888888899298</v>
      </c>
      <c r="CN44" s="64">
        <v>0.51736111111121696</v>
      </c>
      <c r="CO44" s="64">
        <v>0.52083333333344095</v>
      </c>
      <c r="CP44" s="64">
        <v>0.52430555555566505</v>
      </c>
      <c r="CQ44" s="64">
        <v>0.52777777777788903</v>
      </c>
      <c r="CR44" s="64">
        <v>0.53125000000011202</v>
      </c>
      <c r="CS44" s="64">
        <v>0.53472222222233601</v>
      </c>
      <c r="CT44" s="64">
        <v>0.53819444444455999</v>
      </c>
      <c r="CU44" s="64">
        <v>0.54166666666678398</v>
      </c>
      <c r="CV44" s="64">
        <v>0.54513888888900797</v>
      </c>
      <c r="CW44" s="64">
        <v>0.54861111111123195</v>
      </c>
      <c r="CX44" s="64">
        <v>0.55208333333345605</v>
      </c>
      <c r="CY44" s="64">
        <v>0.55555555555568004</v>
      </c>
      <c r="CZ44" s="64">
        <v>0.55902777777790302</v>
      </c>
      <c r="DA44" s="64">
        <v>0.56250000000012701</v>
      </c>
      <c r="DB44" s="64">
        <v>0.565972222222351</v>
      </c>
      <c r="DC44" s="64">
        <v>0.56944444444457498</v>
      </c>
      <c r="DD44" s="64">
        <v>0.57291666666679897</v>
      </c>
      <c r="DE44" s="64">
        <v>0.57638888888902295</v>
      </c>
      <c r="DF44" s="64">
        <v>0.57986111111124705</v>
      </c>
      <c r="DG44" s="64">
        <v>0.58333333333347104</v>
      </c>
      <c r="DH44" s="64">
        <v>0.58680555555569403</v>
      </c>
      <c r="DI44" s="64">
        <v>0.59027777777791801</v>
      </c>
      <c r="DJ44" s="64">
        <v>0.593750000000142</v>
      </c>
      <c r="DK44" s="64">
        <v>0.59722222222236598</v>
      </c>
      <c r="DL44" s="64">
        <v>0.60069444444458997</v>
      </c>
      <c r="DM44" s="64">
        <v>0.60416666666681396</v>
      </c>
      <c r="DN44" s="64">
        <v>0.60763888888903805</v>
      </c>
      <c r="DO44" s="64">
        <v>0.61111111111126204</v>
      </c>
      <c r="DP44" s="64">
        <v>0.61458333333348503</v>
      </c>
      <c r="DQ44" s="64">
        <v>0.61805555555570901</v>
      </c>
      <c r="DR44" s="64">
        <v>0.621527777777933</v>
      </c>
      <c r="DS44" s="64">
        <v>0.62500000000015699</v>
      </c>
      <c r="DT44" s="64">
        <v>0.62847222222238097</v>
      </c>
      <c r="DU44" s="64">
        <v>0.63194444444460496</v>
      </c>
      <c r="DV44" s="64">
        <v>0.63541666666682906</v>
      </c>
      <c r="DW44" s="64">
        <v>0.63888888888905304</v>
      </c>
      <c r="DX44" s="64">
        <v>0.64236111111127603</v>
      </c>
      <c r="DY44" s="64">
        <v>0.64583333333350001</v>
      </c>
      <c r="DZ44" s="64">
        <v>0.649305555555724</v>
      </c>
      <c r="EA44" s="64">
        <v>0.65277777777794799</v>
      </c>
      <c r="EB44" s="64">
        <v>0.65625000000017197</v>
      </c>
      <c r="EC44" s="64">
        <v>0.65972222222239596</v>
      </c>
      <c r="ED44" s="64">
        <v>0.66319444444461995</v>
      </c>
      <c r="EE44" s="64">
        <v>0.66666666666684404</v>
      </c>
      <c r="EF44" s="64">
        <v>0.67013888888906703</v>
      </c>
      <c r="EG44" s="64">
        <v>0.67361111111129102</v>
      </c>
      <c r="EH44" s="64">
        <v>0.677083333333515</v>
      </c>
      <c r="EI44" s="64">
        <v>0.68055555555573899</v>
      </c>
      <c r="EJ44" s="64">
        <v>0.68402777777796298</v>
      </c>
      <c r="EK44" s="64">
        <v>0.68750000000018696</v>
      </c>
      <c r="EL44" s="64">
        <v>0.69097222222241095</v>
      </c>
      <c r="EM44" s="64">
        <v>0.69444444444463505</v>
      </c>
      <c r="EN44" s="64">
        <v>0.69791666666685803</v>
      </c>
      <c r="EO44" s="64">
        <v>0.70138888888908202</v>
      </c>
      <c r="EP44" s="64">
        <v>0.704861111111306</v>
      </c>
      <c r="EQ44" s="64">
        <v>0.70833333333352999</v>
      </c>
      <c r="ER44" s="64">
        <v>0.71180555555575398</v>
      </c>
      <c r="ES44" s="64">
        <v>0.71527777777797796</v>
      </c>
      <c r="ET44" s="64">
        <v>0.71875000000020195</v>
      </c>
      <c r="EU44" s="64">
        <v>0.72222222222242605</v>
      </c>
      <c r="EV44" s="64">
        <v>0.72569444444464903</v>
      </c>
      <c r="EW44" s="64">
        <v>0.72916666666687302</v>
      </c>
      <c r="EX44" s="64">
        <v>0.73263888888909701</v>
      </c>
      <c r="EY44" s="64">
        <v>0.73611111111132099</v>
      </c>
      <c r="EZ44" s="64">
        <v>0.73958333333354498</v>
      </c>
      <c r="FA44" s="64">
        <v>0.74305555555576897</v>
      </c>
      <c r="FB44" s="64">
        <v>0.74652777777799295</v>
      </c>
      <c r="FC44" s="64">
        <v>0.75000000000021705</v>
      </c>
      <c r="FD44" s="64">
        <v>0.75347222222244004</v>
      </c>
      <c r="FE44" s="64">
        <v>0.75694444444466402</v>
      </c>
      <c r="FF44" s="64">
        <v>0.76041666666688801</v>
      </c>
      <c r="FG44" s="64">
        <v>0.76388888888911199</v>
      </c>
      <c r="FH44" s="64">
        <v>0.76736111111133598</v>
      </c>
      <c r="FI44" s="64">
        <v>0.77083333333355997</v>
      </c>
      <c r="FJ44" s="64">
        <v>0.77430555555578395</v>
      </c>
      <c r="FK44" s="64">
        <v>0.77777777777800805</v>
      </c>
      <c r="FL44" s="64">
        <v>0.78125000000023104</v>
      </c>
      <c r="FM44" s="64">
        <v>0.78472222222245502</v>
      </c>
      <c r="FN44" s="64">
        <v>0.78819444444467901</v>
      </c>
      <c r="FO44" s="64">
        <v>0.791666666666903</v>
      </c>
    </row>
    <row r="45" spans="1:171" ht="13.5" hidden="1" customHeight="1">
      <c r="A45" s="761" t="s">
        <v>91</v>
      </c>
      <c r="B45" s="762"/>
      <c r="C45" s="762"/>
      <c r="D45" s="762"/>
      <c r="E45" s="762"/>
      <c r="F45" s="762"/>
      <c r="G45" s="762"/>
      <c r="H45" s="762"/>
      <c r="I45" s="762"/>
      <c r="J45" s="762"/>
      <c r="K45" s="763"/>
      <c r="L45" s="750"/>
      <c r="M45" s="746"/>
      <c r="N45" s="63" t="s">
        <v>72</v>
      </c>
      <c r="O45" s="746"/>
      <c r="P45" s="746"/>
      <c r="Q45" s="59"/>
      <c r="R45" s="45"/>
      <c r="S45" s="45"/>
      <c r="T45" s="45"/>
      <c r="U45" s="45"/>
      <c r="V45" s="45"/>
      <c r="Z45" s="45"/>
    </row>
    <row r="46" spans="1:171" ht="13.5" hidden="1" customHeight="1">
      <c r="A46" s="45"/>
      <c r="B46" s="45"/>
      <c r="C46" s="45"/>
      <c r="D46" s="45"/>
      <c r="E46" s="45"/>
      <c r="F46" s="45"/>
      <c r="G46" s="45"/>
      <c r="H46" s="45"/>
      <c r="I46" s="45"/>
      <c r="J46" s="45"/>
      <c r="K46" s="45"/>
      <c r="L46" s="45"/>
      <c r="M46" s="45"/>
      <c r="N46" s="45"/>
      <c r="O46" s="45"/>
      <c r="P46" s="45"/>
      <c r="Q46" s="45"/>
      <c r="R46" s="45"/>
      <c r="S46" s="45"/>
      <c r="U46" s="45"/>
      <c r="V46" s="45"/>
      <c r="W46" s="45"/>
      <c r="X46" s="45"/>
      <c r="Y46" s="45"/>
      <c r="Z46" s="45"/>
    </row>
    <row r="47" spans="1:171" ht="13.5" customHeight="1">
      <c r="A47" s="578" t="s">
        <v>133</v>
      </c>
      <c r="B47" s="578"/>
      <c r="C47" s="578"/>
      <c r="D47" s="578"/>
      <c r="E47" s="578"/>
      <c r="F47" s="578"/>
      <c r="G47" s="578"/>
      <c r="H47" s="745" t="s">
        <v>104</v>
      </c>
      <c r="I47" s="745"/>
      <c r="J47" s="745"/>
      <c r="K47" s="745"/>
      <c r="L47" s="745"/>
      <c r="M47" s="745"/>
      <c r="N47" s="745"/>
      <c r="O47" s="745"/>
      <c r="P47" s="745"/>
      <c r="Q47" s="745"/>
      <c r="R47" s="745"/>
      <c r="S47" s="55"/>
      <c r="Z47" s="45"/>
      <c r="AA47" s="57">
        <v>4</v>
      </c>
      <c r="AB47" s="57">
        <v>5</v>
      </c>
      <c r="AC47" s="57">
        <v>6</v>
      </c>
      <c r="AD47" s="57">
        <v>7</v>
      </c>
      <c r="AE47" s="57">
        <v>8</v>
      </c>
      <c r="AF47" s="57">
        <v>9</v>
      </c>
      <c r="AG47" s="57">
        <v>10</v>
      </c>
      <c r="AH47" s="57">
        <v>11</v>
      </c>
      <c r="AI47" s="57">
        <v>12</v>
      </c>
      <c r="AJ47" s="57">
        <v>1</v>
      </c>
      <c r="AK47" s="65">
        <v>2</v>
      </c>
      <c r="AL47" s="65">
        <v>3</v>
      </c>
    </row>
    <row r="48" spans="1:171" ht="13.5" customHeight="1">
      <c r="A48" s="579">
        <v>4</v>
      </c>
      <c r="B48" s="580"/>
      <c r="C48" s="579">
        <v>5</v>
      </c>
      <c r="D48" s="580"/>
      <c r="E48" s="579">
        <v>6</v>
      </c>
      <c r="F48" s="580"/>
      <c r="G48" s="579">
        <v>7</v>
      </c>
      <c r="H48" s="580"/>
      <c r="I48" s="579">
        <v>8</v>
      </c>
      <c r="J48" s="580"/>
      <c r="K48" s="579">
        <v>9</v>
      </c>
      <c r="L48" s="580"/>
      <c r="M48" s="56"/>
      <c r="N48" s="66" t="s">
        <v>339</v>
      </c>
      <c r="O48" s="67"/>
      <c r="P48" s="67" t="str">
        <f>U58&amp;"月"&amp;IF(X58=U58,"）","～"&amp;X58&amp;"月）")</f>
        <v>4月）</v>
      </c>
      <c r="Q48" s="67"/>
      <c r="R48" s="67"/>
      <c r="S48" s="67"/>
      <c r="T48" s="67" t="s">
        <v>340</v>
      </c>
      <c r="U48" s="68"/>
      <c r="V48" s="69"/>
      <c r="W48" s="55"/>
      <c r="X48" s="55"/>
      <c r="Z48" s="45"/>
      <c r="AA48" s="70">
        <f>A49</f>
        <v>0</v>
      </c>
      <c r="AB48" s="70">
        <f>C49</f>
        <v>0</v>
      </c>
      <c r="AC48" s="70">
        <f>E49</f>
        <v>0</v>
      </c>
      <c r="AD48" s="70">
        <f>G49</f>
        <v>0</v>
      </c>
      <c r="AE48" s="70">
        <f>I49</f>
        <v>0</v>
      </c>
      <c r="AF48" s="70">
        <f>K49</f>
        <v>0</v>
      </c>
      <c r="AG48" s="70">
        <f>A51</f>
        <v>0</v>
      </c>
      <c r="AH48" s="70">
        <f>C51</f>
        <v>0</v>
      </c>
      <c r="AI48" s="70">
        <f>E51</f>
        <v>0</v>
      </c>
      <c r="AJ48" s="70">
        <f>G51</f>
        <v>0</v>
      </c>
      <c r="AK48" s="70">
        <f>I51</f>
        <v>0</v>
      </c>
      <c r="AL48" s="70">
        <f>K51</f>
        <v>0</v>
      </c>
    </row>
    <row r="49" spans="1:38" ht="13.5" customHeight="1">
      <c r="A49" s="575"/>
      <c r="B49" s="575"/>
      <c r="C49" s="576"/>
      <c r="D49" s="577"/>
      <c r="E49" s="576"/>
      <c r="F49" s="577"/>
      <c r="G49" s="576"/>
      <c r="H49" s="577"/>
      <c r="I49" s="576"/>
      <c r="J49" s="577"/>
      <c r="K49" s="576"/>
      <c r="L49" s="577"/>
      <c r="M49" s="56"/>
      <c r="N49" s="71" t="s">
        <v>338</v>
      </c>
      <c r="O49" s="72"/>
      <c r="P49" s="72"/>
      <c r="Q49" s="72"/>
      <c r="R49" s="72"/>
      <c r="S49" s="72"/>
      <c r="T49" s="72"/>
      <c r="U49" s="73"/>
      <c r="V49" s="69"/>
      <c r="W49" s="55"/>
      <c r="X49" s="55"/>
      <c r="Z49" s="45"/>
    </row>
    <row r="50" spans="1:38" ht="13.5" customHeight="1">
      <c r="A50" s="579">
        <v>10</v>
      </c>
      <c r="B50" s="580"/>
      <c r="C50" s="579">
        <v>11</v>
      </c>
      <c r="D50" s="580"/>
      <c r="E50" s="579">
        <v>12</v>
      </c>
      <c r="F50" s="580"/>
      <c r="G50" s="579">
        <v>1</v>
      </c>
      <c r="H50" s="580"/>
      <c r="I50" s="579">
        <v>2</v>
      </c>
      <c r="J50" s="580"/>
      <c r="K50" s="579">
        <v>3</v>
      </c>
      <c r="L50" s="580"/>
      <c r="M50" s="56"/>
      <c r="N50" s="821">
        <f>HLOOKUP(U58,AA47:AL48,2,FALSE)</f>
        <v>0</v>
      </c>
      <c r="O50" s="822"/>
      <c r="P50" s="822"/>
      <c r="Q50" s="822"/>
      <c r="R50" s="817" t="s">
        <v>421</v>
      </c>
      <c r="S50" s="817"/>
      <c r="T50" s="817"/>
      <c r="U50" s="818"/>
      <c r="V50" s="69"/>
      <c r="W50" s="55"/>
      <c r="X50" s="55"/>
    </row>
    <row r="51" spans="1:38" ht="13.5" customHeight="1">
      <c r="A51" s="575"/>
      <c r="B51" s="575"/>
      <c r="C51" s="576"/>
      <c r="D51" s="577"/>
      <c r="E51" s="576"/>
      <c r="F51" s="577"/>
      <c r="G51" s="576"/>
      <c r="H51" s="577"/>
      <c r="I51" s="576"/>
      <c r="J51" s="577"/>
      <c r="K51" s="576"/>
      <c r="L51" s="577"/>
      <c r="M51" s="56"/>
      <c r="N51" s="823"/>
      <c r="O51" s="824"/>
      <c r="P51" s="824"/>
      <c r="Q51" s="824"/>
      <c r="R51" s="819"/>
      <c r="S51" s="819"/>
      <c r="T51" s="819"/>
      <c r="U51" s="820"/>
      <c r="V51" s="69"/>
      <c r="W51" s="55"/>
      <c r="X51" s="55"/>
    </row>
    <row r="52" spans="1:38" s="74" customFormat="1" ht="13.5" customHeight="1">
      <c r="A52" s="74" t="s">
        <v>383</v>
      </c>
      <c r="E52" s="47"/>
      <c r="F52" s="47"/>
      <c r="G52" s="47"/>
      <c r="H52" s="47"/>
      <c r="I52" s="47"/>
      <c r="J52" s="47"/>
      <c r="K52" s="47"/>
      <c r="L52" s="47"/>
      <c r="M52" s="47"/>
      <c r="N52" s="47"/>
      <c r="O52" s="47"/>
      <c r="P52" s="47"/>
      <c r="Q52" s="47"/>
      <c r="R52" s="47"/>
      <c r="S52" s="47"/>
      <c r="T52" s="47"/>
      <c r="U52" s="47"/>
      <c r="V52" s="47"/>
      <c r="W52" s="47"/>
      <c r="X52" s="47"/>
      <c r="Y52" s="47"/>
      <c r="Z52" s="47"/>
    </row>
    <row r="53" spans="1:38" s="74" customFormat="1" ht="13.5" customHeight="1">
      <c r="A53" s="806" t="s">
        <v>442</v>
      </c>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8"/>
    </row>
    <row r="54" spans="1:38" s="74" customFormat="1" ht="13.5" customHeight="1">
      <c r="A54" s="809"/>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1"/>
    </row>
    <row r="55" spans="1:38" s="74" customFormat="1" ht="13.5" customHeight="1">
      <c r="A55" s="812"/>
      <c r="B55" s="813"/>
      <c r="C55" s="813"/>
      <c r="D55" s="813"/>
      <c r="E55" s="813"/>
      <c r="F55" s="813"/>
      <c r="G55" s="813"/>
      <c r="H55" s="813"/>
      <c r="I55" s="813"/>
      <c r="J55" s="813"/>
      <c r="K55" s="813"/>
      <c r="L55" s="813"/>
      <c r="M55" s="813"/>
      <c r="N55" s="813"/>
      <c r="O55" s="813"/>
      <c r="P55" s="813"/>
      <c r="Q55" s="813"/>
      <c r="R55" s="813"/>
      <c r="S55" s="813"/>
      <c r="T55" s="813"/>
      <c r="U55" s="813"/>
      <c r="V55" s="813"/>
      <c r="W55" s="813"/>
      <c r="X55" s="813"/>
      <c r="Y55" s="813"/>
      <c r="Z55" s="814"/>
    </row>
    <row r="56" spans="1:38" ht="13.5" customHeight="1">
      <c r="AA56" s="164"/>
      <c r="AB56" s="164"/>
      <c r="AC56" s="164"/>
      <c r="AD56" s="164"/>
      <c r="AE56" s="164"/>
      <c r="AF56" s="164"/>
      <c r="AG56" s="164"/>
      <c r="AH56" s="164"/>
      <c r="AI56" s="164"/>
      <c r="AJ56" s="164"/>
      <c r="AK56" s="164"/>
      <c r="AL56" s="164"/>
    </row>
    <row r="57" spans="1:38" ht="18.75" customHeight="1">
      <c r="A57" s="165" t="s">
        <v>441</v>
      </c>
      <c r="AA57" s="164"/>
      <c r="AB57" s="164"/>
      <c r="AC57" s="164"/>
      <c r="AD57" s="164"/>
      <c r="AE57" s="164"/>
      <c r="AF57" s="164"/>
      <c r="AG57" s="164"/>
      <c r="AH57" s="164"/>
      <c r="AI57" s="164"/>
      <c r="AJ57" s="164"/>
      <c r="AK57" s="164"/>
      <c r="AL57" s="164"/>
    </row>
    <row r="58" spans="1:38" ht="13.5" customHeight="1">
      <c r="U58" s="75">
        <f>M4</f>
        <v>4</v>
      </c>
      <c r="V58" s="47" t="s">
        <v>46</v>
      </c>
      <c r="W58" s="76" t="s">
        <v>72</v>
      </c>
      <c r="X58" s="75">
        <f>P4</f>
        <v>4</v>
      </c>
      <c r="Y58" s="47" t="s">
        <v>3</v>
      </c>
      <c r="AA58" s="57">
        <v>1</v>
      </c>
      <c r="AB58" s="65">
        <v>2</v>
      </c>
      <c r="AC58" s="65">
        <v>3</v>
      </c>
      <c r="AD58" s="65">
        <v>4</v>
      </c>
      <c r="AE58" s="65">
        <v>5</v>
      </c>
      <c r="AF58" s="65">
        <v>6</v>
      </c>
      <c r="AG58" s="65">
        <v>7</v>
      </c>
      <c r="AH58" s="65">
        <v>8</v>
      </c>
      <c r="AI58" s="65">
        <v>9</v>
      </c>
      <c r="AJ58" s="65">
        <v>10</v>
      </c>
      <c r="AK58" s="65">
        <v>11</v>
      </c>
      <c r="AL58" s="65">
        <v>12</v>
      </c>
    </row>
    <row r="59" spans="1:38" ht="13.5" customHeight="1">
      <c r="A59" s="77" t="s">
        <v>6</v>
      </c>
      <c r="B59" s="78"/>
      <c r="C59" s="78"/>
      <c r="D59" s="78"/>
      <c r="E59" s="78"/>
      <c r="F59" s="78"/>
      <c r="G59" s="77"/>
      <c r="H59" s="77"/>
      <c r="I59" s="77"/>
      <c r="J59" s="77"/>
      <c r="K59" s="77"/>
      <c r="L59" s="77"/>
      <c r="M59" s="77"/>
      <c r="N59" s="77"/>
      <c r="O59" s="77"/>
      <c r="P59" s="77"/>
      <c r="Q59" s="77"/>
      <c r="R59" s="77"/>
      <c r="S59" s="77"/>
      <c r="T59" s="77"/>
      <c r="U59" s="77"/>
      <c r="V59" s="77"/>
      <c r="W59" s="77"/>
      <c r="X59" s="77"/>
      <c r="Y59" s="77"/>
      <c r="Z59" s="77"/>
    </row>
    <row r="60" spans="1:38" ht="13.5" customHeight="1">
      <c r="A60" s="572" t="s">
        <v>7</v>
      </c>
      <c r="B60" s="573"/>
      <c r="C60" s="573"/>
      <c r="D60" s="573"/>
      <c r="E60" s="573"/>
      <c r="F60" s="573"/>
      <c r="G60" s="573"/>
      <c r="H60" s="574"/>
      <c r="I60" s="572" t="s">
        <v>19</v>
      </c>
      <c r="J60" s="573"/>
      <c r="K60" s="573"/>
      <c r="L60" s="574"/>
      <c r="M60" s="573" t="s">
        <v>95</v>
      </c>
      <c r="N60" s="574"/>
      <c r="O60" s="572" t="s">
        <v>93</v>
      </c>
      <c r="P60" s="573"/>
      <c r="Q60" s="574"/>
      <c r="R60" s="572" t="s">
        <v>94</v>
      </c>
      <c r="S60" s="573"/>
      <c r="T60" s="574"/>
      <c r="U60" s="572" t="s">
        <v>31</v>
      </c>
      <c r="V60" s="573"/>
      <c r="W60" s="574"/>
      <c r="X60" s="572" t="s">
        <v>35</v>
      </c>
      <c r="Y60" s="573"/>
      <c r="Z60" s="574"/>
    </row>
    <row r="61" spans="1:38" ht="13.5" customHeight="1">
      <c r="A61" s="79" t="s">
        <v>64</v>
      </c>
      <c r="B61" s="586" t="s">
        <v>24</v>
      </c>
      <c r="C61" s="587"/>
      <c r="D61" s="587"/>
      <c r="E61" s="587"/>
      <c r="F61" s="587"/>
      <c r="G61" s="587"/>
      <c r="H61" s="588"/>
      <c r="I61" s="734"/>
      <c r="J61" s="735"/>
      <c r="K61" s="735"/>
      <c r="L61" s="735"/>
      <c r="M61" s="735"/>
      <c r="N61" s="736"/>
      <c r="O61" s="737">
        <f ca="1">_xlfn.IFNA(INDIRECT(計算用!D3),0)</f>
        <v>0</v>
      </c>
      <c r="P61" s="738"/>
      <c r="Q61" s="738"/>
      <c r="R61" s="738"/>
      <c r="S61" s="738"/>
      <c r="T61" s="739"/>
      <c r="U61" s="737">
        <f ca="1">_xlfn.IFNA(OFFSET(INDIRECT(計算用!D3),1,0),0)</f>
        <v>0</v>
      </c>
      <c r="V61" s="738"/>
      <c r="W61" s="738"/>
      <c r="X61" s="738"/>
      <c r="Y61" s="738"/>
      <c r="Z61" s="739"/>
    </row>
    <row r="62" spans="1:38" ht="13.5" customHeight="1">
      <c r="A62" s="80"/>
      <c r="B62" s="80"/>
      <c r="C62" s="80"/>
      <c r="D62" s="80"/>
      <c r="E62" s="80"/>
      <c r="F62" s="80"/>
      <c r="G62" s="80"/>
      <c r="H62" s="80"/>
      <c r="I62" s="81"/>
      <c r="J62" s="81"/>
      <c r="K62" s="81"/>
      <c r="L62" s="81"/>
      <c r="M62" s="81"/>
      <c r="N62" s="81"/>
      <c r="O62" s="82"/>
      <c r="P62" s="82"/>
      <c r="Q62" s="82"/>
      <c r="R62" s="82"/>
      <c r="S62" s="82"/>
      <c r="T62" s="82"/>
      <c r="U62" s="82"/>
      <c r="V62" s="82"/>
      <c r="W62" s="82"/>
      <c r="X62" s="82"/>
      <c r="Y62" s="82"/>
      <c r="Z62" s="82"/>
    </row>
    <row r="63" spans="1:38" ht="13.5" customHeight="1">
      <c r="A63" s="83" t="s">
        <v>384</v>
      </c>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38" ht="13.5" customHeight="1">
      <c r="A64" s="725" t="s">
        <v>7</v>
      </c>
      <c r="B64" s="726"/>
      <c r="C64" s="726"/>
      <c r="D64" s="726"/>
      <c r="E64" s="726"/>
      <c r="F64" s="726"/>
      <c r="G64" s="726"/>
      <c r="H64" s="727"/>
      <c r="I64" s="725" t="s">
        <v>19</v>
      </c>
      <c r="J64" s="726"/>
      <c r="K64" s="726"/>
      <c r="L64" s="727"/>
      <c r="M64" s="726" t="s">
        <v>95</v>
      </c>
      <c r="N64" s="727"/>
      <c r="O64" s="725" t="s">
        <v>93</v>
      </c>
      <c r="P64" s="726"/>
      <c r="Q64" s="727"/>
      <c r="R64" s="725" t="s">
        <v>94</v>
      </c>
      <c r="S64" s="726"/>
      <c r="T64" s="727"/>
      <c r="U64" s="725" t="s">
        <v>31</v>
      </c>
      <c r="V64" s="726"/>
      <c r="W64" s="727"/>
      <c r="X64" s="725" t="s">
        <v>35</v>
      </c>
      <c r="Y64" s="726"/>
      <c r="Z64" s="727"/>
    </row>
    <row r="65" spans="1:44" ht="13.5" customHeight="1">
      <c r="A65" s="85" t="s">
        <v>364</v>
      </c>
      <c r="B65" s="395" t="s">
        <v>8</v>
      </c>
      <c r="C65" s="395"/>
      <c r="D65" s="395"/>
      <c r="E65" s="395"/>
      <c r="F65" s="395"/>
      <c r="G65" s="395"/>
      <c r="H65" s="396"/>
      <c r="I65" s="694" t="s">
        <v>108</v>
      </c>
      <c r="J65" s="740"/>
      <c r="K65" s="741"/>
      <c r="L65" s="742"/>
      <c r="M65" s="388"/>
      <c r="N65" s="389"/>
      <c r="O65" s="443">
        <f ca="1">_xlfn.IFNA(ROUNDDOWN(M66,-1),0)</f>
        <v>0</v>
      </c>
      <c r="P65" s="444"/>
      <c r="Q65" s="444"/>
      <c r="R65" s="444"/>
      <c r="S65" s="444"/>
      <c r="T65" s="589"/>
      <c r="U65" s="443">
        <f ca="1">_xlfn.IFNA(ROUNDDOWN(M67,-1),0)</f>
        <v>0</v>
      </c>
      <c r="V65" s="444"/>
      <c r="W65" s="444"/>
      <c r="X65" s="444"/>
      <c r="Y65" s="444"/>
      <c r="Z65" s="589"/>
      <c r="AA65" s="57">
        <v>2</v>
      </c>
      <c r="AB65" s="57">
        <v>3</v>
      </c>
      <c r="AC65" s="57">
        <v>4</v>
      </c>
      <c r="AD65" s="57">
        <v>5</v>
      </c>
      <c r="AE65" s="57">
        <v>6</v>
      </c>
      <c r="AF65" s="57">
        <v>7</v>
      </c>
      <c r="AG65" s="57">
        <v>8</v>
      </c>
      <c r="AH65" s="57">
        <v>9</v>
      </c>
      <c r="AI65" s="57">
        <v>10</v>
      </c>
      <c r="AJ65" s="57">
        <v>11</v>
      </c>
      <c r="AK65" s="57">
        <v>12</v>
      </c>
      <c r="AL65" s="57">
        <v>13</v>
      </c>
      <c r="AM65" s="57">
        <v>14</v>
      </c>
      <c r="AN65" s="57">
        <v>15</v>
      </c>
      <c r="AO65" s="57">
        <v>16</v>
      </c>
      <c r="AP65" s="57">
        <v>17</v>
      </c>
      <c r="AQ65" s="57">
        <v>18</v>
      </c>
      <c r="AR65" s="57">
        <v>19</v>
      </c>
    </row>
    <row r="66" spans="1:44" ht="13.5" customHeight="1">
      <c r="A66" s="86"/>
      <c r="B66" s="435"/>
      <c r="C66" s="435"/>
      <c r="D66" s="435"/>
      <c r="E66" s="435"/>
      <c r="F66" s="435"/>
      <c r="G66" s="435"/>
      <c r="H66" s="436"/>
      <c r="I66" s="712"/>
      <c r="J66" s="713"/>
      <c r="K66" s="790" t="s">
        <v>142</v>
      </c>
      <c r="L66" s="791"/>
      <c r="M66" s="796" t="e">
        <f ca="1">OFFSET(INDIRECT(計算用!D3),0,計算用!D9)*$K$65</f>
        <v>#N/A</v>
      </c>
      <c r="N66" s="797"/>
      <c r="O66" s="384"/>
      <c r="P66" s="385"/>
      <c r="Q66" s="385"/>
      <c r="R66" s="385"/>
      <c r="S66" s="385"/>
      <c r="T66" s="385"/>
      <c r="U66" s="385"/>
      <c r="V66" s="385"/>
      <c r="W66" s="385"/>
      <c r="X66" s="385"/>
      <c r="Y66" s="385"/>
      <c r="Z66" s="430"/>
      <c r="AA66" s="53"/>
      <c r="AB66" s="53"/>
      <c r="AC66" s="45"/>
      <c r="AD66" s="45"/>
      <c r="AE66" s="45"/>
      <c r="AF66" s="45"/>
      <c r="AG66" s="45"/>
      <c r="AH66" s="45"/>
      <c r="AI66" s="45"/>
      <c r="AJ66" s="45"/>
      <c r="AK66" s="45"/>
      <c r="AL66" s="45"/>
      <c r="AM66" s="45"/>
      <c r="AN66" s="45"/>
      <c r="AO66" s="45"/>
      <c r="AP66" s="45"/>
      <c r="AQ66" s="45"/>
      <c r="AR66" s="45"/>
    </row>
    <row r="67" spans="1:44" ht="13.5" customHeight="1">
      <c r="A67" s="86"/>
      <c r="B67" s="435"/>
      <c r="C67" s="435"/>
      <c r="D67" s="435"/>
      <c r="E67" s="435"/>
      <c r="F67" s="435"/>
      <c r="G67" s="435"/>
      <c r="H67" s="436"/>
      <c r="I67" s="794"/>
      <c r="J67" s="795"/>
      <c r="K67" s="792" t="s">
        <v>143</v>
      </c>
      <c r="L67" s="793"/>
      <c r="M67" s="798" t="e">
        <f ca="1">OFFSET(INDIRECT(計算用!D3),1,計算用!D9)*$K$65</f>
        <v>#N/A</v>
      </c>
      <c r="N67" s="799"/>
      <c r="O67" s="800"/>
      <c r="P67" s="801"/>
      <c r="Q67" s="801"/>
      <c r="R67" s="801"/>
      <c r="S67" s="801"/>
      <c r="T67" s="801"/>
      <c r="U67" s="801"/>
      <c r="V67" s="801"/>
      <c r="W67" s="801"/>
      <c r="X67" s="801"/>
      <c r="Y67" s="801"/>
      <c r="Z67" s="802"/>
      <c r="AA67" s="58"/>
      <c r="AB67" s="58"/>
      <c r="AC67" s="45"/>
      <c r="AD67" s="45"/>
      <c r="AE67" s="45"/>
      <c r="AF67" s="45"/>
      <c r="AG67" s="45"/>
      <c r="AH67" s="45"/>
      <c r="AI67" s="45"/>
      <c r="AJ67" s="45"/>
      <c r="AK67" s="45"/>
      <c r="AL67" s="45"/>
      <c r="AM67" s="45"/>
      <c r="AN67" s="45"/>
      <c r="AO67" s="45"/>
      <c r="AP67" s="45"/>
      <c r="AQ67" s="45"/>
      <c r="AR67" s="45"/>
    </row>
    <row r="68" spans="1:44" ht="13.5" customHeight="1">
      <c r="A68" s="85" t="s">
        <v>64</v>
      </c>
      <c r="B68" s="395" t="s">
        <v>22</v>
      </c>
      <c r="C68" s="395"/>
      <c r="D68" s="395"/>
      <c r="E68" s="395"/>
      <c r="F68" s="395"/>
      <c r="G68" s="395"/>
      <c r="H68" s="396"/>
      <c r="I68" s="390"/>
      <c r="J68" s="391"/>
      <c r="K68" s="391"/>
      <c r="L68" s="392"/>
      <c r="M68" s="397" t="e">
        <f ca="1">M69+M70</f>
        <v>#N/A</v>
      </c>
      <c r="N68" s="398"/>
      <c r="O68" s="443">
        <f>IF(I68="適用",SUM(O69:Z70),0)</f>
        <v>0</v>
      </c>
      <c r="P68" s="444"/>
      <c r="Q68" s="444"/>
      <c r="R68" s="444"/>
      <c r="S68" s="444"/>
      <c r="T68" s="444"/>
      <c r="U68" s="444"/>
      <c r="V68" s="444"/>
      <c r="W68" s="444"/>
      <c r="X68" s="444"/>
      <c r="Y68" s="444"/>
      <c r="Z68" s="589"/>
      <c r="AA68" s="57" t="s">
        <v>105</v>
      </c>
      <c r="AB68" s="87" t="s">
        <v>96</v>
      </c>
    </row>
    <row r="69" spans="1:44" ht="13.5" customHeight="1">
      <c r="A69" s="86"/>
      <c r="B69" s="410"/>
      <c r="C69" s="402" t="s">
        <v>97</v>
      </c>
      <c r="D69" s="403"/>
      <c r="E69" s="403"/>
      <c r="F69" s="403"/>
      <c r="G69" s="403"/>
      <c r="H69" s="404"/>
      <c r="I69" s="388"/>
      <c r="J69" s="389"/>
      <c r="K69" s="388"/>
      <c r="L69" s="389"/>
      <c r="M69" s="405" t="e">
        <f ca="1">OFFSET(INDIRECT(計算用!D3),0,計算用!D10)</f>
        <v>#N/A</v>
      </c>
      <c r="N69" s="406"/>
      <c r="O69" s="590">
        <f>IF(I68="適用",ROUNDDOWN(M69,-1),0)</f>
        <v>0</v>
      </c>
      <c r="P69" s="591"/>
      <c r="Q69" s="591"/>
      <c r="R69" s="591"/>
      <c r="S69" s="591"/>
      <c r="T69" s="591"/>
      <c r="U69" s="591"/>
      <c r="V69" s="591"/>
      <c r="W69" s="591"/>
      <c r="X69" s="591"/>
      <c r="Y69" s="591"/>
      <c r="Z69" s="592"/>
    </row>
    <row r="70" spans="1:44" ht="13.5" customHeight="1">
      <c r="A70" s="86"/>
      <c r="B70" s="410"/>
      <c r="C70" s="453" t="s">
        <v>21</v>
      </c>
      <c r="D70" s="435"/>
      <c r="E70" s="435"/>
      <c r="F70" s="435"/>
      <c r="G70" s="435"/>
      <c r="H70" s="436"/>
      <c r="I70" s="384"/>
      <c r="J70" s="385"/>
      <c r="K70" s="385"/>
      <c r="L70" s="385"/>
      <c r="M70" s="414" t="e">
        <f ca="1">OFFSET(INDIRECT(計算用!D3),0,計算用!D11)*$K$65</f>
        <v>#N/A</v>
      </c>
      <c r="N70" s="415"/>
      <c r="O70" s="593">
        <f>IF(I68="適用",M70,0)</f>
        <v>0</v>
      </c>
      <c r="P70" s="594"/>
      <c r="Q70" s="594"/>
      <c r="R70" s="594"/>
      <c r="S70" s="594"/>
      <c r="T70" s="594"/>
      <c r="U70" s="594"/>
      <c r="V70" s="594"/>
      <c r="W70" s="594"/>
      <c r="X70" s="594"/>
      <c r="Y70" s="594"/>
      <c r="Z70" s="594"/>
      <c r="AA70" s="57" t="s">
        <v>105</v>
      </c>
      <c r="AB70" s="57" t="s">
        <v>509</v>
      </c>
      <c r="AC70" s="57" t="s">
        <v>510</v>
      </c>
    </row>
    <row r="71" spans="1:44" ht="13.5" customHeight="1">
      <c r="A71" s="85" t="s">
        <v>64</v>
      </c>
      <c r="B71" s="395" t="s">
        <v>23</v>
      </c>
      <c r="C71" s="395"/>
      <c r="D71" s="395"/>
      <c r="E71" s="395"/>
      <c r="F71" s="395"/>
      <c r="G71" s="395"/>
      <c r="H71" s="396"/>
      <c r="I71" s="390"/>
      <c r="J71" s="391"/>
      <c r="K71" s="391"/>
      <c r="L71" s="392"/>
      <c r="M71" s="397" t="e">
        <f ca="1">M72+M73</f>
        <v>#N/A</v>
      </c>
      <c r="N71" s="398"/>
      <c r="O71" s="728"/>
      <c r="P71" s="729"/>
      <c r="Q71" s="729"/>
      <c r="R71" s="729"/>
      <c r="S71" s="729"/>
      <c r="T71" s="730"/>
      <c r="U71" s="399">
        <f>SUM(U72:Z73)</f>
        <v>0</v>
      </c>
      <c r="V71" s="400"/>
      <c r="W71" s="400"/>
      <c r="X71" s="400"/>
      <c r="Y71" s="400"/>
      <c r="Z71" s="401"/>
    </row>
    <row r="72" spans="1:44" ht="13.5" customHeight="1">
      <c r="A72" s="86"/>
      <c r="B72" s="410"/>
      <c r="C72" s="402" t="s">
        <v>97</v>
      </c>
      <c r="D72" s="403"/>
      <c r="E72" s="403"/>
      <c r="F72" s="403"/>
      <c r="G72" s="403"/>
      <c r="H72" s="404"/>
      <c r="I72" s="384"/>
      <c r="J72" s="385"/>
      <c r="K72" s="385"/>
      <c r="L72" s="385"/>
      <c r="M72" s="405" t="e">
        <f ca="1">OFFSET(INDIRECT(計算用!D3),1,計算用!D12)</f>
        <v>#N/A</v>
      </c>
      <c r="N72" s="406"/>
      <c r="O72" s="731"/>
      <c r="P72" s="732"/>
      <c r="Q72" s="732"/>
      <c r="R72" s="732"/>
      <c r="S72" s="732"/>
      <c r="T72" s="733"/>
      <c r="U72" s="407">
        <f>IF(I71="適用",ROUNDDOWN(M72,-1),0)</f>
        <v>0</v>
      </c>
      <c r="V72" s="408"/>
      <c r="W72" s="408"/>
      <c r="X72" s="408"/>
      <c r="Y72" s="408"/>
      <c r="Z72" s="409"/>
    </row>
    <row r="73" spans="1:44" ht="13.5" customHeight="1">
      <c r="A73" s="86"/>
      <c r="B73" s="410"/>
      <c r="C73" s="453" t="s">
        <v>21</v>
      </c>
      <c r="D73" s="435"/>
      <c r="E73" s="435"/>
      <c r="F73" s="435"/>
      <c r="G73" s="435"/>
      <c r="H73" s="436"/>
      <c r="I73" s="384"/>
      <c r="J73" s="385"/>
      <c r="K73" s="385"/>
      <c r="L73" s="385"/>
      <c r="M73" s="414" t="e">
        <f ca="1">OFFSET(INDIRECT(計算用!D3),1,計算用!D13)*$K$65</f>
        <v>#N/A</v>
      </c>
      <c r="N73" s="415"/>
      <c r="O73" s="731"/>
      <c r="P73" s="732"/>
      <c r="Q73" s="732"/>
      <c r="R73" s="732"/>
      <c r="S73" s="732"/>
      <c r="T73" s="733"/>
      <c r="U73" s="454">
        <f>IF(I71="適用",ROUNDDOWN(M73,-1),0)</f>
        <v>0</v>
      </c>
      <c r="V73" s="455"/>
      <c r="W73" s="455"/>
      <c r="X73" s="455"/>
      <c r="Y73" s="455"/>
      <c r="Z73" s="456"/>
    </row>
    <row r="74" spans="1:44" ht="13.5" customHeight="1">
      <c r="A74" s="321" t="s">
        <v>64</v>
      </c>
      <c r="B74" s="364" t="s">
        <v>498</v>
      </c>
      <c r="C74" s="364"/>
      <c r="D74" s="364"/>
      <c r="E74" s="364"/>
      <c r="F74" s="364"/>
      <c r="G74" s="364"/>
      <c r="H74" s="365"/>
      <c r="I74" s="366"/>
      <c r="J74" s="367"/>
      <c r="K74" s="367"/>
      <c r="L74" s="368"/>
      <c r="M74" s="369" t="e">
        <f ca="1">M75+M76</f>
        <v>#N/A</v>
      </c>
      <c r="N74" s="370"/>
      <c r="O74" s="349">
        <f>SUM(O75:T76)</f>
        <v>0</v>
      </c>
      <c r="P74" s="350"/>
      <c r="Q74" s="350"/>
      <c r="R74" s="350"/>
      <c r="S74" s="350"/>
      <c r="T74" s="351"/>
      <c r="U74" s="358"/>
      <c r="V74" s="359"/>
      <c r="W74" s="359"/>
      <c r="X74" s="359"/>
      <c r="Y74" s="359"/>
      <c r="Z74" s="360"/>
    </row>
    <row r="75" spans="1:44" ht="13.5" customHeight="1">
      <c r="A75" s="322"/>
      <c r="B75" s="371"/>
      <c r="C75" s="372" t="s">
        <v>97</v>
      </c>
      <c r="D75" s="373"/>
      <c r="E75" s="373"/>
      <c r="F75" s="373"/>
      <c r="G75" s="373"/>
      <c r="H75" s="374"/>
      <c r="I75" s="375"/>
      <c r="J75" s="376"/>
      <c r="K75" s="376"/>
      <c r="L75" s="376"/>
      <c r="M75" s="377" t="e">
        <f ca="1">OFFSET(INDIRECT(計算用!D3),0,計算用!D14)</f>
        <v>#N/A</v>
      </c>
      <c r="N75" s="378"/>
      <c r="O75" s="352">
        <f>IF(K83&gt;0,0,IF(I74="適用",ROUNDDOWN(M75,-1),0))</f>
        <v>0</v>
      </c>
      <c r="P75" s="353"/>
      <c r="Q75" s="353"/>
      <c r="R75" s="353"/>
      <c r="S75" s="353"/>
      <c r="T75" s="354"/>
      <c r="U75" s="361"/>
      <c r="V75" s="362"/>
      <c r="W75" s="362"/>
      <c r="X75" s="362"/>
      <c r="Y75" s="362"/>
      <c r="Z75" s="363"/>
    </row>
    <row r="76" spans="1:44" ht="13.5" customHeight="1">
      <c r="A76" s="322"/>
      <c r="B76" s="371"/>
      <c r="C76" s="379" t="s">
        <v>21</v>
      </c>
      <c r="D76" s="380"/>
      <c r="E76" s="380"/>
      <c r="F76" s="380"/>
      <c r="G76" s="380"/>
      <c r="H76" s="381"/>
      <c r="I76" s="375"/>
      <c r="J76" s="376"/>
      <c r="K76" s="376"/>
      <c r="L76" s="376"/>
      <c r="M76" s="382" t="e">
        <f ca="1">OFFSET(INDIRECT(計算用!D3),0,計算用!D15)*$K$65</f>
        <v>#N/A</v>
      </c>
      <c r="N76" s="383"/>
      <c r="O76" s="355">
        <f>IF(K83&gt;0,0,IF(I74="適用",ROUNDDOWN(M76,-1),0))</f>
        <v>0</v>
      </c>
      <c r="P76" s="356"/>
      <c r="Q76" s="356"/>
      <c r="R76" s="356"/>
      <c r="S76" s="356"/>
      <c r="T76" s="357"/>
      <c r="U76" s="361"/>
      <c r="V76" s="362"/>
      <c r="W76" s="362"/>
      <c r="X76" s="362"/>
      <c r="Y76" s="362"/>
      <c r="Z76" s="363"/>
    </row>
    <row r="77" spans="1:44" ht="13.5" customHeight="1">
      <c r="A77" s="85" t="s">
        <v>64</v>
      </c>
      <c r="B77" s="395" t="s">
        <v>9</v>
      </c>
      <c r="C77" s="395"/>
      <c r="D77" s="395"/>
      <c r="E77" s="395"/>
      <c r="F77" s="395"/>
      <c r="G77" s="395"/>
      <c r="H77" s="396"/>
      <c r="I77" s="390"/>
      <c r="J77" s="391"/>
      <c r="K77" s="391"/>
      <c r="L77" s="392"/>
      <c r="M77" s="397" t="e">
        <f ca="1">M78+M79</f>
        <v>#N/A</v>
      </c>
      <c r="N77" s="398"/>
      <c r="O77" s="728"/>
      <c r="P77" s="729"/>
      <c r="Q77" s="729"/>
      <c r="R77" s="729"/>
      <c r="S77" s="729"/>
      <c r="T77" s="729"/>
      <c r="U77" s="729"/>
      <c r="V77" s="729"/>
      <c r="W77" s="730"/>
      <c r="X77" s="443">
        <f>SUM(X78:Z79)</f>
        <v>0</v>
      </c>
      <c r="Y77" s="444"/>
      <c r="Z77" s="589"/>
    </row>
    <row r="78" spans="1:44" ht="13.5" customHeight="1">
      <c r="A78" s="86"/>
      <c r="B78" s="410"/>
      <c r="C78" s="402" t="s">
        <v>97</v>
      </c>
      <c r="D78" s="403"/>
      <c r="E78" s="403"/>
      <c r="F78" s="403"/>
      <c r="G78" s="403"/>
      <c r="H78" s="404"/>
      <c r="I78" s="384"/>
      <c r="J78" s="385"/>
      <c r="K78" s="385"/>
      <c r="L78" s="385"/>
      <c r="M78" s="405" t="e">
        <f ca="1">IF(I71="適用",OFFSET(INDIRECT(計算用!D3),1,計算用!D18),OFFSET(INDIRECT(計算用!D3),1,計算用!D16))</f>
        <v>#N/A</v>
      </c>
      <c r="N78" s="406"/>
      <c r="O78" s="731"/>
      <c r="P78" s="732"/>
      <c r="Q78" s="732"/>
      <c r="R78" s="732"/>
      <c r="S78" s="732"/>
      <c r="T78" s="732"/>
      <c r="U78" s="732"/>
      <c r="V78" s="732"/>
      <c r="W78" s="733"/>
      <c r="X78" s="407">
        <f>IF(I77="適用",ROUNDDOWN(M78,-1),0)</f>
        <v>0</v>
      </c>
      <c r="Y78" s="408"/>
      <c r="Z78" s="409"/>
    </row>
    <row r="79" spans="1:44" ht="13.5" customHeight="1">
      <c r="A79" s="86"/>
      <c r="B79" s="410"/>
      <c r="C79" s="453" t="s">
        <v>21</v>
      </c>
      <c r="D79" s="435"/>
      <c r="E79" s="435"/>
      <c r="F79" s="435"/>
      <c r="G79" s="435"/>
      <c r="H79" s="436"/>
      <c r="I79" s="384"/>
      <c r="J79" s="385"/>
      <c r="K79" s="385"/>
      <c r="L79" s="385"/>
      <c r="M79" s="414" t="e">
        <f ca="1">IF(I71="適用",OFFSET(INDIRECT(計算用!D3),1,計算用!D19),OFFSET(INDIRECT(計算用!D3),1,計算用!D17))*$K$65</f>
        <v>#N/A</v>
      </c>
      <c r="N79" s="415"/>
      <c r="O79" s="731"/>
      <c r="P79" s="732"/>
      <c r="Q79" s="732"/>
      <c r="R79" s="732"/>
      <c r="S79" s="732"/>
      <c r="T79" s="732"/>
      <c r="U79" s="732"/>
      <c r="V79" s="732"/>
      <c r="W79" s="733"/>
      <c r="X79" s="454">
        <f>IF(I77="適用",ROUNDDOWN(M79,-1),0)</f>
        <v>0</v>
      </c>
      <c r="Y79" s="455"/>
      <c r="Z79" s="456"/>
    </row>
    <row r="80" spans="1:44" ht="13.5" customHeight="1">
      <c r="A80" s="85" t="s">
        <v>64</v>
      </c>
      <c r="B80" s="395" t="s">
        <v>20</v>
      </c>
      <c r="C80" s="395"/>
      <c r="D80" s="395"/>
      <c r="E80" s="395"/>
      <c r="F80" s="395"/>
      <c r="G80" s="395"/>
      <c r="H80" s="396"/>
      <c r="I80" s="390"/>
      <c r="J80" s="391"/>
      <c r="K80" s="391"/>
      <c r="L80" s="392"/>
      <c r="M80" s="397" t="str">
        <f ca="1">IFERROR(M81+M82,"－")</f>
        <v>－</v>
      </c>
      <c r="N80" s="398"/>
      <c r="O80" s="399">
        <f>IFERROR(SUM(O81:Z82),0)</f>
        <v>0</v>
      </c>
      <c r="P80" s="400"/>
      <c r="Q80" s="400"/>
      <c r="R80" s="400"/>
      <c r="S80" s="400"/>
      <c r="T80" s="400"/>
      <c r="U80" s="400"/>
      <c r="V80" s="400"/>
      <c r="W80" s="400"/>
      <c r="X80" s="400"/>
      <c r="Y80" s="400"/>
      <c r="Z80" s="401"/>
    </row>
    <row r="81" spans="1:47" ht="13.5" customHeight="1">
      <c r="A81" s="86"/>
      <c r="B81" s="410"/>
      <c r="C81" s="402" t="s">
        <v>97</v>
      </c>
      <c r="D81" s="403"/>
      <c r="E81" s="403"/>
      <c r="F81" s="403"/>
      <c r="G81" s="403"/>
      <c r="H81" s="404"/>
      <c r="I81" s="715"/>
      <c r="J81" s="716"/>
      <c r="K81" s="716"/>
      <c r="L81" s="717"/>
      <c r="M81" s="405" t="e">
        <f ca="1">OFFSET(INDIRECT(計算用!D3),0,計算用!D20)</f>
        <v>#N/A</v>
      </c>
      <c r="N81" s="406"/>
      <c r="O81" s="407">
        <f>IFERROR(IF(I80="適用",ROUNDDOWN(M81,-1),0),0)</f>
        <v>0</v>
      </c>
      <c r="P81" s="408"/>
      <c r="Q81" s="408"/>
      <c r="R81" s="408"/>
      <c r="S81" s="408"/>
      <c r="T81" s="408"/>
      <c r="U81" s="408"/>
      <c r="V81" s="408"/>
      <c r="W81" s="408"/>
      <c r="X81" s="408"/>
      <c r="Y81" s="408"/>
      <c r="Z81" s="409"/>
    </row>
    <row r="82" spans="1:47" ht="13.5" customHeight="1">
      <c r="A82" s="86"/>
      <c r="B82" s="410"/>
      <c r="C82" s="453" t="s">
        <v>21</v>
      </c>
      <c r="D82" s="435"/>
      <c r="E82" s="435"/>
      <c r="F82" s="435"/>
      <c r="G82" s="435"/>
      <c r="H82" s="436"/>
      <c r="I82" s="715"/>
      <c r="J82" s="716"/>
      <c r="K82" s="716"/>
      <c r="L82" s="717"/>
      <c r="M82" s="414" t="e">
        <f ca="1">OFFSET(INDIRECT(計算用!D3),0,計算用!D21)*$K$65</f>
        <v>#N/A</v>
      </c>
      <c r="N82" s="415"/>
      <c r="O82" s="454">
        <f>IFERROR(IF(I80="適用",ROUNDDOWN(M82,-1),0),0)</f>
        <v>0</v>
      </c>
      <c r="P82" s="455"/>
      <c r="Q82" s="455"/>
      <c r="R82" s="455"/>
      <c r="S82" s="455"/>
      <c r="T82" s="455"/>
      <c r="U82" s="455"/>
      <c r="V82" s="455"/>
      <c r="W82" s="455"/>
      <c r="X82" s="455"/>
      <c r="Y82" s="455"/>
      <c r="Z82" s="456"/>
    </row>
    <row r="83" spans="1:47" ht="13.5" customHeight="1">
      <c r="A83" s="85" t="s">
        <v>64</v>
      </c>
      <c r="B83" s="395" t="s">
        <v>10</v>
      </c>
      <c r="C83" s="395"/>
      <c r="D83" s="395"/>
      <c r="E83" s="395"/>
      <c r="F83" s="395"/>
      <c r="G83" s="395"/>
      <c r="H83" s="396"/>
      <c r="I83" s="548" t="s">
        <v>33</v>
      </c>
      <c r="J83" s="549"/>
      <c r="K83" s="700"/>
      <c r="L83" s="701"/>
      <c r="M83" s="397" t="e">
        <f ca="1">M84+M85</f>
        <v>#N/A</v>
      </c>
      <c r="N83" s="398"/>
      <c r="O83" s="399">
        <f ca="1">_xlfn.IFNA(SUM(O84:Z85),0)</f>
        <v>0</v>
      </c>
      <c r="P83" s="400"/>
      <c r="Q83" s="400"/>
      <c r="R83" s="400"/>
      <c r="S83" s="400"/>
      <c r="T83" s="400"/>
      <c r="U83" s="400"/>
      <c r="V83" s="400"/>
      <c r="W83" s="400"/>
      <c r="X83" s="400"/>
      <c r="Y83" s="400"/>
      <c r="Z83" s="401"/>
      <c r="AA83" s="88">
        <v>0</v>
      </c>
      <c r="AB83" s="65">
        <v>1</v>
      </c>
      <c r="AC83" s="57">
        <v>2</v>
      </c>
      <c r="AD83" s="57">
        <v>3</v>
      </c>
      <c r="AE83" s="57">
        <v>3.5</v>
      </c>
      <c r="AF83" s="57">
        <v>4</v>
      </c>
      <c r="AG83" s="57">
        <v>4.5</v>
      </c>
      <c r="AH83" s="57">
        <v>5</v>
      </c>
      <c r="AI83" s="57">
        <v>5.5</v>
      </c>
      <c r="AJ83" s="57">
        <v>6</v>
      </c>
      <c r="AK83" s="57">
        <v>6.5</v>
      </c>
      <c r="AL83" s="57">
        <v>7</v>
      </c>
      <c r="AM83" s="57">
        <v>7.5</v>
      </c>
      <c r="AN83" s="57">
        <v>8</v>
      </c>
    </row>
    <row r="84" spans="1:47" ht="13.5" hidden="1" customHeight="1">
      <c r="A84" s="86"/>
      <c r="B84" s="410"/>
      <c r="C84" s="402" t="s">
        <v>97</v>
      </c>
      <c r="D84" s="403"/>
      <c r="E84" s="403"/>
      <c r="F84" s="403"/>
      <c r="G84" s="403"/>
      <c r="H84" s="404"/>
      <c r="I84" s="384"/>
      <c r="J84" s="385"/>
      <c r="K84" s="385"/>
      <c r="L84" s="385"/>
      <c r="M84" s="405" t="e">
        <f ca="1">OFFSET(INDIRECT(計算用!D3),0,計算用!D22)</f>
        <v>#N/A</v>
      </c>
      <c r="N84" s="406"/>
      <c r="O84" s="407">
        <f>IF(K83&gt;0,ROUNDDOWN(M84*K83,-1),0)</f>
        <v>0</v>
      </c>
      <c r="P84" s="408"/>
      <c r="Q84" s="408"/>
      <c r="R84" s="408"/>
      <c r="S84" s="408"/>
      <c r="T84" s="408"/>
      <c r="U84" s="408"/>
      <c r="V84" s="408"/>
      <c r="W84" s="408"/>
      <c r="X84" s="408"/>
      <c r="Y84" s="408"/>
      <c r="Z84" s="409"/>
    </row>
    <row r="85" spans="1:47" ht="13.5" customHeight="1">
      <c r="A85" s="86"/>
      <c r="B85" s="410"/>
      <c r="C85" s="453" t="s">
        <v>21</v>
      </c>
      <c r="D85" s="435"/>
      <c r="E85" s="435"/>
      <c r="F85" s="435"/>
      <c r="G85" s="435"/>
      <c r="H85" s="436"/>
      <c r="I85" s="384"/>
      <c r="J85" s="385"/>
      <c r="K85" s="385"/>
      <c r="L85" s="385"/>
      <c r="M85" s="414" t="e">
        <f ca="1">OFFSET(INDIRECT(計算用!D3),0,計算用!D23)*$K$65</f>
        <v>#N/A</v>
      </c>
      <c r="N85" s="415"/>
      <c r="O85" s="454">
        <f ca="1">_xlfn.IFNA(ROUNDDOWN(M85*K83,-1),0)</f>
        <v>0</v>
      </c>
      <c r="P85" s="455"/>
      <c r="Q85" s="455"/>
      <c r="R85" s="455"/>
      <c r="S85" s="455"/>
      <c r="T85" s="455"/>
      <c r="U85" s="455"/>
      <c r="V85" s="455"/>
      <c r="W85" s="455"/>
      <c r="X85" s="455"/>
      <c r="Y85" s="455"/>
      <c r="Z85" s="456"/>
    </row>
    <row r="86" spans="1:47" ht="13.5" customHeight="1">
      <c r="A86" s="85" t="s">
        <v>64</v>
      </c>
      <c r="B86" s="395" t="s">
        <v>11</v>
      </c>
      <c r="C86" s="395"/>
      <c r="D86" s="395"/>
      <c r="E86" s="395"/>
      <c r="F86" s="395"/>
      <c r="G86" s="395"/>
      <c r="H86" s="396"/>
      <c r="I86" s="390"/>
      <c r="J86" s="391"/>
      <c r="K86" s="391"/>
      <c r="L86" s="392"/>
      <c r="M86" s="397" t="e">
        <f ca="1">M87+M88</f>
        <v>#N/A</v>
      </c>
      <c r="N86" s="398"/>
      <c r="O86" s="399">
        <f>SUM(O87:Z88)</f>
        <v>0</v>
      </c>
      <c r="P86" s="400"/>
      <c r="Q86" s="400"/>
      <c r="R86" s="400"/>
      <c r="S86" s="400"/>
      <c r="T86" s="400"/>
      <c r="U86" s="400"/>
      <c r="V86" s="400"/>
      <c r="W86" s="400"/>
      <c r="X86" s="400"/>
      <c r="Y86" s="400"/>
      <c r="Z86" s="401"/>
    </row>
    <row r="87" spans="1:47" ht="13.5" hidden="1" customHeight="1">
      <c r="A87" s="86"/>
      <c r="B87" s="410"/>
      <c r="C87" s="402" t="s">
        <v>97</v>
      </c>
      <c r="D87" s="403"/>
      <c r="E87" s="403"/>
      <c r="F87" s="403"/>
      <c r="G87" s="403"/>
      <c r="H87" s="404"/>
      <c r="I87" s="384"/>
      <c r="J87" s="385"/>
      <c r="K87" s="385"/>
      <c r="L87" s="385"/>
      <c r="M87" s="405" t="e">
        <f ca="1">OFFSET(INDIRECT(計算用!D3),0,計算用!D24)</f>
        <v>#N/A</v>
      </c>
      <c r="N87" s="406"/>
      <c r="O87" s="407">
        <f>IF(I86="適用",ROUNDDOWN(M87,-1),0)</f>
        <v>0</v>
      </c>
      <c r="P87" s="408"/>
      <c r="Q87" s="408"/>
      <c r="R87" s="408"/>
      <c r="S87" s="408"/>
      <c r="T87" s="408"/>
      <c r="U87" s="408"/>
      <c r="V87" s="408"/>
      <c r="W87" s="408"/>
      <c r="X87" s="408"/>
      <c r="Y87" s="408"/>
      <c r="Z87" s="409"/>
    </row>
    <row r="88" spans="1:47" ht="13.5" customHeight="1">
      <c r="A88" s="86"/>
      <c r="B88" s="410"/>
      <c r="C88" s="453" t="s">
        <v>21</v>
      </c>
      <c r="D88" s="435"/>
      <c r="E88" s="435"/>
      <c r="F88" s="435"/>
      <c r="G88" s="435"/>
      <c r="H88" s="436"/>
      <c r="I88" s="384"/>
      <c r="J88" s="385"/>
      <c r="K88" s="385"/>
      <c r="L88" s="385"/>
      <c r="M88" s="414" t="e">
        <f ca="1">OFFSET(INDIRECT(計算用!D3),0,計算用!D25)*$K$65</f>
        <v>#N/A</v>
      </c>
      <c r="N88" s="415"/>
      <c r="O88" s="454">
        <f>IF(I86="適用",M88,0)</f>
        <v>0</v>
      </c>
      <c r="P88" s="455"/>
      <c r="Q88" s="455"/>
      <c r="R88" s="455"/>
      <c r="S88" s="455"/>
      <c r="T88" s="455"/>
      <c r="U88" s="455"/>
      <c r="V88" s="455"/>
      <c r="W88" s="455"/>
      <c r="X88" s="455"/>
      <c r="Y88" s="455"/>
      <c r="Z88" s="456"/>
    </row>
    <row r="89" spans="1:47" ht="13.5" customHeight="1">
      <c r="A89" s="437" t="s">
        <v>64</v>
      </c>
      <c r="B89" s="433" t="s">
        <v>12</v>
      </c>
      <c r="C89" s="395"/>
      <c r="D89" s="395"/>
      <c r="E89" s="395"/>
      <c r="F89" s="395"/>
      <c r="G89" s="395"/>
      <c r="H89" s="396"/>
      <c r="I89" s="422" t="s">
        <v>98</v>
      </c>
      <c r="J89" s="423"/>
      <c r="K89" s="419"/>
      <c r="L89" s="421"/>
      <c r="M89" s="439" t="e">
        <f ca="1">M91+M92</f>
        <v>#N/A</v>
      </c>
      <c r="N89" s="440"/>
      <c r="O89" s="443">
        <f ca="1">_xlfn.IFNA(SUM(O91:Z92),0)</f>
        <v>0</v>
      </c>
      <c r="P89" s="444"/>
      <c r="Q89" s="444"/>
      <c r="R89" s="444"/>
      <c r="S89" s="444"/>
      <c r="T89" s="444"/>
      <c r="U89" s="444"/>
      <c r="V89" s="444"/>
      <c r="W89" s="444"/>
      <c r="X89" s="444"/>
      <c r="Y89" s="444"/>
      <c r="Z89" s="445"/>
      <c r="AA89" s="57" t="s">
        <v>105</v>
      </c>
      <c r="AB89" s="57" t="s">
        <v>106</v>
      </c>
      <c r="AC89" s="57" t="s">
        <v>129</v>
      </c>
    </row>
    <row r="90" spans="1:47" ht="13.5" customHeight="1">
      <c r="A90" s="438"/>
      <c r="B90" s="434"/>
      <c r="C90" s="435"/>
      <c r="D90" s="435"/>
      <c r="E90" s="435"/>
      <c r="F90" s="435"/>
      <c r="G90" s="435"/>
      <c r="H90" s="436"/>
      <c r="I90" s="449" t="s">
        <v>34</v>
      </c>
      <c r="J90" s="450"/>
      <c r="K90" s="451"/>
      <c r="L90" s="452"/>
      <c r="M90" s="441"/>
      <c r="N90" s="442"/>
      <c r="O90" s="446"/>
      <c r="P90" s="447"/>
      <c r="Q90" s="447"/>
      <c r="R90" s="447"/>
      <c r="S90" s="447"/>
      <c r="T90" s="447"/>
      <c r="U90" s="447"/>
      <c r="V90" s="447"/>
      <c r="W90" s="447"/>
      <c r="X90" s="447"/>
      <c r="Y90" s="447"/>
      <c r="Z90" s="448"/>
      <c r="AA90" s="57">
        <v>0</v>
      </c>
      <c r="AB90" s="57">
        <v>1</v>
      </c>
      <c r="AC90" s="57">
        <v>2</v>
      </c>
      <c r="AD90" s="57">
        <v>3</v>
      </c>
      <c r="AE90" s="57">
        <v>4</v>
      </c>
      <c r="AF90" s="57">
        <v>5</v>
      </c>
    </row>
    <row r="91" spans="1:47" ht="13.5" hidden="1" customHeight="1">
      <c r="A91" s="86"/>
      <c r="B91" s="89"/>
      <c r="C91" s="402" t="s">
        <v>97</v>
      </c>
      <c r="D91" s="403"/>
      <c r="E91" s="403"/>
      <c r="F91" s="403"/>
      <c r="G91" s="403"/>
      <c r="H91" s="404"/>
      <c r="I91" s="384"/>
      <c r="J91" s="385"/>
      <c r="K91" s="385"/>
      <c r="L91" s="385"/>
      <c r="M91" s="405" t="e">
        <f ca="1">IF(K89="搬入",OFFSET(INDIRECT(計算用!D3),0,計算用!D28),OFFSET(INDIRECT(計算用!D3),0,計算用!D26))</f>
        <v>#N/A</v>
      </c>
      <c r="N91" s="406"/>
      <c r="O91" s="407" t="e">
        <f ca="1">IF(K89="非適用",0,ROUNDDOWN(M91*K90,-1))</f>
        <v>#N/A</v>
      </c>
      <c r="P91" s="408"/>
      <c r="Q91" s="408"/>
      <c r="R91" s="408"/>
      <c r="S91" s="408"/>
      <c r="T91" s="408"/>
      <c r="U91" s="408"/>
      <c r="V91" s="408"/>
      <c r="W91" s="408"/>
      <c r="X91" s="408"/>
      <c r="Y91" s="408"/>
      <c r="Z91" s="409"/>
      <c r="AA91" s="45"/>
      <c r="AB91" s="45"/>
      <c r="AC91" s="45"/>
      <c r="AD91" s="45"/>
      <c r="AE91" s="45"/>
      <c r="AF91" s="45"/>
    </row>
    <row r="92" spans="1:47" ht="13.5" customHeight="1">
      <c r="A92" s="86"/>
      <c r="B92" s="89"/>
      <c r="C92" s="453" t="s">
        <v>21</v>
      </c>
      <c r="D92" s="435"/>
      <c r="E92" s="435"/>
      <c r="F92" s="435"/>
      <c r="G92" s="435"/>
      <c r="H92" s="436"/>
      <c r="I92" s="384"/>
      <c r="J92" s="385"/>
      <c r="K92" s="385"/>
      <c r="L92" s="385"/>
      <c r="M92" s="723" t="e">
        <f ca="1">IF(K89="搬入",OFFSET(INDIRECT(計算用!D3),0,計算用!D29),OFFSET(INDIRECT(計算用!D3),0,計算用!D27))*$K$65</f>
        <v>#N/A</v>
      </c>
      <c r="N92" s="724"/>
      <c r="O92" s="454">
        <f ca="1">_xlfn.IFNA(IF(K89="非適用",0,M92*K90),0)</f>
        <v>0</v>
      </c>
      <c r="P92" s="455"/>
      <c r="Q92" s="455"/>
      <c r="R92" s="455"/>
      <c r="S92" s="455"/>
      <c r="T92" s="455"/>
      <c r="U92" s="455"/>
      <c r="V92" s="455"/>
      <c r="W92" s="455"/>
      <c r="X92" s="455"/>
      <c r="Y92" s="455"/>
      <c r="Z92" s="456"/>
    </row>
    <row r="93" spans="1:47" ht="13.5" customHeight="1" thickBot="1">
      <c r="A93" s="85"/>
      <c r="B93" s="395" t="s">
        <v>137</v>
      </c>
      <c r="C93" s="395"/>
      <c r="D93" s="395"/>
      <c r="E93" s="395"/>
      <c r="F93" s="395"/>
      <c r="G93" s="395"/>
      <c r="H93" s="396"/>
      <c r="I93" s="419"/>
      <c r="J93" s="420"/>
      <c r="K93" s="420"/>
      <c r="L93" s="421"/>
      <c r="M93" s="439" t="e">
        <f ca="1">OFFSET(INDIRECT(計算用!D3),0,計算用!D30)</f>
        <v>#N/A</v>
      </c>
      <c r="N93" s="440"/>
      <c r="O93" s="443">
        <f>IF(AND(I93="適用",OR(U58=3,X58=3)),ROUNDDOWN(M93,-1),0)</f>
        <v>0</v>
      </c>
      <c r="P93" s="444"/>
      <c r="Q93" s="444"/>
      <c r="R93" s="444"/>
      <c r="S93" s="444"/>
      <c r="T93" s="444"/>
      <c r="U93" s="444"/>
      <c r="V93" s="444"/>
      <c r="W93" s="444"/>
      <c r="X93" s="444"/>
      <c r="Y93" s="444"/>
      <c r="Z93" s="589"/>
    </row>
    <row r="94" spans="1:47" ht="21.75" customHeight="1" thickBot="1">
      <c r="A94" s="85" t="s">
        <v>64</v>
      </c>
      <c r="B94" s="395" t="s">
        <v>136</v>
      </c>
      <c r="C94" s="395"/>
      <c r="D94" s="395"/>
      <c r="E94" s="395"/>
      <c r="F94" s="395"/>
      <c r="G94" s="395"/>
      <c r="H94" s="395"/>
      <c r="I94" s="718" t="s">
        <v>34</v>
      </c>
      <c r="J94" s="719"/>
      <c r="K94" s="720"/>
      <c r="L94" s="721"/>
      <c r="M94" s="722" t="e">
        <f ca="1">OFFSET(INDIRECT(計算用!D3),0,計算用!D31)</f>
        <v>#N/A</v>
      </c>
      <c r="N94" s="440"/>
      <c r="O94" s="443">
        <f>IF(K94&gt;0,ROUNDDOWN(M94*K94,-1),0)</f>
        <v>0</v>
      </c>
      <c r="P94" s="444"/>
      <c r="Q94" s="444"/>
      <c r="R94" s="444"/>
      <c r="S94" s="444"/>
      <c r="T94" s="444"/>
      <c r="U94" s="444"/>
      <c r="V94" s="444"/>
      <c r="W94" s="444"/>
      <c r="X94" s="444"/>
      <c r="Y94" s="444"/>
      <c r="Z94" s="589"/>
      <c r="AA94" s="57">
        <v>0</v>
      </c>
      <c r="AB94" s="57">
        <v>1</v>
      </c>
      <c r="AC94" s="57">
        <v>2</v>
      </c>
      <c r="AD94" s="57">
        <v>3</v>
      </c>
      <c r="AE94" s="57">
        <v>4</v>
      </c>
      <c r="AF94" s="57">
        <v>5</v>
      </c>
      <c r="AG94" s="57">
        <v>6</v>
      </c>
      <c r="AH94" s="57">
        <v>7</v>
      </c>
      <c r="AI94" s="57">
        <v>8</v>
      </c>
      <c r="AJ94" s="57">
        <v>9</v>
      </c>
      <c r="AK94" s="57">
        <v>10</v>
      </c>
      <c r="AL94" s="57">
        <v>11</v>
      </c>
      <c r="AM94" s="57">
        <v>12</v>
      </c>
      <c r="AN94" s="57">
        <v>13</v>
      </c>
      <c r="AO94" s="57">
        <v>14</v>
      </c>
      <c r="AP94" s="57">
        <v>15</v>
      </c>
      <c r="AQ94" s="57">
        <v>16</v>
      </c>
      <c r="AR94" s="57">
        <v>17</v>
      </c>
      <c r="AS94" s="57">
        <v>18</v>
      </c>
      <c r="AT94" s="57">
        <v>19</v>
      </c>
      <c r="AU94" s="57">
        <v>20</v>
      </c>
    </row>
    <row r="95" spans="1:47" ht="13.5" customHeight="1">
      <c r="A95" s="80"/>
      <c r="B95" s="80"/>
      <c r="C95" s="80"/>
      <c r="D95" s="80"/>
      <c r="E95" s="80"/>
      <c r="F95" s="80"/>
      <c r="G95" s="80"/>
      <c r="H95" s="80"/>
      <c r="I95" s="112"/>
      <c r="J95" s="112"/>
      <c r="K95" s="112"/>
      <c r="L95" s="112"/>
      <c r="M95" s="81"/>
      <c r="N95" s="81"/>
      <c r="O95" s="82"/>
      <c r="P95" s="82"/>
      <c r="Q95" s="82"/>
      <c r="R95" s="82"/>
      <c r="S95" s="82"/>
      <c r="T95" s="82"/>
      <c r="U95" s="82"/>
      <c r="V95" s="82"/>
      <c r="W95" s="82"/>
      <c r="X95" s="82"/>
      <c r="Y95" s="82"/>
      <c r="Z95" s="82"/>
    </row>
    <row r="96" spans="1:47" ht="13.5" customHeight="1">
      <c r="A96" s="83" t="s">
        <v>385</v>
      </c>
      <c r="B96" s="90"/>
      <c r="C96" s="90"/>
      <c r="D96" s="84"/>
      <c r="E96" s="84"/>
      <c r="F96" s="84"/>
      <c r="G96" s="84"/>
      <c r="H96" s="84"/>
      <c r="I96" s="84"/>
      <c r="J96" s="84"/>
      <c r="K96" s="84"/>
      <c r="L96" s="84"/>
      <c r="M96" s="84"/>
      <c r="N96" s="84"/>
      <c r="O96" s="84"/>
      <c r="P96" s="84"/>
      <c r="Q96" s="84"/>
      <c r="R96" s="84"/>
      <c r="S96" s="84"/>
      <c r="T96" s="84"/>
      <c r="U96" s="84"/>
      <c r="V96" s="84"/>
      <c r="W96" s="84"/>
      <c r="X96" s="84"/>
      <c r="Y96" s="84"/>
      <c r="Z96" s="84"/>
    </row>
    <row r="97" spans="1:27" ht="13.5" customHeight="1">
      <c r="A97" s="725" t="s">
        <v>7</v>
      </c>
      <c r="B97" s="726"/>
      <c r="C97" s="726"/>
      <c r="D97" s="726"/>
      <c r="E97" s="726"/>
      <c r="F97" s="726"/>
      <c r="G97" s="726"/>
      <c r="H97" s="727"/>
      <c r="I97" s="725" t="s">
        <v>19</v>
      </c>
      <c r="J97" s="726"/>
      <c r="K97" s="726"/>
      <c r="L97" s="727"/>
      <c r="M97" s="726" t="s">
        <v>95</v>
      </c>
      <c r="N97" s="727"/>
      <c r="O97" s="725" t="s">
        <v>93</v>
      </c>
      <c r="P97" s="726"/>
      <c r="Q97" s="727"/>
      <c r="R97" s="725" t="s">
        <v>94</v>
      </c>
      <c r="S97" s="726"/>
      <c r="T97" s="727"/>
      <c r="U97" s="725" t="s">
        <v>31</v>
      </c>
      <c r="V97" s="726"/>
      <c r="W97" s="727"/>
      <c r="X97" s="725" t="s">
        <v>35</v>
      </c>
      <c r="Y97" s="726"/>
      <c r="Z97" s="727"/>
    </row>
    <row r="98" spans="1:27" ht="13.5" customHeight="1">
      <c r="A98" s="85" t="s">
        <v>64</v>
      </c>
      <c r="B98" s="395" t="s">
        <v>1</v>
      </c>
      <c r="C98" s="395"/>
      <c r="D98" s="395"/>
      <c r="E98" s="395"/>
      <c r="F98" s="395"/>
      <c r="G98" s="395"/>
      <c r="H98" s="396"/>
      <c r="I98" s="548" t="s">
        <v>33</v>
      </c>
      <c r="J98" s="549"/>
      <c r="K98" s="550"/>
      <c r="L98" s="551"/>
      <c r="M98" s="397" t="e">
        <f ca="1">(M99+M100)</f>
        <v>#N/A</v>
      </c>
      <c r="N98" s="398"/>
      <c r="O98" s="399">
        <f>IF(K98&gt;0,ROUNDDOWN(M98*K98,-1),0)</f>
        <v>0</v>
      </c>
      <c r="P98" s="400"/>
      <c r="Q98" s="400"/>
      <c r="R98" s="400"/>
      <c r="S98" s="400"/>
      <c r="T98" s="400"/>
      <c r="U98" s="400"/>
      <c r="V98" s="400"/>
      <c r="W98" s="400"/>
      <c r="X98" s="400"/>
      <c r="Y98" s="400"/>
      <c r="Z98" s="401"/>
    </row>
    <row r="99" spans="1:27" ht="13.5" customHeight="1">
      <c r="A99" s="86"/>
      <c r="B99" s="837"/>
      <c r="C99" s="402" t="s">
        <v>97</v>
      </c>
      <c r="D99" s="403"/>
      <c r="E99" s="403"/>
      <c r="F99" s="403"/>
      <c r="G99" s="403"/>
      <c r="H99" s="404"/>
      <c r="I99" s="384"/>
      <c r="J99" s="385"/>
      <c r="K99" s="385"/>
      <c r="L99" s="385"/>
      <c r="M99" s="405" t="e">
        <f ca="1">-OFFSET(INDIRECT(計算用!D3),0,計算用!D32)</f>
        <v>#N/A</v>
      </c>
      <c r="N99" s="406"/>
      <c r="O99" s="407">
        <f>O98-O100</f>
        <v>0</v>
      </c>
      <c r="P99" s="408"/>
      <c r="Q99" s="408"/>
      <c r="R99" s="408"/>
      <c r="S99" s="408"/>
      <c r="T99" s="408"/>
      <c r="U99" s="408"/>
      <c r="V99" s="408"/>
      <c r="W99" s="408"/>
      <c r="X99" s="408"/>
      <c r="Y99" s="408"/>
      <c r="Z99" s="409"/>
      <c r="AA99" s="91"/>
    </row>
    <row r="100" spans="1:27" ht="13.5" customHeight="1">
      <c r="A100" s="86"/>
      <c r="B100" s="837"/>
      <c r="C100" s="411" t="s">
        <v>21</v>
      </c>
      <c r="D100" s="412"/>
      <c r="E100" s="412"/>
      <c r="F100" s="412"/>
      <c r="G100" s="412"/>
      <c r="H100" s="413"/>
      <c r="I100" s="384"/>
      <c r="J100" s="385"/>
      <c r="K100" s="385"/>
      <c r="L100" s="385"/>
      <c r="M100" s="414" t="e">
        <f ca="1">-OFFSET(INDIRECT(計算用!D3),1,計算用!D33)*$K$65</f>
        <v>#N/A</v>
      </c>
      <c r="N100" s="415"/>
      <c r="O100" s="416">
        <f>IF(K98&gt;0,ROUNDDOWN(M100*K98,-1),0)</f>
        <v>0</v>
      </c>
      <c r="P100" s="417"/>
      <c r="Q100" s="417"/>
      <c r="R100" s="417"/>
      <c r="S100" s="417"/>
      <c r="T100" s="417"/>
      <c r="U100" s="417"/>
      <c r="V100" s="417"/>
      <c r="W100" s="417"/>
      <c r="X100" s="417"/>
      <c r="Y100" s="417"/>
      <c r="Z100" s="418"/>
    </row>
    <row r="101" spans="1:27" ht="13.5" customHeight="1">
      <c r="A101" s="85" t="s">
        <v>64</v>
      </c>
      <c r="B101" s="395" t="s">
        <v>28</v>
      </c>
      <c r="C101" s="395"/>
      <c r="D101" s="395"/>
      <c r="E101" s="395"/>
      <c r="F101" s="395"/>
      <c r="G101" s="395"/>
      <c r="H101" s="396"/>
      <c r="I101" s="390"/>
      <c r="J101" s="391"/>
      <c r="K101" s="391"/>
      <c r="L101" s="392"/>
      <c r="M101" s="707">
        <v>0</v>
      </c>
      <c r="N101" s="708"/>
      <c r="O101" s="443">
        <f>IF(I101="適用",ROUNDDOWN(SUM(O61,O65,O68,O74,O80,O83,O86,O89,O93,O98)*M101,-1),0)</f>
        <v>0</v>
      </c>
      <c r="P101" s="444"/>
      <c r="Q101" s="444"/>
      <c r="R101" s="444"/>
      <c r="S101" s="444"/>
      <c r="T101" s="589"/>
      <c r="U101" s="443">
        <f>IF(I101="適用",ROUNDDOWN(SUM(U61,U65,O68,U71,O80,O83,O86,O89,O93,O98)*M101,-1),0)</f>
        <v>0</v>
      </c>
      <c r="V101" s="444"/>
      <c r="W101" s="444"/>
      <c r="X101" s="443">
        <f>IF(I101="適用",ROUNDDOWN(SUM(U61,U65,O68,U71,X77,O80,O83,O86,O89,O93,O98)*M101,-1),0)</f>
        <v>0</v>
      </c>
      <c r="Y101" s="444"/>
      <c r="Z101" s="589"/>
    </row>
    <row r="102" spans="1:27" ht="13.5" customHeight="1">
      <c r="A102" s="86"/>
      <c r="B102" s="410"/>
      <c r="C102" s="402" t="s">
        <v>97</v>
      </c>
      <c r="D102" s="403"/>
      <c r="E102" s="403"/>
      <c r="F102" s="403"/>
      <c r="G102" s="403"/>
      <c r="H102" s="404"/>
      <c r="I102" s="712"/>
      <c r="J102" s="713"/>
      <c r="K102" s="713"/>
      <c r="L102" s="714"/>
      <c r="M102" s="552"/>
      <c r="N102" s="553"/>
      <c r="O102" s="590">
        <f>O101-O103</f>
        <v>0</v>
      </c>
      <c r="P102" s="591"/>
      <c r="Q102" s="591"/>
      <c r="R102" s="591"/>
      <c r="S102" s="591"/>
      <c r="T102" s="592"/>
      <c r="U102" s="590">
        <f>U101-U103</f>
        <v>0</v>
      </c>
      <c r="V102" s="591"/>
      <c r="W102" s="591"/>
      <c r="X102" s="590">
        <f>X101-X103</f>
        <v>0</v>
      </c>
      <c r="Y102" s="591"/>
      <c r="Z102" s="592"/>
    </row>
    <row r="103" spans="1:27" ht="13.5" customHeight="1">
      <c r="A103" s="86"/>
      <c r="B103" s="410"/>
      <c r="C103" s="411" t="s">
        <v>21</v>
      </c>
      <c r="D103" s="412"/>
      <c r="E103" s="412"/>
      <c r="F103" s="412"/>
      <c r="G103" s="412"/>
      <c r="H103" s="413"/>
      <c r="I103" s="715"/>
      <c r="J103" s="716"/>
      <c r="K103" s="716"/>
      <c r="L103" s="717"/>
      <c r="M103" s="554"/>
      <c r="N103" s="555"/>
      <c r="O103" s="593">
        <f>IF(I101="適用",ROUNDDOWN(SUM(O65,O70,O76,O82,O85,O88,O92,O100)*M101,-1),0)</f>
        <v>0</v>
      </c>
      <c r="P103" s="594"/>
      <c r="Q103" s="594"/>
      <c r="R103" s="594"/>
      <c r="S103" s="594"/>
      <c r="T103" s="711"/>
      <c r="U103" s="593">
        <f>IF(I101="適用",ROUNDDOWN(SUM(U65,O70,U73,O82,O85,O88,O92,O100)*M101,-1),0)</f>
        <v>0</v>
      </c>
      <c r="V103" s="594"/>
      <c r="W103" s="594"/>
      <c r="X103" s="593">
        <f>IF(I101="適用",ROUNDDOWN(SUM(U65,O70,U73,X79,O82,O85,O88,O92,O100)*M101,-1),0)</f>
        <v>0</v>
      </c>
      <c r="Y103" s="594"/>
      <c r="Z103" s="711"/>
    </row>
    <row r="104" spans="1:27" ht="13.5" customHeight="1">
      <c r="A104" s="80"/>
      <c r="B104" s="80"/>
      <c r="C104" s="80"/>
      <c r="D104" s="80"/>
      <c r="E104" s="80"/>
      <c r="F104" s="80"/>
      <c r="G104" s="80"/>
      <c r="H104" s="80"/>
      <c r="I104" s="81"/>
      <c r="J104" s="81"/>
      <c r="K104" s="81"/>
      <c r="L104" s="81"/>
      <c r="M104" s="81"/>
      <c r="N104" s="81"/>
      <c r="O104" s="82"/>
      <c r="P104" s="82"/>
      <c r="Q104" s="82"/>
      <c r="R104" s="82"/>
      <c r="S104" s="82"/>
      <c r="T104" s="82"/>
      <c r="U104" s="82"/>
      <c r="V104" s="82"/>
      <c r="W104" s="82"/>
      <c r="X104" s="82"/>
      <c r="Y104" s="82"/>
      <c r="Z104" s="82"/>
    </row>
    <row r="105" spans="1:27" ht="13.5" customHeight="1">
      <c r="A105" s="83" t="s">
        <v>386</v>
      </c>
      <c r="B105" s="90"/>
      <c r="C105" s="90"/>
      <c r="D105" s="90"/>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7" ht="13.5" customHeight="1">
      <c r="A106" s="725" t="s">
        <v>7</v>
      </c>
      <c r="B106" s="726"/>
      <c r="C106" s="726"/>
      <c r="D106" s="726"/>
      <c r="E106" s="726"/>
      <c r="F106" s="726"/>
      <c r="G106" s="726"/>
      <c r="H106" s="727"/>
      <c r="I106" s="725" t="s">
        <v>19</v>
      </c>
      <c r="J106" s="726"/>
      <c r="K106" s="726"/>
      <c r="L106" s="727"/>
      <c r="M106" s="726" t="s">
        <v>95</v>
      </c>
      <c r="N106" s="727"/>
      <c r="O106" s="725" t="s">
        <v>93</v>
      </c>
      <c r="P106" s="726"/>
      <c r="Q106" s="727"/>
      <c r="R106" s="725" t="s">
        <v>94</v>
      </c>
      <c r="S106" s="726"/>
      <c r="T106" s="727"/>
      <c r="U106" s="725" t="s">
        <v>31</v>
      </c>
      <c r="V106" s="726"/>
      <c r="W106" s="727"/>
      <c r="X106" s="725" t="s">
        <v>35</v>
      </c>
      <c r="Y106" s="726"/>
      <c r="Z106" s="727"/>
    </row>
    <row r="107" spans="1:27" ht="13.5" customHeight="1">
      <c r="A107" s="85" t="s">
        <v>135</v>
      </c>
      <c r="B107" s="395" t="s">
        <v>25</v>
      </c>
      <c r="C107" s="395"/>
      <c r="D107" s="395"/>
      <c r="E107" s="395"/>
      <c r="F107" s="395"/>
      <c r="G107" s="395"/>
      <c r="H107" s="396"/>
      <c r="I107" s="419"/>
      <c r="J107" s="420"/>
      <c r="K107" s="420"/>
      <c r="L107" s="421"/>
      <c r="M107" s="397">
        <f>M108+M109</f>
        <v>112750</v>
      </c>
      <c r="N107" s="398"/>
      <c r="O107" s="399">
        <f>IF(I107="適用",ROUNDDOWN(M107/N50,-1),0)</f>
        <v>0</v>
      </c>
      <c r="P107" s="400"/>
      <c r="Q107" s="400"/>
      <c r="R107" s="400"/>
      <c r="S107" s="400"/>
      <c r="T107" s="400"/>
      <c r="U107" s="400"/>
      <c r="V107" s="400"/>
      <c r="W107" s="400"/>
      <c r="X107" s="400"/>
      <c r="Y107" s="400"/>
      <c r="Z107" s="401"/>
    </row>
    <row r="108" spans="1:27" ht="13.5" hidden="1" customHeight="1">
      <c r="A108" s="86"/>
      <c r="B108" s="410"/>
      <c r="C108" s="402" t="s">
        <v>97</v>
      </c>
      <c r="D108" s="403"/>
      <c r="E108" s="403"/>
      <c r="F108" s="403"/>
      <c r="G108" s="403"/>
      <c r="H108" s="404"/>
      <c r="M108" s="405">
        <f>'幼稚園 本単価表②'!E4</f>
        <v>112750</v>
      </c>
      <c r="N108" s="406"/>
      <c r="O108" s="407">
        <f>O107-O109</f>
        <v>0</v>
      </c>
      <c r="P108" s="408"/>
      <c r="Q108" s="408"/>
      <c r="R108" s="408"/>
      <c r="S108" s="408"/>
      <c r="T108" s="408"/>
      <c r="U108" s="408"/>
      <c r="V108" s="408"/>
      <c r="W108" s="408"/>
      <c r="X108" s="408"/>
      <c r="Y108" s="408"/>
      <c r="Z108" s="409"/>
    </row>
    <row r="109" spans="1:27" ht="13.5" customHeight="1">
      <c r="A109" s="86"/>
      <c r="B109" s="410"/>
      <c r="C109" s="411" t="s">
        <v>21</v>
      </c>
      <c r="D109" s="412"/>
      <c r="E109" s="412"/>
      <c r="F109" s="412"/>
      <c r="G109" s="412"/>
      <c r="H109" s="413"/>
      <c r="I109" s="384"/>
      <c r="J109" s="385"/>
      <c r="K109" s="385"/>
      <c r="L109" s="385"/>
      <c r="M109" s="709">
        <f>'幼稚園 本単価表②'!K4*$K$65</f>
        <v>0</v>
      </c>
      <c r="N109" s="710"/>
      <c r="O109" s="416">
        <f>IF(I107="適用",ROUNDDOWN(M109/N50,-1),0)</f>
        <v>0</v>
      </c>
      <c r="P109" s="417"/>
      <c r="Q109" s="417"/>
      <c r="R109" s="417"/>
      <c r="S109" s="417"/>
      <c r="T109" s="417"/>
      <c r="U109" s="417"/>
      <c r="V109" s="417"/>
      <c r="W109" s="417"/>
      <c r="X109" s="417"/>
      <c r="Y109" s="417"/>
      <c r="Z109" s="418"/>
    </row>
    <row r="110" spans="1:27" ht="13.5" customHeight="1">
      <c r="A110" s="85" t="s">
        <v>135</v>
      </c>
      <c r="B110" s="395" t="s">
        <v>26</v>
      </c>
      <c r="C110" s="395"/>
      <c r="D110" s="395"/>
      <c r="E110" s="395"/>
      <c r="F110" s="395"/>
      <c r="G110" s="395"/>
      <c r="H110" s="396"/>
      <c r="I110" s="419"/>
      <c r="J110" s="420"/>
      <c r="K110" s="420"/>
      <c r="L110" s="421"/>
      <c r="M110" s="397">
        <f>M111+M112</f>
        <v>4050</v>
      </c>
      <c r="N110" s="398"/>
      <c r="O110" s="399">
        <f>IF(I110="適用",ROUNDDOWN(M110/N50,-1),0)</f>
        <v>0</v>
      </c>
      <c r="P110" s="400"/>
      <c r="Q110" s="400"/>
      <c r="R110" s="400"/>
      <c r="S110" s="400"/>
      <c r="T110" s="400"/>
      <c r="U110" s="400"/>
      <c r="V110" s="400"/>
      <c r="W110" s="400"/>
      <c r="X110" s="400"/>
      <c r="Y110" s="400"/>
      <c r="Z110" s="401"/>
    </row>
    <row r="111" spans="1:27" ht="13.5" hidden="1" customHeight="1">
      <c r="A111" s="86"/>
      <c r="B111" s="410"/>
      <c r="C111" s="402" t="s">
        <v>97</v>
      </c>
      <c r="D111" s="403"/>
      <c r="E111" s="403"/>
      <c r="F111" s="403"/>
      <c r="G111" s="403"/>
      <c r="H111" s="404"/>
      <c r="I111" s="384"/>
      <c r="J111" s="385"/>
      <c r="K111" s="385"/>
      <c r="L111" s="385"/>
      <c r="M111" s="405">
        <f>'幼稚園 本単価表②'!E8</f>
        <v>4050</v>
      </c>
      <c r="N111" s="406"/>
      <c r="O111" s="407">
        <f>O110-O112</f>
        <v>0</v>
      </c>
      <c r="P111" s="408"/>
      <c r="Q111" s="408"/>
      <c r="R111" s="408"/>
      <c r="S111" s="408"/>
      <c r="T111" s="408"/>
      <c r="U111" s="408"/>
      <c r="V111" s="408"/>
      <c r="W111" s="408"/>
      <c r="X111" s="408"/>
      <c r="Y111" s="408"/>
      <c r="Z111" s="409"/>
    </row>
    <row r="112" spans="1:27" ht="13.5" customHeight="1">
      <c r="A112" s="86"/>
      <c r="B112" s="410"/>
      <c r="C112" s="411" t="s">
        <v>21</v>
      </c>
      <c r="D112" s="412"/>
      <c r="E112" s="412"/>
      <c r="F112" s="412"/>
      <c r="G112" s="412"/>
      <c r="H112" s="413"/>
      <c r="I112" s="384"/>
      <c r="J112" s="385"/>
      <c r="K112" s="385"/>
      <c r="L112" s="385"/>
      <c r="M112" s="414">
        <f>'幼稚園 本単価表②'!K8*$K$65</f>
        <v>0</v>
      </c>
      <c r="N112" s="415"/>
      <c r="O112" s="416">
        <f>IF(I110="適用",ROUNDDOWN(M112/N50,-1),0)</f>
        <v>0</v>
      </c>
      <c r="P112" s="417"/>
      <c r="Q112" s="417"/>
      <c r="R112" s="417"/>
      <c r="S112" s="417"/>
      <c r="T112" s="417"/>
      <c r="U112" s="417"/>
      <c r="V112" s="417"/>
      <c r="W112" s="417"/>
      <c r="X112" s="417"/>
      <c r="Y112" s="417"/>
      <c r="Z112" s="418"/>
    </row>
    <row r="113" spans="1:127" ht="13.5" customHeight="1">
      <c r="A113" s="85" t="s">
        <v>135</v>
      </c>
      <c r="B113" s="395" t="s">
        <v>13</v>
      </c>
      <c r="C113" s="395"/>
      <c r="D113" s="395"/>
      <c r="E113" s="395"/>
      <c r="F113" s="395"/>
      <c r="G113" s="395"/>
      <c r="H113" s="396"/>
      <c r="I113" s="422"/>
      <c r="J113" s="423"/>
      <c r="K113" s="424"/>
      <c r="L113" s="425"/>
      <c r="M113" s="397">
        <f>M114+M115</f>
        <v>38150</v>
      </c>
      <c r="N113" s="398"/>
      <c r="O113" s="399">
        <f>IF(OR(K113="A",K113="B"),ROUNDDOWN(M113/N50,-1),0)</f>
        <v>0</v>
      </c>
      <c r="P113" s="400"/>
      <c r="Q113" s="400"/>
      <c r="R113" s="400"/>
      <c r="S113" s="400"/>
      <c r="T113" s="400"/>
      <c r="U113" s="400"/>
      <c r="V113" s="400"/>
      <c r="W113" s="400"/>
      <c r="X113" s="400"/>
      <c r="Y113" s="400"/>
      <c r="Z113" s="401"/>
      <c r="AA113" s="57" t="s">
        <v>105</v>
      </c>
      <c r="AB113" s="57" t="s">
        <v>107</v>
      </c>
      <c r="AC113" s="57" t="s">
        <v>130</v>
      </c>
    </row>
    <row r="114" spans="1:127" ht="13.5" hidden="1" customHeight="1">
      <c r="A114" s="86"/>
      <c r="B114" s="92"/>
      <c r="C114" s="402" t="s">
        <v>97</v>
      </c>
      <c r="D114" s="403"/>
      <c r="E114" s="403"/>
      <c r="F114" s="403"/>
      <c r="G114" s="403"/>
      <c r="H114" s="404"/>
      <c r="I114" s="384"/>
      <c r="J114" s="385"/>
      <c r="K114" s="385"/>
      <c r="L114" s="385"/>
      <c r="M114" s="405">
        <f>IF(K113="B",'幼稚園 本単価表②'!E15,'幼稚園 本単価表②'!E12)</f>
        <v>38150</v>
      </c>
      <c r="N114" s="406"/>
      <c r="O114" s="407">
        <f>O113-O115</f>
        <v>0</v>
      </c>
      <c r="P114" s="408"/>
      <c r="Q114" s="408"/>
      <c r="R114" s="408"/>
      <c r="S114" s="408"/>
      <c r="T114" s="408"/>
      <c r="U114" s="408"/>
      <c r="V114" s="408"/>
      <c r="W114" s="408"/>
      <c r="X114" s="408"/>
      <c r="Y114" s="408"/>
      <c r="Z114" s="409"/>
    </row>
    <row r="115" spans="1:127" ht="13.5" customHeight="1">
      <c r="A115" s="86"/>
      <c r="B115" s="93"/>
      <c r="C115" s="411" t="s">
        <v>21</v>
      </c>
      <c r="D115" s="412"/>
      <c r="E115" s="412"/>
      <c r="F115" s="412"/>
      <c r="G115" s="412"/>
      <c r="H115" s="413"/>
      <c r="I115" s="384"/>
      <c r="J115" s="385"/>
      <c r="K115" s="385"/>
      <c r="L115" s="385"/>
      <c r="M115" s="414">
        <f>IF(K113="B",'幼稚園 本単価表②'!K15,'幼稚園 本単価表②'!K12)*$K$65</f>
        <v>0</v>
      </c>
      <c r="N115" s="415"/>
      <c r="O115" s="416">
        <f>IF(OR(K113="A",K113="B"),ROUNDDOWN(M115/N50,-1),0)</f>
        <v>0</v>
      </c>
      <c r="P115" s="417"/>
      <c r="Q115" s="417"/>
      <c r="R115" s="417"/>
      <c r="S115" s="417"/>
      <c r="T115" s="417"/>
      <c r="U115" s="417"/>
      <c r="V115" s="417"/>
      <c r="W115" s="417"/>
      <c r="X115" s="417"/>
      <c r="Y115" s="417"/>
      <c r="Z115" s="418"/>
    </row>
    <row r="116" spans="1:127" ht="13.5" customHeight="1">
      <c r="A116" s="85" t="s">
        <v>135</v>
      </c>
      <c r="B116" s="395" t="s">
        <v>14</v>
      </c>
      <c r="C116" s="395"/>
      <c r="D116" s="395"/>
      <c r="E116" s="395"/>
      <c r="F116" s="395"/>
      <c r="G116" s="395"/>
      <c r="H116" s="396"/>
      <c r="I116" s="419"/>
      <c r="J116" s="420"/>
      <c r="K116" s="420"/>
      <c r="L116" s="421"/>
      <c r="M116" s="397">
        <f>M117+M118</f>
        <v>81400</v>
      </c>
      <c r="N116" s="398"/>
      <c r="O116" s="399">
        <f>IF(I116="適用",ROUNDDOWN(M116/N50,-1),0)</f>
        <v>0</v>
      </c>
      <c r="P116" s="400"/>
      <c r="Q116" s="400"/>
      <c r="R116" s="400"/>
      <c r="S116" s="400"/>
      <c r="T116" s="400"/>
      <c r="U116" s="400"/>
      <c r="V116" s="400"/>
      <c r="W116" s="400"/>
      <c r="X116" s="400"/>
      <c r="Y116" s="400"/>
      <c r="Z116" s="401"/>
    </row>
    <row r="117" spans="1:127" ht="13.5" hidden="1" customHeight="1">
      <c r="A117" s="86"/>
      <c r="B117" s="92"/>
      <c r="C117" s="402" t="s">
        <v>97</v>
      </c>
      <c r="D117" s="403"/>
      <c r="E117" s="403"/>
      <c r="F117" s="403"/>
      <c r="G117" s="403"/>
      <c r="H117" s="404"/>
      <c r="I117" s="384"/>
      <c r="J117" s="385"/>
      <c r="K117" s="385"/>
      <c r="L117" s="385"/>
      <c r="M117" s="405">
        <f>'幼稚園 本単価表②'!E19</f>
        <v>81400</v>
      </c>
      <c r="N117" s="406"/>
      <c r="O117" s="407">
        <f>O116-O118</f>
        <v>0</v>
      </c>
      <c r="P117" s="408"/>
      <c r="Q117" s="408"/>
      <c r="R117" s="408"/>
      <c r="S117" s="408"/>
      <c r="T117" s="408"/>
      <c r="U117" s="408"/>
      <c r="V117" s="408"/>
      <c r="W117" s="408"/>
      <c r="X117" s="408"/>
      <c r="Y117" s="408"/>
      <c r="Z117" s="409"/>
    </row>
    <row r="118" spans="1:127" ht="13.5" customHeight="1">
      <c r="A118" s="86"/>
      <c r="B118" s="93"/>
      <c r="C118" s="411" t="s">
        <v>21</v>
      </c>
      <c r="D118" s="412"/>
      <c r="E118" s="412"/>
      <c r="F118" s="412"/>
      <c r="G118" s="412"/>
      <c r="H118" s="413"/>
      <c r="I118" s="386"/>
      <c r="J118" s="387"/>
      <c r="K118" s="387"/>
      <c r="L118" s="387"/>
      <c r="M118" s="414">
        <f>'幼稚園 本単価表②'!K19*$K$65</f>
        <v>0</v>
      </c>
      <c r="N118" s="415"/>
      <c r="O118" s="416">
        <f>IF(I116="適用",ROUNDDOWN(M118/N50,-1),0)</f>
        <v>0</v>
      </c>
      <c r="P118" s="417"/>
      <c r="Q118" s="417"/>
      <c r="R118" s="417"/>
      <c r="S118" s="417"/>
      <c r="T118" s="417"/>
      <c r="U118" s="417"/>
      <c r="V118" s="417"/>
      <c r="W118" s="417"/>
      <c r="X118" s="417"/>
      <c r="Y118" s="417"/>
      <c r="Z118" s="418"/>
    </row>
    <row r="119" spans="1:127" ht="13.5" customHeight="1">
      <c r="A119" s="85" t="s">
        <v>135</v>
      </c>
      <c r="B119" s="395" t="s">
        <v>15</v>
      </c>
      <c r="C119" s="395"/>
      <c r="D119" s="395"/>
      <c r="E119" s="395"/>
      <c r="F119" s="395"/>
      <c r="G119" s="395"/>
      <c r="H119" s="396"/>
      <c r="I119" s="419"/>
      <c r="J119" s="420"/>
      <c r="K119" s="420"/>
      <c r="L119" s="421"/>
      <c r="M119" s="397">
        <f>M120+M121</f>
        <v>86100</v>
      </c>
      <c r="N119" s="398"/>
      <c r="O119" s="399">
        <f>IF(I119="適用",ROUNDDOWN(M119/N50,-1),0)</f>
        <v>0</v>
      </c>
      <c r="P119" s="400"/>
      <c r="Q119" s="400"/>
      <c r="R119" s="400"/>
      <c r="S119" s="400"/>
      <c r="T119" s="400"/>
      <c r="U119" s="400"/>
      <c r="V119" s="400"/>
      <c r="W119" s="400"/>
      <c r="X119" s="400"/>
      <c r="Y119" s="400"/>
      <c r="Z119" s="401"/>
    </row>
    <row r="120" spans="1:127" ht="13.5" hidden="1" customHeight="1">
      <c r="A120" s="86"/>
      <c r="B120" s="92"/>
      <c r="C120" s="402" t="s">
        <v>97</v>
      </c>
      <c r="D120" s="403"/>
      <c r="E120" s="403"/>
      <c r="F120" s="403"/>
      <c r="G120" s="403"/>
      <c r="H120" s="404"/>
      <c r="I120" s="384"/>
      <c r="J120" s="385"/>
      <c r="K120" s="385"/>
      <c r="L120" s="385"/>
      <c r="M120" s="405">
        <f>'幼稚園 本単価表②'!E23</f>
        <v>86100</v>
      </c>
      <c r="N120" s="406"/>
      <c r="O120" s="407">
        <f>O119-O121</f>
        <v>0</v>
      </c>
      <c r="P120" s="408"/>
      <c r="Q120" s="408"/>
      <c r="R120" s="408"/>
      <c r="S120" s="408"/>
      <c r="T120" s="408"/>
      <c r="U120" s="408"/>
      <c r="V120" s="408"/>
      <c r="W120" s="408"/>
      <c r="X120" s="408"/>
      <c r="Y120" s="408"/>
      <c r="Z120" s="409"/>
    </row>
    <row r="121" spans="1:127" ht="13.5" customHeight="1">
      <c r="A121" s="86"/>
      <c r="B121" s="93"/>
      <c r="C121" s="411" t="s">
        <v>21</v>
      </c>
      <c r="D121" s="412"/>
      <c r="E121" s="412"/>
      <c r="F121" s="412"/>
      <c r="G121" s="412"/>
      <c r="H121" s="413"/>
      <c r="I121" s="384"/>
      <c r="J121" s="385"/>
      <c r="K121" s="385"/>
      <c r="L121" s="385"/>
      <c r="M121" s="414">
        <f>'幼稚園 本単価表②'!K23*$K$65</f>
        <v>0</v>
      </c>
      <c r="N121" s="415"/>
      <c r="O121" s="416">
        <f>IF(I119="適用",ROUNDDOWN(M121/N50,-1),0)</f>
        <v>0</v>
      </c>
      <c r="P121" s="417"/>
      <c r="Q121" s="417"/>
      <c r="R121" s="417"/>
      <c r="S121" s="417"/>
      <c r="T121" s="417"/>
      <c r="U121" s="417"/>
      <c r="V121" s="417"/>
      <c r="W121" s="417"/>
      <c r="X121" s="417"/>
      <c r="Y121" s="417"/>
      <c r="Z121" s="418"/>
    </row>
    <row r="122" spans="1:127" ht="13.5" customHeight="1">
      <c r="A122" s="85" t="s">
        <v>135</v>
      </c>
      <c r="B122" s="395" t="s">
        <v>16</v>
      </c>
      <c r="C122" s="395"/>
      <c r="D122" s="395"/>
      <c r="E122" s="395"/>
      <c r="F122" s="395"/>
      <c r="G122" s="395"/>
      <c r="H122" s="396"/>
      <c r="I122" s="390"/>
      <c r="J122" s="391"/>
      <c r="K122" s="391"/>
      <c r="L122" s="392"/>
      <c r="M122" s="397">
        <f>M123+M124</f>
        <v>72280</v>
      </c>
      <c r="N122" s="398"/>
      <c r="O122" s="399">
        <f>IF(I122="適用",ROUNDDOWN(M122/N50,-1),0)</f>
        <v>0</v>
      </c>
      <c r="P122" s="400"/>
      <c r="Q122" s="400"/>
      <c r="R122" s="400"/>
      <c r="S122" s="400"/>
      <c r="T122" s="400"/>
      <c r="U122" s="400"/>
      <c r="V122" s="400"/>
      <c r="W122" s="400"/>
      <c r="X122" s="400"/>
      <c r="Y122" s="400"/>
      <c r="Z122" s="401"/>
    </row>
    <row r="123" spans="1:127" ht="13.5" hidden="1" customHeight="1">
      <c r="A123" s="86"/>
      <c r="B123" s="92"/>
      <c r="C123" s="402" t="s">
        <v>97</v>
      </c>
      <c r="D123" s="403"/>
      <c r="E123" s="403"/>
      <c r="F123" s="403"/>
      <c r="G123" s="403"/>
      <c r="H123" s="404"/>
      <c r="I123" s="384"/>
      <c r="J123" s="385"/>
      <c r="K123" s="385"/>
      <c r="L123" s="385"/>
      <c r="M123" s="405">
        <f>'幼稚園 本単価表②'!E27</f>
        <v>72280</v>
      </c>
      <c r="N123" s="406"/>
      <c r="O123" s="407">
        <f>O122-O124</f>
        <v>0</v>
      </c>
      <c r="P123" s="408"/>
      <c r="Q123" s="408"/>
      <c r="R123" s="408"/>
      <c r="S123" s="408"/>
      <c r="T123" s="408"/>
      <c r="U123" s="408"/>
      <c r="V123" s="408"/>
      <c r="W123" s="408"/>
      <c r="X123" s="408"/>
      <c r="Y123" s="408"/>
      <c r="Z123" s="409"/>
    </row>
    <row r="124" spans="1:127" ht="13.5" customHeight="1">
      <c r="A124" s="86"/>
      <c r="B124" s="93"/>
      <c r="C124" s="411" t="s">
        <v>21</v>
      </c>
      <c r="D124" s="412"/>
      <c r="E124" s="412"/>
      <c r="F124" s="412"/>
      <c r="G124" s="412"/>
      <c r="H124" s="413"/>
      <c r="I124" s="384"/>
      <c r="J124" s="385"/>
      <c r="K124" s="385"/>
      <c r="L124" s="385"/>
      <c r="M124" s="414">
        <f>'幼稚園 本単価表②'!K27*$K$65</f>
        <v>0</v>
      </c>
      <c r="N124" s="415"/>
      <c r="O124" s="416">
        <f>IF(I122="適用",ROUNDDOWN(M124/N50,-1),0)</f>
        <v>0</v>
      </c>
      <c r="P124" s="417"/>
      <c r="Q124" s="417"/>
      <c r="R124" s="417"/>
      <c r="S124" s="417"/>
      <c r="T124" s="417"/>
      <c r="U124" s="417"/>
      <c r="V124" s="417"/>
      <c r="W124" s="417"/>
      <c r="X124" s="417"/>
      <c r="Y124" s="417"/>
      <c r="Z124" s="418"/>
    </row>
    <row r="125" spans="1:127" ht="13.5" customHeight="1">
      <c r="A125" s="437" t="s">
        <v>135</v>
      </c>
      <c r="B125" s="395" t="s">
        <v>17</v>
      </c>
      <c r="C125" s="395"/>
      <c r="D125" s="395"/>
      <c r="E125" s="395"/>
      <c r="F125" s="395"/>
      <c r="G125" s="395"/>
      <c r="H125" s="396"/>
      <c r="I125" s="548" t="s">
        <v>99</v>
      </c>
      <c r="J125" s="699"/>
      <c r="K125" s="700"/>
      <c r="L125" s="701"/>
      <c r="M125" s="397">
        <f>'幼稚園 本単価表②'!M31</f>
        <v>51590</v>
      </c>
      <c r="N125" s="398"/>
      <c r="O125" s="399">
        <f>IF(SUM(K125:L126)&gt;0,ROUNDDOWN(SUM(M125*K125,M126*K126)/N50,-1),0)</f>
        <v>0</v>
      </c>
      <c r="P125" s="400"/>
      <c r="Q125" s="400"/>
      <c r="R125" s="400"/>
      <c r="S125" s="400"/>
      <c r="T125" s="400"/>
      <c r="U125" s="400"/>
      <c r="V125" s="400"/>
      <c r="W125" s="400"/>
      <c r="X125" s="400"/>
      <c r="Y125" s="400"/>
      <c r="Z125" s="401"/>
      <c r="AA125" s="57">
        <v>0</v>
      </c>
      <c r="AB125" s="57">
        <v>1</v>
      </c>
      <c r="AC125" s="57">
        <v>2</v>
      </c>
      <c r="AD125" s="57">
        <v>3</v>
      </c>
      <c r="AE125" s="57">
        <v>4</v>
      </c>
      <c r="AF125" s="57">
        <v>5</v>
      </c>
      <c r="AG125" s="57">
        <v>6</v>
      </c>
      <c r="AH125" s="57">
        <v>7</v>
      </c>
      <c r="AI125" s="57">
        <v>8</v>
      </c>
      <c r="AJ125" s="57">
        <v>9</v>
      </c>
      <c r="AK125" s="57">
        <v>10</v>
      </c>
      <c r="AL125" s="57">
        <v>11</v>
      </c>
      <c r="AM125" s="57">
        <v>12</v>
      </c>
      <c r="AN125" s="57">
        <v>13</v>
      </c>
      <c r="AO125" s="57">
        <v>14</v>
      </c>
      <c r="AP125" s="57">
        <v>15</v>
      </c>
      <c r="AQ125" s="57">
        <v>16</v>
      </c>
      <c r="AR125" s="57">
        <v>17</v>
      </c>
      <c r="AS125" s="57">
        <v>18</v>
      </c>
      <c r="AT125" s="57">
        <v>19</v>
      </c>
      <c r="AU125" s="57">
        <v>20</v>
      </c>
    </row>
    <row r="126" spans="1:127" ht="13.5" customHeight="1">
      <c r="A126" s="438"/>
      <c r="B126" s="435"/>
      <c r="C126" s="435"/>
      <c r="D126" s="435"/>
      <c r="E126" s="435"/>
      <c r="F126" s="435"/>
      <c r="G126" s="435"/>
      <c r="H126" s="436"/>
      <c r="I126" s="426" t="s">
        <v>100</v>
      </c>
      <c r="J126" s="427"/>
      <c r="K126" s="428"/>
      <c r="L126" s="429"/>
      <c r="M126" s="414">
        <f>'幼稚園 本単価表②'!M32</f>
        <v>6450</v>
      </c>
      <c r="N126" s="415"/>
      <c r="O126" s="384"/>
      <c r="P126" s="385"/>
      <c r="Q126" s="385"/>
      <c r="R126" s="385"/>
      <c r="S126" s="385"/>
      <c r="T126" s="385"/>
      <c r="U126" s="385"/>
      <c r="V126" s="385"/>
      <c r="W126" s="385"/>
      <c r="X126" s="385"/>
      <c r="Y126" s="385"/>
      <c r="Z126" s="430"/>
    </row>
    <row r="127" spans="1:127" ht="13.5" customHeight="1">
      <c r="A127" s="94" t="s">
        <v>407</v>
      </c>
      <c r="B127" s="704" t="s">
        <v>408</v>
      </c>
      <c r="C127" s="705"/>
      <c r="D127" s="705"/>
      <c r="E127" s="705"/>
      <c r="F127" s="705"/>
      <c r="G127" s="705"/>
      <c r="H127" s="706"/>
      <c r="I127" s="680" t="s">
        <v>422</v>
      </c>
      <c r="J127" s="681"/>
      <c r="K127" s="702"/>
      <c r="L127" s="703"/>
      <c r="M127" s="691">
        <f>'幼稚園 本単価表②'!D34</f>
        <v>11610</v>
      </c>
      <c r="N127" s="693"/>
      <c r="O127" s="443">
        <f>IF(K127&gt;0,ROUNDDOWN(ROUNDDOWN(M127*K127,-1)/N50,-1),0)</f>
        <v>0</v>
      </c>
      <c r="P127" s="444"/>
      <c r="Q127" s="444"/>
      <c r="R127" s="444"/>
      <c r="S127" s="444"/>
      <c r="T127" s="444"/>
      <c r="U127" s="444"/>
      <c r="V127" s="444"/>
      <c r="W127" s="444"/>
      <c r="X127" s="444"/>
      <c r="Y127" s="444"/>
      <c r="Z127" s="445"/>
      <c r="AA127" s="57">
        <v>0</v>
      </c>
      <c r="AB127" s="57">
        <v>1</v>
      </c>
      <c r="AC127" s="57">
        <v>2</v>
      </c>
      <c r="AD127" s="57">
        <v>3</v>
      </c>
      <c r="AE127" s="57">
        <v>4</v>
      </c>
      <c r="AF127" s="57">
        <v>5</v>
      </c>
      <c r="AG127" s="57">
        <v>6</v>
      </c>
      <c r="AH127" s="57">
        <v>7</v>
      </c>
      <c r="AI127" s="57">
        <v>8</v>
      </c>
      <c r="AJ127" s="57">
        <v>9</v>
      </c>
      <c r="AK127" s="57">
        <v>10</v>
      </c>
      <c r="AL127" s="57">
        <v>11</v>
      </c>
      <c r="AM127" s="57">
        <v>12</v>
      </c>
      <c r="AN127" s="57">
        <v>13</v>
      </c>
      <c r="AO127" s="57">
        <v>14</v>
      </c>
      <c r="AP127" s="57">
        <v>15</v>
      </c>
      <c r="AQ127" s="57">
        <v>16</v>
      </c>
      <c r="AR127" s="57">
        <v>17</v>
      </c>
      <c r="AS127" s="57">
        <v>18</v>
      </c>
      <c r="AT127" s="57">
        <v>19</v>
      </c>
      <c r="AU127" s="57">
        <v>20</v>
      </c>
      <c r="AV127" s="57">
        <v>21</v>
      </c>
      <c r="AW127" s="57">
        <v>22</v>
      </c>
      <c r="AX127" s="57">
        <v>23</v>
      </c>
      <c r="AY127" s="57">
        <v>24</v>
      </c>
      <c r="AZ127" s="57">
        <v>25</v>
      </c>
      <c r="BA127" s="57">
        <v>26</v>
      </c>
      <c r="BB127" s="57">
        <v>27</v>
      </c>
      <c r="BC127" s="57">
        <v>28</v>
      </c>
      <c r="BD127" s="57">
        <v>29</v>
      </c>
      <c r="BE127" s="57">
        <v>30</v>
      </c>
      <c r="BF127" s="57">
        <v>31</v>
      </c>
      <c r="BG127" s="57">
        <v>32</v>
      </c>
      <c r="BH127" s="57">
        <v>33</v>
      </c>
      <c r="BI127" s="57">
        <v>34</v>
      </c>
      <c r="BJ127" s="57">
        <v>35</v>
      </c>
      <c r="BK127" s="57">
        <v>36</v>
      </c>
      <c r="BL127" s="57">
        <v>37</v>
      </c>
      <c r="BM127" s="57">
        <v>38</v>
      </c>
      <c r="BN127" s="57">
        <v>39</v>
      </c>
      <c r="BO127" s="57">
        <v>40</v>
      </c>
      <c r="BP127" s="57">
        <v>41</v>
      </c>
      <c r="BQ127" s="57">
        <v>42</v>
      </c>
      <c r="BR127" s="57">
        <v>43</v>
      </c>
      <c r="BS127" s="57">
        <v>44</v>
      </c>
      <c r="BT127" s="57">
        <v>45</v>
      </c>
      <c r="BU127" s="57">
        <v>46</v>
      </c>
      <c r="BV127" s="57">
        <v>47</v>
      </c>
      <c r="BW127" s="57">
        <v>48</v>
      </c>
      <c r="BX127" s="57">
        <v>49</v>
      </c>
      <c r="BY127" s="57">
        <v>50</v>
      </c>
      <c r="BZ127" s="57">
        <v>51</v>
      </c>
      <c r="CA127" s="57">
        <v>52</v>
      </c>
      <c r="CB127" s="57">
        <v>53</v>
      </c>
      <c r="CC127" s="57">
        <v>54</v>
      </c>
      <c r="CD127" s="57">
        <v>55</v>
      </c>
      <c r="CE127" s="57">
        <v>56</v>
      </c>
      <c r="CF127" s="57">
        <v>57</v>
      </c>
      <c r="CG127" s="57">
        <v>58</v>
      </c>
      <c r="CH127" s="57">
        <v>59</v>
      </c>
      <c r="CI127" s="57">
        <v>60</v>
      </c>
      <c r="CJ127" s="57">
        <v>61</v>
      </c>
      <c r="CK127" s="57">
        <v>62</v>
      </c>
      <c r="CL127" s="57">
        <v>63</v>
      </c>
      <c r="CM127" s="57">
        <v>64</v>
      </c>
      <c r="CN127" s="57">
        <v>65</v>
      </c>
      <c r="CO127" s="57">
        <v>66</v>
      </c>
      <c r="CP127" s="57">
        <v>67</v>
      </c>
      <c r="CQ127" s="57">
        <v>68</v>
      </c>
      <c r="CR127" s="57">
        <v>69</v>
      </c>
      <c r="CS127" s="57">
        <v>70</v>
      </c>
      <c r="CT127" s="57">
        <v>71</v>
      </c>
      <c r="CU127" s="57">
        <v>72</v>
      </c>
      <c r="CV127" s="57">
        <v>73</v>
      </c>
      <c r="CW127" s="57">
        <v>74</v>
      </c>
      <c r="CX127" s="57">
        <v>75</v>
      </c>
      <c r="CY127" s="57">
        <v>76</v>
      </c>
      <c r="CZ127" s="57">
        <v>77</v>
      </c>
      <c r="DA127" s="57">
        <v>78</v>
      </c>
      <c r="DB127" s="57">
        <v>79</v>
      </c>
      <c r="DC127" s="57">
        <v>80</v>
      </c>
      <c r="DD127" s="57">
        <v>81</v>
      </c>
      <c r="DE127" s="57">
        <v>82</v>
      </c>
      <c r="DF127" s="57">
        <v>83</v>
      </c>
      <c r="DG127" s="57">
        <v>84</v>
      </c>
      <c r="DH127" s="57">
        <v>85</v>
      </c>
      <c r="DI127" s="57">
        <v>86</v>
      </c>
      <c r="DJ127" s="57">
        <v>87</v>
      </c>
      <c r="DK127" s="57">
        <v>88</v>
      </c>
      <c r="DL127" s="57">
        <v>89</v>
      </c>
      <c r="DM127" s="57">
        <v>90</v>
      </c>
      <c r="DN127" s="57">
        <v>91</v>
      </c>
      <c r="DO127" s="57">
        <v>92</v>
      </c>
      <c r="DP127" s="57">
        <v>93</v>
      </c>
      <c r="DQ127" s="57">
        <v>94</v>
      </c>
      <c r="DR127" s="57">
        <v>95</v>
      </c>
      <c r="DS127" s="57">
        <v>96</v>
      </c>
      <c r="DT127" s="57">
        <v>97</v>
      </c>
      <c r="DU127" s="57">
        <v>98</v>
      </c>
      <c r="DV127" s="57">
        <v>99</v>
      </c>
      <c r="DW127" s="57">
        <v>100</v>
      </c>
    </row>
    <row r="128" spans="1:127" ht="13.5" customHeight="1">
      <c r="A128" s="95" t="s">
        <v>64</v>
      </c>
      <c r="B128" s="684" t="s">
        <v>30</v>
      </c>
      <c r="C128" s="684"/>
      <c r="D128" s="684"/>
      <c r="E128" s="684"/>
      <c r="F128" s="684"/>
      <c r="G128" s="684"/>
      <c r="H128" s="685"/>
      <c r="I128" s="680" t="s">
        <v>102</v>
      </c>
      <c r="J128" s="681"/>
      <c r="K128" s="697"/>
      <c r="L128" s="688"/>
      <c r="M128" s="689">
        <f ca="1">IF(計算用!D35&lt;3,OFFSET('幼稚園 本単価表②'!H37,計算用!D35,0),OFFSET('幼稚園 本単価表②'!R37,計算用!D35-3,0))</f>
        <v>120</v>
      </c>
      <c r="N128" s="690"/>
      <c r="O128" s="691">
        <f>IF(OR(K128="その他",K128="１級地",K128="２級地",K128="３級地",K128="４級地"),ROUNDDOWN(M128,-1),0)</f>
        <v>0</v>
      </c>
      <c r="P128" s="692"/>
      <c r="Q128" s="692"/>
      <c r="R128" s="692"/>
      <c r="S128" s="692"/>
      <c r="T128" s="692"/>
      <c r="U128" s="692"/>
      <c r="V128" s="692"/>
      <c r="W128" s="692"/>
      <c r="X128" s="692"/>
      <c r="Y128" s="692"/>
      <c r="Z128" s="698"/>
      <c r="AA128" s="57" t="s">
        <v>314</v>
      </c>
      <c r="AB128" s="57" t="s">
        <v>315</v>
      </c>
      <c r="AC128" s="57" t="s">
        <v>316</v>
      </c>
      <c r="AD128" s="57" t="s">
        <v>317</v>
      </c>
      <c r="AE128" s="57" t="s">
        <v>81</v>
      </c>
    </row>
    <row r="129" spans="1:30" ht="13.5" customHeight="1">
      <c r="A129" s="85" t="s">
        <v>135</v>
      </c>
      <c r="B129" s="395" t="s">
        <v>141</v>
      </c>
      <c r="C129" s="395"/>
      <c r="D129" s="395"/>
      <c r="E129" s="395"/>
      <c r="F129" s="395"/>
      <c r="G129" s="395"/>
      <c r="H129" s="396"/>
      <c r="I129" s="422" t="s">
        <v>103</v>
      </c>
      <c r="J129" s="694"/>
      <c r="K129" s="419"/>
      <c r="L129" s="420"/>
      <c r="M129" s="439">
        <f>IF(K129="非適用",0,IF(K129="B",'幼稚園 本単価表②'!D43,'幼稚園 本単価表②'!D41))</f>
        <v>310610</v>
      </c>
      <c r="N129" s="440"/>
      <c r="O129" s="443">
        <f>IF(AND(OR(K129="A",K129="B"),OR(U58=3,X58=3)),ROUNDDOWN(M129/K51,-1),0)</f>
        <v>0</v>
      </c>
      <c r="P129" s="444"/>
      <c r="Q129" s="444"/>
      <c r="R129" s="444"/>
      <c r="S129" s="444"/>
      <c r="T129" s="444"/>
      <c r="U129" s="444"/>
      <c r="V129" s="444"/>
      <c r="W129" s="444"/>
      <c r="X129" s="444"/>
      <c r="Y129" s="444"/>
      <c r="Z129" s="589"/>
      <c r="AA129" s="57" t="s">
        <v>105</v>
      </c>
      <c r="AB129" s="57" t="s">
        <v>107</v>
      </c>
      <c r="AC129" s="57" t="s">
        <v>130</v>
      </c>
    </row>
    <row r="130" spans="1:30" ht="13.5" customHeight="1">
      <c r="A130" s="85"/>
      <c r="B130" s="395" t="s">
        <v>381</v>
      </c>
      <c r="C130" s="395"/>
      <c r="D130" s="395"/>
      <c r="E130" s="395"/>
      <c r="F130" s="395"/>
      <c r="G130" s="395"/>
      <c r="H130" s="396"/>
      <c r="I130" s="419"/>
      <c r="J130" s="420"/>
      <c r="K130" s="420"/>
      <c r="L130" s="421"/>
      <c r="M130" s="439">
        <f>'幼稚園 本単価表②'!C46</f>
        <v>6270</v>
      </c>
      <c r="N130" s="440"/>
      <c r="O130" s="443">
        <f>IF(AND(I130="適用",OR(U58=3,X58=3)),M130,0)</f>
        <v>0</v>
      </c>
      <c r="P130" s="444"/>
      <c r="Q130" s="444"/>
      <c r="R130" s="444"/>
      <c r="S130" s="444"/>
      <c r="T130" s="444"/>
      <c r="U130" s="444"/>
      <c r="V130" s="444"/>
      <c r="W130" s="444"/>
      <c r="X130" s="444"/>
      <c r="Y130" s="444"/>
      <c r="Z130" s="589"/>
    </row>
    <row r="131" spans="1:30" ht="13.5" customHeight="1">
      <c r="A131" s="85" t="s">
        <v>135</v>
      </c>
      <c r="B131" s="395" t="s">
        <v>382</v>
      </c>
      <c r="C131" s="395"/>
      <c r="D131" s="395"/>
      <c r="E131" s="395"/>
      <c r="F131" s="395"/>
      <c r="G131" s="395"/>
      <c r="H131" s="396"/>
      <c r="I131" s="419"/>
      <c r="J131" s="420"/>
      <c r="K131" s="420"/>
      <c r="L131" s="421"/>
      <c r="M131" s="439">
        <f>'幼稚園 本単価表②'!C48</f>
        <v>162470</v>
      </c>
      <c r="N131" s="440"/>
      <c r="O131" s="443">
        <f>IF(AND(I131="適用",OR(U58=3,X58=3)),ROUNDDOWN(M131/K51,-1),0)</f>
        <v>0</v>
      </c>
      <c r="P131" s="444"/>
      <c r="Q131" s="444"/>
      <c r="R131" s="444"/>
      <c r="S131" s="444"/>
      <c r="T131" s="444"/>
      <c r="U131" s="444"/>
      <c r="V131" s="444"/>
      <c r="W131" s="444"/>
      <c r="X131" s="444"/>
      <c r="Y131" s="444"/>
      <c r="Z131" s="589"/>
    </row>
    <row r="132" spans="1:30" ht="13.5" customHeight="1">
      <c r="A132" s="85" t="s">
        <v>135</v>
      </c>
      <c r="B132" s="395" t="s">
        <v>140</v>
      </c>
      <c r="C132" s="395"/>
      <c r="D132" s="395"/>
      <c r="E132" s="395"/>
      <c r="F132" s="395"/>
      <c r="G132" s="395"/>
      <c r="H132" s="396"/>
      <c r="I132" s="422" t="s">
        <v>101</v>
      </c>
      <c r="J132" s="694"/>
      <c r="K132" s="695"/>
      <c r="L132" s="696"/>
      <c r="M132" s="439">
        <f>'幼稚園 本単価表②'!C57</f>
        <v>160000</v>
      </c>
      <c r="N132" s="440"/>
      <c r="O132" s="443">
        <f>IF(AND(K132&gt;0,OR(U58=3,X58=3)),ROUNDDOWN(MIN(K132,M132)/K51,-1),0)</f>
        <v>0</v>
      </c>
      <c r="P132" s="444"/>
      <c r="Q132" s="444"/>
      <c r="R132" s="444"/>
      <c r="S132" s="444"/>
      <c r="T132" s="444"/>
      <c r="U132" s="444"/>
      <c r="V132" s="444"/>
      <c r="W132" s="444"/>
      <c r="X132" s="444"/>
      <c r="Y132" s="444"/>
      <c r="Z132" s="589"/>
    </row>
    <row r="133" spans="1:30" ht="13.5" customHeight="1">
      <c r="A133" s="85" t="s">
        <v>135</v>
      </c>
      <c r="B133" s="395" t="s">
        <v>139</v>
      </c>
      <c r="C133" s="395"/>
      <c r="D133" s="395"/>
      <c r="E133" s="395"/>
      <c r="F133" s="395"/>
      <c r="G133" s="395"/>
      <c r="H133" s="396"/>
      <c r="I133" s="419"/>
      <c r="J133" s="420"/>
      <c r="K133" s="420"/>
      <c r="L133" s="421"/>
      <c r="M133" s="439">
        <f>IF(I133="Ⅰ・Ⅱのみ満たす",'幼稚園 本単価表②'!J59,'幼稚園 本単価表②'!J60)</f>
        <v>317130</v>
      </c>
      <c r="N133" s="440"/>
      <c r="O133" s="443">
        <f>IF(ISTEXT(I133),IF(OR(U58=3,X58=3),ROUNDDOWN(M133/K51,-1),0),0)</f>
        <v>0</v>
      </c>
      <c r="P133" s="444"/>
      <c r="Q133" s="444"/>
      <c r="R133" s="444"/>
      <c r="S133" s="444"/>
      <c r="T133" s="444"/>
      <c r="U133" s="444"/>
      <c r="V133" s="444"/>
      <c r="W133" s="444"/>
      <c r="X133" s="444"/>
      <c r="Y133" s="444"/>
      <c r="Z133" s="589"/>
    </row>
    <row r="134" spans="1:30" ht="13.5" customHeight="1">
      <c r="A134" s="85" t="s">
        <v>135</v>
      </c>
      <c r="B134" s="395" t="s">
        <v>18</v>
      </c>
      <c r="C134" s="395"/>
      <c r="D134" s="395"/>
      <c r="E134" s="395"/>
      <c r="F134" s="395"/>
      <c r="G134" s="395"/>
      <c r="H134" s="396"/>
      <c r="I134" s="548" t="s">
        <v>377</v>
      </c>
      <c r="J134" s="549"/>
      <c r="K134" s="390"/>
      <c r="L134" s="392"/>
      <c r="M134" s="397" t="e">
        <f ca="1">M135+M136</f>
        <v>#N/A</v>
      </c>
      <c r="N134" s="398"/>
      <c r="O134" s="399">
        <f>IF(OR(K134="A",K134="B",K134="C"),ROUNDDOWN(M134/N50,-1),0)</f>
        <v>0</v>
      </c>
      <c r="P134" s="400"/>
      <c r="Q134" s="400"/>
      <c r="R134" s="400"/>
      <c r="S134" s="400"/>
      <c r="T134" s="400"/>
      <c r="U134" s="400"/>
      <c r="V134" s="400"/>
      <c r="W134" s="400"/>
      <c r="X134" s="400"/>
      <c r="Y134" s="400"/>
      <c r="Z134" s="401"/>
      <c r="AA134" s="57" t="s">
        <v>105</v>
      </c>
      <c r="AB134" s="57" t="s">
        <v>107</v>
      </c>
      <c r="AC134" s="57" t="s">
        <v>130</v>
      </c>
      <c r="AD134" s="57" t="s">
        <v>131</v>
      </c>
    </row>
    <row r="135" spans="1:30" ht="13.5" hidden="1" customHeight="1">
      <c r="A135" s="86"/>
      <c r="B135" s="92"/>
      <c r="C135" s="402" t="s">
        <v>97</v>
      </c>
      <c r="D135" s="403"/>
      <c r="E135" s="403"/>
      <c r="F135" s="403"/>
      <c r="G135" s="403"/>
      <c r="H135" s="404"/>
      <c r="I135" s="384"/>
      <c r="J135" s="385"/>
      <c r="K135" s="385"/>
      <c r="L135" s="385"/>
      <c r="M135" s="405" t="e">
        <f ca="1">IF(INDEX(計算用!B44:B47,MATCH(K134,計算用!F44:F47,0))&lt;2,'幼稚園 本単価表②'!E63,OFFSET('幼稚園 本単価表②'!E63,(INDEX(計算用!B44:B47,MATCH(K134,計算用!F44:F47,0))-1)*3,0))</f>
        <v>#N/A</v>
      </c>
      <c r="N135" s="406"/>
      <c r="O135" s="407">
        <f>O134-O136</f>
        <v>0</v>
      </c>
      <c r="P135" s="408"/>
      <c r="Q135" s="408"/>
      <c r="R135" s="408"/>
      <c r="S135" s="408"/>
      <c r="T135" s="408"/>
      <c r="U135" s="408"/>
      <c r="V135" s="408"/>
      <c r="W135" s="408"/>
      <c r="X135" s="408"/>
      <c r="Y135" s="408"/>
      <c r="Z135" s="409"/>
    </row>
    <row r="136" spans="1:30" ht="13.5" customHeight="1">
      <c r="A136" s="86"/>
      <c r="B136" s="93"/>
      <c r="C136" s="411" t="s">
        <v>21</v>
      </c>
      <c r="D136" s="412"/>
      <c r="E136" s="412"/>
      <c r="F136" s="412"/>
      <c r="G136" s="412"/>
      <c r="H136" s="413"/>
      <c r="I136" s="384"/>
      <c r="J136" s="385"/>
      <c r="K136" s="385"/>
      <c r="L136" s="385"/>
      <c r="M136" s="414" t="e">
        <f ca="1">IF(INDEX(計算用!B44:B47,MATCH(K134,計算用!F44:F47,0))&lt;2,'幼稚園 本単価表②'!K63,OFFSET('幼稚園 本単価表②'!K63,(INDEX(計算用!B44:B47,MATCH(K134,計算用!F44:F47,0))-1)*3,0))*$K$65</f>
        <v>#N/A</v>
      </c>
      <c r="N136" s="415"/>
      <c r="O136" s="416">
        <f>IF(OR(K134="A",K134="B",K134="C"),ROUNDDOWN(M136/N50,-1),0)</f>
        <v>0</v>
      </c>
      <c r="P136" s="417"/>
      <c r="Q136" s="417"/>
      <c r="R136" s="417"/>
      <c r="S136" s="417"/>
      <c r="T136" s="417"/>
      <c r="U136" s="417"/>
      <c r="V136" s="417"/>
      <c r="W136" s="417"/>
      <c r="X136" s="417"/>
      <c r="Y136" s="417"/>
      <c r="Z136" s="418"/>
    </row>
    <row r="137" spans="1:30" ht="13.5" customHeight="1">
      <c r="A137" s="95" t="s">
        <v>135</v>
      </c>
      <c r="B137" s="684" t="s">
        <v>138</v>
      </c>
      <c r="C137" s="684"/>
      <c r="D137" s="684"/>
      <c r="E137" s="684"/>
      <c r="F137" s="684"/>
      <c r="G137" s="684"/>
      <c r="H137" s="685"/>
      <c r="I137" s="686"/>
      <c r="J137" s="687"/>
      <c r="K137" s="687"/>
      <c r="L137" s="688"/>
      <c r="M137" s="689">
        <f>'幼稚園 本単価表②'!C71</f>
        <v>150000</v>
      </c>
      <c r="N137" s="690"/>
      <c r="O137" s="691">
        <f>IF(AND(I137="適用",OR(U58=3,X58=3)),ROUNDDOWN(M137/K51,-1),0)</f>
        <v>0</v>
      </c>
      <c r="P137" s="692"/>
      <c r="Q137" s="692"/>
      <c r="R137" s="692"/>
      <c r="S137" s="692"/>
      <c r="T137" s="692"/>
      <c r="U137" s="692"/>
      <c r="V137" s="692"/>
      <c r="W137" s="692"/>
      <c r="X137" s="692"/>
      <c r="Y137" s="692"/>
      <c r="Z137" s="693"/>
    </row>
    <row r="138" spans="1:30" ht="13.5" customHeight="1">
      <c r="A138" s="825" t="s">
        <v>134</v>
      </c>
      <c r="B138" s="825"/>
      <c r="C138" s="825"/>
      <c r="D138" s="825"/>
      <c r="E138" s="825"/>
      <c r="F138" s="825"/>
      <c r="G138" s="825"/>
      <c r="H138" s="825"/>
      <c r="I138" s="825"/>
      <c r="J138" s="825"/>
      <c r="K138" s="825"/>
      <c r="L138" s="825"/>
      <c r="M138" s="825"/>
      <c r="N138" s="825"/>
      <c r="O138" s="825"/>
      <c r="P138" s="825"/>
      <c r="Q138" s="825"/>
      <c r="R138" s="825"/>
      <c r="S138" s="825"/>
      <c r="T138" s="825"/>
      <c r="U138" s="825"/>
      <c r="V138" s="825"/>
      <c r="W138" s="825"/>
      <c r="X138" s="825"/>
      <c r="Y138" s="825"/>
      <c r="Z138" s="825"/>
    </row>
    <row r="139" spans="1:30" ht="13.5" customHeight="1">
      <c r="A139" s="826" t="s">
        <v>116</v>
      </c>
      <c r="B139" s="826"/>
      <c r="C139" s="826"/>
      <c r="D139" s="826"/>
      <c r="E139" s="826"/>
      <c r="F139" s="826"/>
      <c r="G139" s="826"/>
      <c r="H139" s="826"/>
      <c r="I139" s="826"/>
      <c r="J139" s="826"/>
      <c r="K139" s="826"/>
      <c r="L139" s="826"/>
      <c r="M139" s="826"/>
      <c r="N139" s="826"/>
      <c r="O139" s="826"/>
      <c r="P139" s="826"/>
      <c r="Q139" s="826"/>
      <c r="R139" s="826"/>
      <c r="S139" s="826"/>
      <c r="T139" s="826"/>
      <c r="U139" s="826"/>
      <c r="V139" s="826"/>
      <c r="W139" s="826"/>
      <c r="X139" s="826"/>
      <c r="Y139" s="826"/>
      <c r="Z139" s="826"/>
    </row>
    <row r="140" spans="1:30" ht="13.5" customHeight="1">
      <c r="A140" s="96"/>
      <c r="B140" s="84"/>
      <c r="C140" s="84"/>
      <c r="D140" s="84"/>
      <c r="E140" s="84"/>
      <c r="F140" s="84"/>
      <c r="G140" s="84"/>
      <c r="H140" s="84"/>
      <c r="I140" s="97"/>
      <c r="J140" s="97"/>
      <c r="K140" s="97"/>
      <c r="L140" s="97"/>
      <c r="M140" s="98"/>
      <c r="N140" s="98"/>
      <c r="O140" s="97"/>
      <c r="P140" s="97"/>
      <c r="Q140" s="97"/>
      <c r="R140" s="97"/>
      <c r="S140" s="97"/>
      <c r="T140" s="97"/>
      <c r="U140" s="97"/>
      <c r="V140" s="97"/>
      <c r="W140" s="97"/>
      <c r="X140" s="97"/>
      <c r="Y140" s="97"/>
      <c r="Z140" s="97"/>
    </row>
    <row r="141" spans="1:30" ht="13.5" customHeight="1">
      <c r="A141" s="680" t="s">
        <v>7</v>
      </c>
      <c r="B141" s="681"/>
      <c r="C141" s="681"/>
      <c r="D141" s="681"/>
      <c r="E141" s="681"/>
      <c r="F141" s="681"/>
      <c r="G141" s="681"/>
      <c r="H141" s="681"/>
      <c r="I141" s="681"/>
      <c r="J141" s="681"/>
      <c r="K141" s="681"/>
      <c r="L141" s="681"/>
      <c r="M141" s="681"/>
      <c r="N141" s="682"/>
      <c r="O141" s="572" t="s">
        <v>93</v>
      </c>
      <c r="P141" s="573"/>
      <c r="Q141" s="574"/>
      <c r="R141" s="572" t="s">
        <v>94</v>
      </c>
      <c r="S141" s="573"/>
      <c r="T141" s="574"/>
      <c r="U141" s="572" t="s">
        <v>31</v>
      </c>
      <c r="V141" s="573"/>
      <c r="W141" s="574"/>
      <c r="X141" s="572" t="s">
        <v>35</v>
      </c>
      <c r="Y141" s="573"/>
      <c r="Z141" s="574"/>
    </row>
    <row r="142" spans="1:30" ht="13.5" customHeight="1">
      <c r="A142" s="827" t="s">
        <v>363</v>
      </c>
      <c r="B142" s="395"/>
      <c r="C142" s="395"/>
      <c r="D142" s="395"/>
      <c r="E142" s="395"/>
      <c r="F142" s="395"/>
      <c r="G142" s="395"/>
      <c r="H142" s="395"/>
      <c r="I142" s="395"/>
      <c r="J142" s="395"/>
      <c r="K142" s="395"/>
      <c r="L142" s="395"/>
      <c r="M142" s="395"/>
      <c r="N142" s="396"/>
      <c r="O142" s="677">
        <f ca="1">IF(I101="適用",SUM(O101,O107,O110,O113,O116,O119,O122,O125,O127,O128,O129,O130,O131,O132,O133,O134,O137),SUM(O61,O65,O68,O74,O80,O83,O86,O89,O93,O98,O107,O110,O113,O116,O119,O122,O127,O125,O128,O129,O130,O131,O132,O133,O134,O137))</f>
        <v>0</v>
      </c>
      <c r="P142" s="678"/>
      <c r="Q142" s="679"/>
      <c r="R142" s="828">
        <f ca="1">IF(I101="適用",SUM(O101,O107,O110,O113,O116,O119,O122,O125,O127,O128,O129,O130,O131,O132,O133,O134,O137),SUM(O61,O65,O68,O74,O80,O83,O86,O89,O93,O98,O107,O110,O113,O116,O119,O122,O127,O125,O128,O129,O130,O131,O132,O133,O134,O137))</f>
        <v>0</v>
      </c>
      <c r="S142" s="829"/>
      <c r="T142" s="830"/>
      <c r="U142" s="677">
        <f ca="1">IF(I101="適用",SUM(U101,O107,O110,O113,O116,O119,O122,O125,O127,O128,O129,O130,O131,O132,O133,O134,O137),SUM(U61,U65,O68,U71,O80,O83,O86,O89,O93,O98,O107,O110,O113,O116,O119,O122,O127,O125,O128,O129,O130,O131,O132,O133,O134,O137))</f>
        <v>0</v>
      </c>
      <c r="V142" s="678"/>
      <c r="W142" s="679"/>
      <c r="X142" s="677">
        <f ca="1">IF(I101="適用",SUM(X101,O107,O110,O113,O116,O119,O122,O125,O127,O128,O129,O130,O131,O132,O133,O134,O137),SUM(U61,U65,O68,U71,X77,O80,O83,O86,O89,O93,O98,O107,O110,O113,O116,O119,O122,O127,O125,O128,O129,O130,O131,O132,O133,O134,O137))</f>
        <v>0</v>
      </c>
      <c r="Y142" s="678"/>
      <c r="Z142" s="679"/>
    </row>
    <row r="143" spans="1:30" ht="13.5" customHeight="1">
      <c r="A143" s="99"/>
      <c r="B143" s="683" t="s">
        <v>32</v>
      </c>
      <c r="C143" s="412"/>
      <c r="D143" s="412"/>
      <c r="E143" s="412"/>
      <c r="F143" s="412"/>
      <c r="G143" s="412"/>
      <c r="H143" s="412"/>
      <c r="I143" s="412"/>
      <c r="J143" s="412"/>
      <c r="K143" s="412"/>
      <c r="L143" s="412"/>
      <c r="M143" s="412"/>
      <c r="N143" s="413"/>
      <c r="O143" s="665">
        <f ca="1">IF(I101="適用",SUM(O103,O109,O112,O115,O118,O121,O124,O136),SUM(O65,O70,O82,O85,O88,O92,O100,O109,O112,O115,O118,O121,O124,O136))</f>
        <v>0</v>
      </c>
      <c r="P143" s="666"/>
      <c r="Q143" s="667"/>
      <c r="R143" s="665">
        <f ca="1">IF(I101="適用",SUM(O103,O109,O112,O115,O118,O121,O124,O136),SUM(O65,O70,O82,O85,O88,O92,O100,O109,O112,O115,O118,O121,O124,O136))</f>
        <v>0</v>
      </c>
      <c r="S143" s="666"/>
      <c r="T143" s="667"/>
      <c r="U143" s="665">
        <f ca="1">IF(I101="適用",SUM(U103,O109,O112,O115,O118,O121,O124,O136),SUM(U65,O70,U73,O82,O85,O88,O92,O100,O109,O112,O115,O118,O121,O124,O136))</f>
        <v>0</v>
      </c>
      <c r="V143" s="666"/>
      <c r="W143" s="667"/>
      <c r="X143" s="665">
        <f ca="1">IF(I101="適用",SUM(X103,O109,O112,O115,O118,O121,O124,O136),SUM(U65,O70,U73,X79,O82,O85,O88,O92,O100,O109,O112,O115,O118,O121,O124,O136))</f>
        <v>0</v>
      </c>
      <c r="Y143" s="666"/>
      <c r="Z143" s="667"/>
    </row>
    <row r="144" spans="1:30" ht="13.5" customHeight="1">
      <c r="A144" s="664" t="s">
        <v>109</v>
      </c>
      <c r="B144" s="403"/>
      <c r="C144" s="403"/>
      <c r="D144" s="403"/>
      <c r="E144" s="403"/>
      <c r="F144" s="403"/>
      <c r="G144" s="403"/>
      <c r="H144" s="403"/>
      <c r="I144" s="403"/>
      <c r="J144" s="403"/>
      <c r="K144" s="403"/>
      <c r="L144" s="403"/>
      <c r="M144" s="403"/>
      <c r="N144" s="404"/>
      <c r="O144" s="665">
        <f ca="1">O142+O94</f>
        <v>0</v>
      </c>
      <c r="P144" s="666"/>
      <c r="Q144" s="667"/>
      <c r="R144" s="665">
        <f ca="1">R142+O94</f>
        <v>0</v>
      </c>
      <c r="S144" s="666"/>
      <c r="T144" s="667"/>
      <c r="U144" s="665">
        <f ca="1">U142+O94</f>
        <v>0</v>
      </c>
      <c r="V144" s="666"/>
      <c r="W144" s="667"/>
      <c r="X144" s="665">
        <f ca="1">X142+O94</f>
        <v>0</v>
      </c>
      <c r="Y144" s="666"/>
      <c r="Z144" s="667"/>
    </row>
    <row r="145" spans="1:26" ht="13.5" customHeight="1">
      <c r="A145" s="100"/>
      <c r="B145" s="668" t="s">
        <v>32</v>
      </c>
      <c r="C145" s="669"/>
      <c r="D145" s="669"/>
      <c r="E145" s="669"/>
      <c r="F145" s="669"/>
      <c r="G145" s="669"/>
      <c r="H145" s="669"/>
      <c r="I145" s="669"/>
      <c r="J145" s="669"/>
      <c r="K145" s="669"/>
      <c r="L145" s="669"/>
      <c r="M145" s="669"/>
      <c r="N145" s="670"/>
      <c r="O145" s="583">
        <f ca="1">O143</f>
        <v>0</v>
      </c>
      <c r="P145" s="584"/>
      <c r="Q145" s="585"/>
      <c r="R145" s="583">
        <f t="shared" ref="R145" ca="1" si="0">R143</f>
        <v>0</v>
      </c>
      <c r="S145" s="584"/>
      <c r="T145" s="585"/>
      <c r="U145" s="583">
        <f t="shared" ref="U145" ca="1" si="1">U143</f>
        <v>0</v>
      </c>
      <c r="V145" s="584"/>
      <c r="W145" s="585"/>
      <c r="X145" s="583">
        <f t="shared" ref="X145" ca="1" si="2">X143</f>
        <v>0</v>
      </c>
      <c r="Y145" s="584"/>
      <c r="Z145" s="585"/>
    </row>
    <row r="146" spans="1:26" ht="13.5" customHeight="1">
      <c r="A146" s="671" t="s">
        <v>379</v>
      </c>
      <c r="B146" s="672"/>
      <c r="C146" s="672"/>
      <c r="D146" s="672"/>
      <c r="E146" s="672"/>
      <c r="F146" s="672"/>
      <c r="G146" s="672"/>
      <c r="H146" s="672"/>
      <c r="I146" s="672"/>
      <c r="J146" s="672"/>
      <c r="K146" s="672"/>
      <c r="L146" s="672"/>
      <c r="M146" s="672"/>
      <c r="N146" s="673"/>
      <c r="O146" s="674">
        <f>'在籍児童一覧（幼稚園）'!N142</f>
        <v>0</v>
      </c>
      <c r="P146" s="675"/>
      <c r="Q146" s="676"/>
      <c r="R146" s="674">
        <f>'在籍児童一覧（幼稚園）'!P142</f>
        <v>0</v>
      </c>
      <c r="S146" s="675"/>
      <c r="T146" s="676"/>
      <c r="U146" s="674">
        <f>'在籍児童一覧（幼稚園）'!R142</f>
        <v>0</v>
      </c>
      <c r="V146" s="675"/>
      <c r="W146" s="676"/>
      <c r="X146" s="674">
        <f>'在籍児童一覧（幼稚園）'!T142</f>
        <v>0</v>
      </c>
      <c r="Y146" s="675"/>
      <c r="Z146" s="676"/>
    </row>
    <row r="147" spans="1:26" ht="13.5" customHeight="1">
      <c r="A147" s="562" t="s">
        <v>380</v>
      </c>
      <c r="B147" s="563"/>
      <c r="C147" s="563"/>
      <c r="D147" s="563"/>
      <c r="E147" s="563"/>
      <c r="F147" s="563"/>
      <c r="G147" s="563"/>
      <c r="H147" s="563"/>
      <c r="I147" s="563"/>
      <c r="J147" s="563"/>
      <c r="K147" s="563"/>
      <c r="L147" s="563"/>
      <c r="M147" s="563"/>
      <c r="N147" s="564"/>
      <c r="O147" s="565">
        <f>'在籍児童一覧（幼稚園）'!N144</f>
        <v>0</v>
      </c>
      <c r="P147" s="566"/>
      <c r="Q147" s="567"/>
      <c r="R147" s="565">
        <f>'在籍児童一覧（幼稚園）'!P144</f>
        <v>0</v>
      </c>
      <c r="S147" s="566"/>
      <c r="T147" s="567"/>
      <c r="U147" s="565">
        <f>'在籍児童一覧（幼稚園）'!R144</f>
        <v>0</v>
      </c>
      <c r="V147" s="566"/>
      <c r="W147" s="567"/>
      <c r="X147" s="565">
        <f>'在籍児童一覧（幼稚園）'!T144</f>
        <v>0</v>
      </c>
      <c r="Y147" s="566"/>
      <c r="Z147" s="567"/>
    </row>
    <row r="148" spans="1:26" ht="13.5" customHeight="1">
      <c r="A148" s="568" t="s">
        <v>110</v>
      </c>
      <c r="B148" s="435"/>
      <c r="C148" s="435"/>
      <c r="D148" s="435"/>
      <c r="E148" s="435"/>
      <c r="F148" s="435"/>
      <c r="G148" s="435"/>
      <c r="H148" s="435"/>
      <c r="I148" s="435"/>
      <c r="J148" s="435"/>
      <c r="K148" s="435"/>
      <c r="L148" s="435"/>
      <c r="M148" s="435"/>
      <c r="N148" s="436"/>
      <c r="O148" s="569">
        <f ca="1">SUM(O142*O146,O144*O147)</f>
        <v>0</v>
      </c>
      <c r="P148" s="570"/>
      <c r="Q148" s="571"/>
      <c r="R148" s="601">
        <f t="shared" ref="R148" ca="1" si="3">SUM(R142*R146,R144*R147)</f>
        <v>0</v>
      </c>
      <c r="S148" s="602"/>
      <c r="T148" s="603"/>
      <c r="U148" s="601">
        <f ca="1">SUM(U142*U146,U144*U147)</f>
        <v>0</v>
      </c>
      <c r="V148" s="602"/>
      <c r="W148" s="603"/>
      <c r="X148" s="601">
        <f t="shared" ref="X148" ca="1" si="4">SUM(X142*X146,X144*X147)</f>
        <v>0</v>
      </c>
      <c r="Y148" s="602"/>
      <c r="Z148" s="603"/>
    </row>
    <row r="149" spans="1:26" ht="13.5" customHeight="1">
      <c r="A149" s="101"/>
      <c r="B149" s="556" t="s">
        <v>32</v>
      </c>
      <c r="C149" s="557"/>
      <c r="D149" s="557"/>
      <c r="E149" s="557"/>
      <c r="F149" s="557"/>
      <c r="G149" s="557"/>
      <c r="H149" s="557"/>
      <c r="I149" s="557"/>
      <c r="J149" s="557"/>
      <c r="K149" s="557"/>
      <c r="L149" s="557"/>
      <c r="M149" s="557"/>
      <c r="N149" s="558"/>
      <c r="O149" s="559">
        <f ca="1">SUM(O143*O146,O145*O147)</f>
        <v>0</v>
      </c>
      <c r="P149" s="560"/>
      <c r="Q149" s="561"/>
      <c r="R149" s="559">
        <f t="shared" ref="R149" ca="1" si="5">SUM(R143*R146,R145*R147)</f>
        <v>0</v>
      </c>
      <c r="S149" s="560"/>
      <c r="T149" s="561"/>
      <c r="U149" s="559">
        <f t="shared" ref="U149" ca="1" si="6">SUM(U143*U146,U145*U147)</f>
        <v>0</v>
      </c>
      <c r="V149" s="560"/>
      <c r="W149" s="561"/>
      <c r="X149" s="559">
        <f t="shared" ref="X149" ca="1" si="7">SUM(X143*X146,X145*X147)</f>
        <v>0</v>
      </c>
      <c r="Y149" s="560"/>
      <c r="Z149" s="561"/>
    </row>
    <row r="150" spans="1:26" s="304" customFormat="1" ht="13.5" hidden="1" customHeight="1">
      <c r="A150" s="652" t="s">
        <v>366</v>
      </c>
      <c r="B150" s="655" t="s">
        <v>363</v>
      </c>
      <c r="C150" s="656"/>
      <c r="D150" s="656"/>
      <c r="E150" s="656"/>
      <c r="F150" s="656"/>
      <c r="G150" s="656"/>
      <c r="H150" s="656"/>
      <c r="I150" s="656"/>
      <c r="J150" s="656"/>
      <c r="K150" s="656"/>
      <c r="L150" s="656"/>
      <c r="M150" s="656"/>
      <c r="N150" s="657"/>
      <c r="O150" s="542">
        <f ca="1">O142</f>
        <v>0</v>
      </c>
      <c r="P150" s="543"/>
      <c r="Q150" s="544"/>
      <c r="R150" s="542">
        <f t="shared" ref="R150" ca="1" si="8">R142</f>
        <v>0</v>
      </c>
      <c r="S150" s="543"/>
      <c r="T150" s="544"/>
      <c r="U150" s="542">
        <f t="shared" ref="U150" ca="1" si="9">U142</f>
        <v>0</v>
      </c>
      <c r="V150" s="543"/>
      <c r="W150" s="544"/>
      <c r="X150" s="542">
        <f t="shared" ref="X150" ca="1" si="10">X142</f>
        <v>0</v>
      </c>
      <c r="Y150" s="543"/>
      <c r="Z150" s="544"/>
    </row>
    <row r="151" spans="1:26" s="304" customFormat="1" ht="13.5" hidden="1" customHeight="1">
      <c r="A151" s="653"/>
      <c r="B151" s="305"/>
      <c r="C151" s="658" t="s">
        <v>32</v>
      </c>
      <c r="D151" s="659"/>
      <c r="E151" s="659"/>
      <c r="F151" s="659"/>
      <c r="G151" s="659"/>
      <c r="H151" s="659"/>
      <c r="I151" s="659"/>
      <c r="J151" s="659"/>
      <c r="K151" s="659"/>
      <c r="L151" s="659"/>
      <c r="M151" s="659"/>
      <c r="N151" s="660"/>
      <c r="O151" s="545">
        <f t="shared" ref="O151" ca="1" si="11">O143</f>
        <v>0</v>
      </c>
      <c r="P151" s="546"/>
      <c r="Q151" s="547"/>
      <c r="R151" s="545">
        <f t="shared" ref="R151" ca="1" si="12">R143</f>
        <v>0</v>
      </c>
      <c r="S151" s="546"/>
      <c r="T151" s="547"/>
      <c r="U151" s="545">
        <f t="shared" ref="U151" ca="1" si="13">U143</f>
        <v>0</v>
      </c>
      <c r="V151" s="546"/>
      <c r="W151" s="547"/>
      <c r="X151" s="545">
        <f t="shared" ref="X151" ca="1" si="14">X143</f>
        <v>0</v>
      </c>
      <c r="Y151" s="546"/>
      <c r="Z151" s="547"/>
    </row>
    <row r="152" spans="1:26" s="304" customFormat="1" ht="13.5" hidden="1" customHeight="1">
      <c r="A152" s="653"/>
      <c r="B152" s="661" t="s">
        <v>109</v>
      </c>
      <c r="C152" s="662"/>
      <c r="D152" s="662"/>
      <c r="E152" s="662"/>
      <c r="F152" s="662"/>
      <c r="G152" s="662"/>
      <c r="H152" s="662"/>
      <c r="I152" s="662"/>
      <c r="J152" s="662"/>
      <c r="K152" s="662"/>
      <c r="L152" s="662"/>
      <c r="M152" s="662"/>
      <c r="N152" s="663"/>
      <c r="O152" s="545">
        <f t="shared" ref="O152" ca="1" si="15">O144</f>
        <v>0</v>
      </c>
      <c r="P152" s="546"/>
      <c r="Q152" s="547"/>
      <c r="R152" s="545">
        <f t="shared" ref="R152" ca="1" si="16">R144</f>
        <v>0</v>
      </c>
      <c r="S152" s="546"/>
      <c r="T152" s="547"/>
      <c r="U152" s="545">
        <f t="shared" ref="U152" ca="1" si="17">U144</f>
        <v>0</v>
      </c>
      <c r="V152" s="546"/>
      <c r="W152" s="547"/>
      <c r="X152" s="545">
        <f t="shared" ref="X152" ca="1" si="18">X144</f>
        <v>0</v>
      </c>
      <c r="Y152" s="546"/>
      <c r="Z152" s="547"/>
    </row>
    <row r="153" spans="1:26" s="304" customFormat="1" ht="13.5" hidden="1" customHeight="1">
      <c r="A153" s="653"/>
      <c r="B153" s="306"/>
      <c r="C153" s="517" t="s">
        <v>32</v>
      </c>
      <c r="D153" s="518"/>
      <c r="E153" s="518"/>
      <c r="F153" s="518"/>
      <c r="G153" s="518"/>
      <c r="H153" s="518"/>
      <c r="I153" s="518"/>
      <c r="J153" s="518"/>
      <c r="K153" s="518"/>
      <c r="L153" s="518"/>
      <c r="M153" s="518"/>
      <c r="N153" s="519"/>
      <c r="O153" s="649">
        <f t="shared" ref="O153" ca="1" si="19">O145</f>
        <v>0</v>
      </c>
      <c r="P153" s="650"/>
      <c r="Q153" s="651"/>
      <c r="R153" s="649">
        <f t="shared" ref="R153" ca="1" si="20">R145</f>
        <v>0</v>
      </c>
      <c r="S153" s="650"/>
      <c r="T153" s="651"/>
      <c r="U153" s="649">
        <f t="shared" ref="U153" ca="1" si="21">U145</f>
        <v>0</v>
      </c>
      <c r="V153" s="650"/>
      <c r="W153" s="651"/>
      <c r="X153" s="649">
        <f t="shared" ref="X153" ca="1" si="22">X145</f>
        <v>0</v>
      </c>
      <c r="Y153" s="650"/>
      <c r="Z153" s="651"/>
    </row>
    <row r="154" spans="1:26" s="304" customFormat="1" ht="13.5" hidden="1" customHeight="1">
      <c r="A154" s="653"/>
      <c r="B154" s="520" t="s">
        <v>379</v>
      </c>
      <c r="C154" s="521"/>
      <c r="D154" s="521"/>
      <c r="E154" s="521"/>
      <c r="F154" s="521"/>
      <c r="G154" s="521"/>
      <c r="H154" s="521"/>
      <c r="I154" s="521"/>
      <c r="J154" s="521"/>
      <c r="K154" s="521"/>
      <c r="L154" s="521"/>
      <c r="M154" s="521"/>
      <c r="N154" s="522"/>
      <c r="O154" s="530">
        <f>'在籍児童一覧（幼稚園）'!N160</f>
        <v>0</v>
      </c>
      <c r="P154" s="531"/>
      <c r="Q154" s="532"/>
      <c r="R154" s="530">
        <f>'在籍児童一覧（幼稚園）'!P160</f>
        <v>0</v>
      </c>
      <c r="S154" s="531"/>
      <c r="T154" s="532"/>
      <c r="U154" s="530">
        <f>'在籍児童一覧（幼稚園）'!R160</f>
        <v>0</v>
      </c>
      <c r="V154" s="531"/>
      <c r="W154" s="532"/>
      <c r="X154" s="530">
        <f>'在籍児童一覧（幼稚園）'!T160</f>
        <v>0</v>
      </c>
      <c r="Y154" s="531"/>
      <c r="Z154" s="532"/>
    </row>
    <row r="155" spans="1:26" s="304" customFormat="1" ht="13.5" hidden="1" customHeight="1">
      <c r="A155" s="653"/>
      <c r="B155" s="523" t="s">
        <v>380</v>
      </c>
      <c r="C155" s="518"/>
      <c r="D155" s="518"/>
      <c r="E155" s="518"/>
      <c r="F155" s="518"/>
      <c r="G155" s="518"/>
      <c r="H155" s="518"/>
      <c r="I155" s="518"/>
      <c r="J155" s="518"/>
      <c r="K155" s="518"/>
      <c r="L155" s="518"/>
      <c r="M155" s="518"/>
      <c r="N155" s="519"/>
      <c r="O155" s="533">
        <f>'在籍児童一覧（幼稚園）'!N162</f>
        <v>0</v>
      </c>
      <c r="P155" s="534"/>
      <c r="Q155" s="535"/>
      <c r="R155" s="533">
        <f>'在籍児童一覧（幼稚園）'!P162</f>
        <v>0</v>
      </c>
      <c r="S155" s="534"/>
      <c r="T155" s="535"/>
      <c r="U155" s="533">
        <f>'在籍児童一覧（幼稚園）'!R162</f>
        <v>0</v>
      </c>
      <c r="V155" s="534"/>
      <c r="W155" s="535"/>
      <c r="X155" s="533">
        <f>'在籍児童一覧（幼稚園）'!T162</f>
        <v>0</v>
      </c>
      <c r="Y155" s="534"/>
      <c r="Z155" s="535"/>
    </row>
    <row r="156" spans="1:26" s="304" customFormat="1" ht="13.5" hidden="1" customHeight="1">
      <c r="A156" s="653"/>
      <c r="B156" s="524" t="s">
        <v>110</v>
      </c>
      <c r="C156" s="525"/>
      <c r="D156" s="525"/>
      <c r="E156" s="525"/>
      <c r="F156" s="525"/>
      <c r="G156" s="525"/>
      <c r="H156" s="525"/>
      <c r="I156" s="525"/>
      <c r="J156" s="525"/>
      <c r="K156" s="525"/>
      <c r="L156" s="525"/>
      <c r="M156" s="525"/>
      <c r="N156" s="526"/>
      <c r="O156" s="536">
        <f ca="1">SUM(O150*O154,O152*O155)</f>
        <v>0</v>
      </c>
      <c r="P156" s="537"/>
      <c r="Q156" s="538"/>
      <c r="R156" s="539">
        <f t="shared" ref="R156" ca="1" si="23">SUM(R150*R154,R152*R155)</f>
        <v>0</v>
      </c>
      <c r="S156" s="540"/>
      <c r="T156" s="541"/>
      <c r="U156" s="539">
        <f t="shared" ref="U156" ca="1" si="24">SUM(U150*U154,U152*U155)</f>
        <v>0</v>
      </c>
      <c r="V156" s="540"/>
      <c r="W156" s="541"/>
      <c r="X156" s="539">
        <f t="shared" ref="X156" ca="1" si="25">SUM(X150*X154,X152*X155)</f>
        <v>0</v>
      </c>
      <c r="Y156" s="540"/>
      <c r="Z156" s="541"/>
    </row>
    <row r="157" spans="1:26" s="304" customFormat="1" ht="13.5" hidden="1" customHeight="1">
      <c r="A157" s="654"/>
      <c r="B157" s="307"/>
      <c r="C157" s="527" t="s">
        <v>32</v>
      </c>
      <c r="D157" s="528"/>
      <c r="E157" s="528"/>
      <c r="F157" s="528"/>
      <c r="G157" s="528"/>
      <c r="H157" s="528"/>
      <c r="I157" s="528"/>
      <c r="J157" s="528"/>
      <c r="K157" s="528"/>
      <c r="L157" s="528"/>
      <c r="M157" s="528"/>
      <c r="N157" s="529"/>
      <c r="O157" s="545">
        <f ca="1">SUM(O151*O154,O153*O155)</f>
        <v>0</v>
      </c>
      <c r="P157" s="546"/>
      <c r="Q157" s="547"/>
      <c r="R157" s="545">
        <f t="shared" ref="R157" ca="1" si="26">SUM(R151*R154,R153*R155)</f>
        <v>0</v>
      </c>
      <c r="S157" s="546"/>
      <c r="T157" s="547"/>
      <c r="U157" s="545">
        <f t="shared" ref="U157" ca="1" si="27">SUM(U151*U154,U153*U155)</f>
        <v>0</v>
      </c>
      <c r="V157" s="546"/>
      <c r="W157" s="547"/>
      <c r="X157" s="545">
        <f t="shared" ref="X157" ca="1" si="28">SUM(X151*X154,X153*X155)</f>
        <v>0</v>
      </c>
      <c r="Y157" s="546"/>
      <c r="Z157" s="547"/>
    </row>
    <row r="158" spans="1:26" ht="13.5" hidden="1" customHeight="1">
      <c r="A158" s="102"/>
      <c r="B158" s="103"/>
      <c r="C158" s="103"/>
      <c r="D158" s="103"/>
      <c r="E158" s="103"/>
      <c r="F158" s="103"/>
      <c r="G158" s="103"/>
      <c r="H158" s="103"/>
      <c r="I158" s="104"/>
      <c r="J158" s="104"/>
      <c r="K158" s="104"/>
      <c r="L158" s="104"/>
      <c r="M158" s="104"/>
      <c r="N158" s="104"/>
      <c r="O158" s="188"/>
      <c r="P158" s="188"/>
      <c r="Q158" s="188"/>
      <c r="R158" s="188"/>
      <c r="S158" s="188"/>
      <c r="T158" s="188"/>
      <c r="U158" s="188"/>
      <c r="V158" s="188"/>
      <c r="W158" s="188"/>
      <c r="X158" s="188"/>
      <c r="Y158" s="188"/>
      <c r="Z158" s="188"/>
    </row>
    <row r="159" spans="1:26" ht="13.5" hidden="1" customHeight="1">
      <c r="A159" s="648" t="s">
        <v>111</v>
      </c>
      <c r="B159" s="479"/>
      <c r="C159" s="479"/>
      <c r="D159" s="479"/>
      <c r="E159" s="479"/>
      <c r="F159" s="479"/>
      <c r="G159" s="479"/>
      <c r="H159" s="479"/>
      <c r="I159" s="479"/>
      <c r="J159" s="479"/>
      <c r="K159" s="479"/>
      <c r="L159" s="479"/>
      <c r="M159" s="479"/>
      <c r="N159" s="480"/>
      <c r="O159" s="645">
        <f ca="1">IF(I101="適用",SUM(ROUNDDOWN(SUM(O61,O65,O68,O74,O80,O83,O86,O89,O98)*M101,-1),O128),SUM(O61,O65,O68,O74,O80,O83,O86,O89,O98,O128))</f>
        <v>0</v>
      </c>
      <c r="P159" s="646"/>
      <c r="Q159" s="647"/>
      <c r="R159" s="645">
        <f ca="1">IF(I101="適用",SUM(ROUNDDOWN(SUM(O61,O65,O68,O74,O80,O83,O86,O89,O98)*M101,-1),O128),SUM(O61,O65,O68,O74,O80,O83,O86,O89,O98,O128))</f>
        <v>0</v>
      </c>
      <c r="S159" s="646"/>
      <c r="T159" s="647"/>
      <c r="U159" s="645">
        <f ca="1">IF(I101="適用",SUM(ROUNDDOWN(SUM(U61,U65,O68,U71,O80,O83,O86,O89,O98)*M101,-1),O128),SUM(U61,U65,O68,U71,O80,O83,O86,O89,O98,O128))</f>
        <v>0</v>
      </c>
      <c r="V159" s="646"/>
      <c r="W159" s="647"/>
      <c r="X159" s="645">
        <f ca="1">IF(I101="適用",SUM(ROUNDDOWN(SUM(U61,U65,O68,U71,X77,O80,O83,O86,O89,O98)*M101,-1),O128),SUM(U61,U65,O68,U71,X77,O80,O83,O86,O89,O98,O128))</f>
        <v>0</v>
      </c>
      <c r="Y159" s="646"/>
      <c r="Z159" s="647"/>
    </row>
    <row r="160" spans="1:26" ht="13.5" hidden="1" customHeight="1">
      <c r="A160" s="105"/>
      <c r="B160" s="640" t="s">
        <v>32</v>
      </c>
      <c r="C160" s="485"/>
      <c r="D160" s="485"/>
      <c r="E160" s="485"/>
      <c r="F160" s="485"/>
      <c r="G160" s="485"/>
      <c r="H160" s="485"/>
      <c r="I160" s="485"/>
      <c r="J160" s="485"/>
      <c r="K160" s="485"/>
      <c r="L160" s="485"/>
      <c r="M160" s="485"/>
      <c r="N160" s="486"/>
      <c r="O160" s="641">
        <f ca="1">IF(I101="適用",ROUNDDOWN(SUM(O65,O70,O76,O82,O85,O88,O92,O100)*M101,-1),SUM(O65,O70,O76,O82,O85,O88,O92,O100))</f>
        <v>0</v>
      </c>
      <c r="P160" s="642"/>
      <c r="Q160" s="643"/>
      <c r="R160" s="641">
        <f ca="1">IF(I101="適用",ROUNDDOWN(SUM(O65,O70,O76,O82,O85,O88,O92,O100)*M101,-1),SUM(O65,O70,O76,O82,O85,O88,O92,O100))</f>
        <v>0</v>
      </c>
      <c r="S160" s="642"/>
      <c r="T160" s="643"/>
      <c r="U160" s="641">
        <f ca="1">IF(I101="適用",ROUNDDOWN(SUM(U65,O70,U73,O82,O85,O88,O92,O100)*M101,-1),SUM(U65,O70,U73,O82,O85,O88,O92,O100))</f>
        <v>0</v>
      </c>
      <c r="V160" s="642"/>
      <c r="W160" s="643"/>
      <c r="X160" s="641">
        <f ca="1">IF(I101="適用",ROUNDDOWN(SUM(U65,O70,U73,X79,O82,O85,O88,O92,O100)*M101,-1),SUM(U65,O70,U73,X79,O82,O85,O88,O92,O100))</f>
        <v>0</v>
      </c>
      <c r="Y160" s="642"/>
      <c r="Z160" s="643"/>
    </row>
    <row r="161" spans="1:47" ht="13.5" hidden="1" customHeight="1">
      <c r="A161" s="644" t="s">
        <v>112</v>
      </c>
      <c r="B161" s="482"/>
      <c r="C161" s="482"/>
      <c r="D161" s="482"/>
      <c r="E161" s="482"/>
      <c r="F161" s="482"/>
      <c r="G161" s="482"/>
      <c r="H161" s="482"/>
      <c r="I161" s="482"/>
      <c r="J161" s="482"/>
      <c r="K161" s="482"/>
      <c r="L161" s="482"/>
      <c r="M161" s="482"/>
      <c r="N161" s="483"/>
      <c r="O161" s="645">
        <f ca="1">O159+O94</f>
        <v>0</v>
      </c>
      <c r="P161" s="646"/>
      <c r="Q161" s="647"/>
      <c r="R161" s="645">
        <f ca="1">R159+O94</f>
        <v>0</v>
      </c>
      <c r="S161" s="646"/>
      <c r="T161" s="647"/>
      <c r="U161" s="645">
        <f ca="1">U159+O94</f>
        <v>0</v>
      </c>
      <c r="V161" s="646"/>
      <c r="W161" s="647"/>
      <c r="X161" s="645">
        <f ca="1">X159+O94</f>
        <v>0</v>
      </c>
      <c r="Y161" s="646"/>
      <c r="Z161" s="647"/>
    </row>
    <row r="162" spans="1:47" ht="13.5" hidden="1" customHeight="1">
      <c r="A162" s="105"/>
      <c r="B162" s="481" t="s">
        <v>32</v>
      </c>
      <c r="C162" s="482"/>
      <c r="D162" s="482"/>
      <c r="E162" s="482"/>
      <c r="F162" s="482"/>
      <c r="G162" s="482"/>
      <c r="H162" s="482"/>
      <c r="I162" s="482"/>
      <c r="J162" s="482"/>
      <c r="K162" s="482"/>
      <c r="L162" s="482"/>
      <c r="M162" s="482"/>
      <c r="N162" s="483"/>
      <c r="O162" s="637">
        <f ca="1">O160</f>
        <v>0</v>
      </c>
      <c r="P162" s="638"/>
      <c r="Q162" s="639"/>
      <c r="R162" s="637">
        <f ca="1">R160</f>
        <v>0</v>
      </c>
      <c r="S162" s="638"/>
      <c r="T162" s="639"/>
      <c r="U162" s="637">
        <f ca="1">U160</f>
        <v>0</v>
      </c>
      <c r="V162" s="638"/>
      <c r="W162" s="639"/>
      <c r="X162" s="637">
        <f ca="1">X160</f>
        <v>0</v>
      </c>
      <c r="Y162" s="638"/>
      <c r="Z162" s="639"/>
    </row>
    <row r="163" spans="1:47" ht="13.5" hidden="1" customHeight="1">
      <c r="A163" s="610" t="s">
        <v>113</v>
      </c>
      <c r="B163" s="491"/>
      <c r="C163" s="491"/>
      <c r="D163" s="491"/>
      <c r="E163" s="491"/>
      <c r="F163" s="491"/>
      <c r="G163" s="491"/>
      <c r="H163" s="491"/>
      <c r="I163" s="491"/>
      <c r="J163" s="491"/>
      <c r="K163" s="491"/>
      <c r="L163" s="491"/>
      <c r="M163" s="491"/>
      <c r="N163" s="492"/>
      <c r="O163" s="595">
        <f>IF(I101="適用",SUM(ROUNDDOWN(O93*M101,-1),O107,O110,O113,O116,O119,O122,O125,O127,O129,O130,O131,O132,O133,O134,O137),SUM(O93,O107,O110,O113,O116,O119,O122,O125,,O127,O129,O130,O131,O132,O133,O134,O137))</f>
        <v>0</v>
      </c>
      <c r="P163" s="596"/>
      <c r="Q163" s="597"/>
      <c r="R163" s="595">
        <f>O163</f>
        <v>0</v>
      </c>
      <c r="S163" s="596"/>
      <c r="T163" s="597"/>
      <c r="U163" s="595">
        <f>O163</f>
        <v>0</v>
      </c>
      <c r="V163" s="596"/>
      <c r="W163" s="597"/>
      <c r="X163" s="595">
        <f>O163</f>
        <v>0</v>
      </c>
      <c r="Y163" s="596"/>
      <c r="Z163" s="597"/>
    </row>
    <row r="164" spans="1:47" ht="13.5" hidden="1" customHeight="1">
      <c r="A164" s="106"/>
      <c r="B164" s="466" t="s">
        <v>32</v>
      </c>
      <c r="C164" s="467"/>
      <c r="D164" s="467"/>
      <c r="E164" s="467"/>
      <c r="F164" s="467"/>
      <c r="G164" s="467"/>
      <c r="H164" s="467"/>
      <c r="I164" s="467"/>
      <c r="J164" s="467"/>
      <c r="K164" s="467"/>
      <c r="L164" s="467"/>
      <c r="M164" s="467"/>
      <c r="N164" s="468"/>
      <c r="O164" s="598">
        <f>SUM(O109,O112,O115,O118,O121,O124,O136)</f>
        <v>0</v>
      </c>
      <c r="P164" s="599"/>
      <c r="Q164" s="600"/>
      <c r="R164" s="598">
        <f>SUM(O109,O112,O115,O118,O121,O124,O136)</f>
        <v>0</v>
      </c>
      <c r="S164" s="599"/>
      <c r="T164" s="600"/>
      <c r="U164" s="598">
        <f>SUM(O109,O112,O115,O118,O121,O124,O136)</f>
        <v>0</v>
      </c>
      <c r="V164" s="599"/>
      <c r="W164" s="600"/>
      <c r="X164" s="598">
        <f>SUM(O109,O112,O115,O118,O121,O124,O136)</f>
        <v>0</v>
      </c>
      <c r="Y164" s="599"/>
      <c r="Z164" s="600"/>
    </row>
    <row r="165" spans="1:47" s="45" customFormat="1" ht="13.5" hidden="1" customHeight="1">
      <c r="A165" s="487" t="s">
        <v>359</v>
      </c>
      <c r="B165" s="488"/>
      <c r="C165" s="488"/>
      <c r="D165" s="488"/>
      <c r="E165" s="488"/>
      <c r="F165" s="488"/>
      <c r="G165" s="488"/>
      <c r="H165" s="488"/>
      <c r="I165" s="488"/>
      <c r="J165" s="488"/>
      <c r="K165" s="489"/>
      <c r="L165" s="628" t="s">
        <v>119</v>
      </c>
      <c r="M165" s="629"/>
      <c r="N165" s="630"/>
      <c r="O165" s="618">
        <f>'在籍児童一覧（幼稚園）'!N150</f>
        <v>0</v>
      </c>
      <c r="P165" s="619"/>
      <c r="Q165" s="620"/>
      <c r="R165" s="635">
        <f>'在籍児童一覧（幼稚園）'!P150</f>
        <v>0</v>
      </c>
      <c r="S165" s="619"/>
      <c r="T165" s="636"/>
      <c r="U165" s="618">
        <f>'在籍児童一覧（幼稚園）'!R150</f>
        <v>0</v>
      </c>
      <c r="V165" s="619"/>
      <c r="W165" s="620"/>
      <c r="X165" s="635">
        <f>'在籍児童一覧（幼稚園）'!T150</f>
        <v>0</v>
      </c>
      <c r="Y165" s="619"/>
      <c r="Z165" s="620"/>
      <c r="AA165" s="57">
        <v>0</v>
      </c>
      <c r="AB165" s="57">
        <v>1</v>
      </c>
      <c r="AC165" s="57">
        <v>2</v>
      </c>
      <c r="AD165" s="57">
        <v>3</v>
      </c>
      <c r="AE165" s="57">
        <v>4</v>
      </c>
      <c r="AF165" s="57">
        <v>5</v>
      </c>
      <c r="AG165" s="57">
        <v>6</v>
      </c>
      <c r="AH165" s="57">
        <v>7</v>
      </c>
      <c r="AI165" s="57">
        <v>8</v>
      </c>
      <c r="AJ165" s="57">
        <v>9</v>
      </c>
      <c r="AK165" s="57">
        <v>10</v>
      </c>
      <c r="AL165" s="57">
        <v>11</v>
      </c>
      <c r="AM165" s="57">
        <v>12</v>
      </c>
      <c r="AN165" s="57">
        <v>13</v>
      </c>
      <c r="AO165" s="57">
        <v>14</v>
      </c>
      <c r="AP165" s="57">
        <v>15</v>
      </c>
      <c r="AQ165" s="57">
        <v>16</v>
      </c>
      <c r="AR165" s="57">
        <v>17</v>
      </c>
      <c r="AS165" s="57">
        <v>18</v>
      </c>
      <c r="AT165" s="57">
        <v>19</v>
      </c>
      <c r="AU165" s="57">
        <v>20</v>
      </c>
    </row>
    <row r="166" spans="1:47" s="45" customFormat="1" ht="13.5" hidden="1" customHeight="1">
      <c r="A166" s="490" t="s">
        <v>360</v>
      </c>
      <c r="B166" s="491"/>
      <c r="C166" s="491"/>
      <c r="D166" s="491"/>
      <c r="E166" s="491"/>
      <c r="F166" s="491"/>
      <c r="G166" s="491"/>
      <c r="H166" s="491"/>
      <c r="I166" s="491"/>
      <c r="J166" s="491"/>
      <c r="K166" s="492"/>
      <c r="L166" s="496"/>
      <c r="M166" s="497"/>
      <c r="N166" s="498"/>
      <c r="O166" s="621">
        <f>'在籍児童一覧（幼稚園）'!N151</f>
        <v>0</v>
      </c>
      <c r="P166" s="622"/>
      <c r="Q166" s="623"/>
      <c r="R166" s="621">
        <f>'在籍児童一覧（幼稚園）'!P151</f>
        <v>0</v>
      </c>
      <c r="S166" s="622"/>
      <c r="T166" s="623"/>
      <c r="U166" s="621">
        <f>'在籍児童一覧（幼稚園）'!R151</f>
        <v>0</v>
      </c>
      <c r="V166" s="622"/>
      <c r="W166" s="623"/>
      <c r="X166" s="621">
        <f>'在籍児童一覧（幼稚園）'!T151</f>
        <v>0</v>
      </c>
      <c r="Y166" s="622"/>
      <c r="Z166" s="623"/>
    </row>
    <row r="167" spans="1:47" ht="13.5" hidden="1" customHeight="1">
      <c r="A167" s="610" t="s">
        <v>387</v>
      </c>
      <c r="B167" s="611"/>
      <c r="C167" s="611"/>
      <c r="D167" s="611"/>
      <c r="E167" s="611"/>
      <c r="F167" s="611"/>
      <c r="G167" s="611"/>
      <c r="H167" s="611"/>
      <c r="I167" s="611"/>
      <c r="J167" s="611"/>
      <c r="K167" s="611"/>
      <c r="L167" s="611"/>
      <c r="M167" s="611"/>
      <c r="N167" s="612"/>
      <c r="O167" s="595">
        <f ca="1">SUM(ROUNDDOWN(O159*O165/20,-1),ROUNDDOWN(O159*O166/20,-1))</f>
        <v>0</v>
      </c>
      <c r="P167" s="596"/>
      <c r="Q167" s="597"/>
      <c r="R167" s="595">
        <f t="shared" ref="R167" ca="1" si="29">SUM(ROUNDDOWN(R159*R165/20,-1),ROUNDDOWN(R159*R166/20,-1))</f>
        <v>0</v>
      </c>
      <c r="S167" s="596"/>
      <c r="T167" s="597"/>
      <c r="U167" s="595">
        <f ca="1">SUM(ROUNDDOWN(U159*U165/20,-1),ROUNDDOWN(U159*U166/20,-1))</f>
        <v>0</v>
      </c>
      <c r="V167" s="596"/>
      <c r="W167" s="597"/>
      <c r="X167" s="595">
        <f t="shared" ref="X167" ca="1" si="30">SUM(ROUNDDOWN(X159*X165/20,-1),ROUNDDOWN(X159*X166/20,-1))</f>
        <v>0</v>
      </c>
      <c r="Y167" s="596"/>
      <c r="Z167" s="597"/>
    </row>
    <row r="168" spans="1:47" ht="13.5" hidden="1" customHeight="1">
      <c r="A168" s="106"/>
      <c r="B168" s="466" t="s">
        <v>32</v>
      </c>
      <c r="C168" s="467"/>
      <c r="D168" s="467"/>
      <c r="E168" s="467"/>
      <c r="F168" s="467"/>
      <c r="G168" s="467"/>
      <c r="H168" s="467"/>
      <c r="I168" s="467"/>
      <c r="J168" s="467"/>
      <c r="K168" s="467"/>
      <c r="L168" s="467"/>
      <c r="M168" s="467"/>
      <c r="N168" s="468"/>
      <c r="O168" s="598">
        <f ca="1">SUM(ROUNDDOWN(O160*O165/20,-1),ROUNDDOWN(O160*O166/20,-1))</f>
        <v>0</v>
      </c>
      <c r="P168" s="599"/>
      <c r="Q168" s="600"/>
      <c r="R168" s="598">
        <f t="shared" ref="R168" ca="1" si="31">SUM(ROUNDDOWN(R160*R165/20,-1),ROUNDDOWN(R160*R166/20,-1))</f>
        <v>0</v>
      </c>
      <c r="S168" s="599"/>
      <c r="T168" s="600"/>
      <c r="U168" s="598">
        <f t="shared" ref="U168" ca="1" si="32">SUM(ROUNDDOWN(U160*U165/20,-1),ROUNDDOWN(U160*U166/20,-1))</f>
        <v>0</v>
      </c>
      <c r="V168" s="599"/>
      <c r="W168" s="600"/>
      <c r="X168" s="598">
        <f t="shared" ref="X168" ca="1" si="33">SUM(ROUNDDOWN(X160*X165/20,-1),ROUNDDOWN(X160*X166/20,-1))</f>
        <v>0</v>
      </c>
      <c r="Y168" s="599"/>
      <c r="Z168" s="600"/>
    </row>
    <row r="169" spans="1:47" s="45" customFormat="1" ht="13.5" hidden="1" customHeight="1">
      <c r="A169" s="487" t="s">
        <v>359</v>
      </c>
      <c r="B169" s="488"/>
      <c r="C169" s="488"/>
      <c r="D169" s="488"/>
      <c r="E169" s="488"/>
      <c r="F169" s="488"/>
      <c r="G169" s="488"/>
      <c r="H169" s="488"/>
      <c r="I169" s="488"/>
      <c r="J169" s="488"/>
      <c r="K169" s="489"/>
      <c r="L169" s="628" t="s">
        <v>119</v>
      </c>
      <c r="M169" s="629"/>
      <c r="N169" s="630"/>
      <c r="O169" s="634">
        <f>'在籍児童一覧（幼稚園）'!N152</f>
        <v>0</v>
      </c>
      <c r="P169" s="632"/>
      <c r="Q169" s="633"/>
      <c r="R169" s="635">
        <f>'在籍児童一覧（幼稚園）'!P152</f>
        <v>0</v>
      </c>
      <c r="S169" s="619"/>
      <c r="T169" s="636"/>
      <c r="U169" s="618">
        <f>'在籍児童一覧（幼稚園）'!R152</f>
        <v>0</v>
      </c>
      <c r="V169" s="619"/>
      <c r="W169" s="620"/>
      <c r="X169" s="635">
        <f>'在籍児童一覧（幼稚園）'!T152</f>
        <v>0</v>
      </c>
      <c r="Y169" s="619"/>
      <c r="Z169" s="620"/>
    </row>
    <row r="170" spans="1:47" s="45" customFormat="1" ht="13.5" hidden="1" customHeight="1">
      <c r="A170" s="490" t="s">
        <v>369</v>
      </c>
      <c r="B170" s="491"/>
      <c r="C170" s="491"/>
      <c r="D170" s="491"/>
      <c r="E170" s="491"/>
      <c r="F170" s="491"/>
      <c r="G170" s="491"/>
      <c r="H170" s="491"/>
      <c r="I170" s="491"/>
      <c r="J170" s="491"/>
      <c r="K170" s="492"/>
      <c r="L170" s="496"/>
      <c r="M170" s="497"/>
      <c r="N170" s="498"/>
      <c r="O170" s="621">
        <f>'在籍児童一覧（幼稚園）'!N153</f>
        <v>0</v>
      </c>
      <c r="P170" s="622"/>
      <c r="Q170" s="623"/>
      <c r="R170" s="624">
        <f>'在籍児童一覧（幼稚園）'!P153</f>
        <v>0</v>
      </c>
      <c r="S170" s="622"/>
      <c r="T170" s="623"/>
      <c r="U170" s="624">
        <f>'在籍児童一覧（幼稚園）'!R153</f>
        <v>0</v>
      </c>
      <c r="V170" s="622"/>
      <c r="W170" s="623"/>
      <c r="X170" s="624">
        <f>'在籍児童一覧（幼稚園）'!T153</f>
        <v>0</v>
      </c>
      <c r="Y170" s="622"/>
      <c r="Z170" s="623"/>
    </row>
    <row r="171" spans="1:47" ht="13.5" hidden="1" customHeight="1">
      <c r="A171" s="610" t="s">
        <v>388</v>
      </c>
      <c r="B171" s="611"/>
      <c r="C171" s="611"/>
      <c r="D171" s="611"/>
      <c r="E171" s="611"/>
      <c r="F171" s="611"/>
      <c r="G171" s="611"/>
      <c r="H171" s="611"/>
      <c r="I171" s="611"/>
      <c r="J171" s="611"/>
      <c r="K171" s="611"/>
      <c r="L171" s="611"/>
      <c r="M171" s="611"/>
      <c r="N171" s="612"/>
      <c r="O171" s="595">
        <f ca="1">SUM(ROUNDDOWN(O161*O169/20,-1),ROUNDDOWN(O161*O170/20,-1))</f>
        <v>0</v>
      </c>
      <c r="P171" s="596"/>
      <c r="Q171" s="597"/>
      <c r="R171" s="595">
        <f t="shared" ref="R171" ca="1" si="34">SUM(ROUNDDOWN(R161*R169/20,-1),ROUNDDOWN(R161*R170/20,-1))</f>
        <v>0</v>
      </c>
      <c r="S171" s="596"/>
      <c r="T171" s="597"/>
      <c r="U171" s="595">
        <f ca="1">SUM(ROUNDDOWN(U161*U169/20,-1),ROUNDDOWN(U161*U170/20,-1))</f>
        <v>0</v>
      </c>
      <c r="V171" s="596"/>
      <c r="W171" s="597"/>
      <c r="X171" s="595">
        <f t="shared" ref="X171" ca="1" si="35">SUM(ROUNDDOWN(X161*X169/20,-1),ROUNDDOWN(X161*X170/20,-1))</f>
        <v>0</v>
      </c>
      <c r="Y171" s="596"/>
      <c r="Z171" s="597"/>
    </row>
    <row r="172" spans="1:47" ht="13.5" hidden="1" customHeight="1">
      <c r="A172" s="106"/>
      <c r="B172" s="466" t="s">
        <v>32</v>
      </c>
      <c r="C172" s="467"/>
      <c r="D172" s="467"/>
      <c r="E172" s="467"/>
      <c r="F172" s="467"/>
      <c r="G172" s="467"/>
      <c r="H172" s="467"/>
      <c r="I172" s="467"/>
      <c r="J172" s="467"/>
      <c r="K172" s="467"/>
      <c r="L172" s="467"/>
      <c r="M172" s="467"/>
      <c r="N172" s="468"/>
      <c r="O172" s="598">
        <f ca="1">SUM(ROUNDDOWN(O162*O169/20,-1),ROUNDDOWN(O162*O170/20,-1))</f>
        <v>0</v>
      </c>
      <c r="P172" s="599"/>
      <c r="Q172" s="600"/>
      <c r="R172" s="598">
        <f t="shared" ref="R172" ca="1" si="36">SUM(ROUNDDOWN(R162*R169/20,-1),ROUNDDOWN(R162*R170/20,-1))</f>
        <v>0</v>
      </c>
      <c r="S172" s="599"/>
      <c r="T172" s="600"/>
      <c r="U172" s="598">
        <f t="shared" ref="U172" ca="1" si="37">SUM(ROUNDDOWN(U162*U169/20,-1),ROUNDDOWN(U162*U170/20,-1))</f>
        <v>0</v>
      </c>
      <c r="V172" s="599"/>
      <c r="W172" s="600"/>
      <c r="X172" s="598">
        <f t="shared" ref="X172" ca="1" si="38">SUM(ROUNDDOWN(X162*X169/20,-1),ROUNDDOWN(X162*X170/20,-1))</f>
        <v>0</v>
      </c>
      <c r="Y172" s="599"/>
      <c r="Z172" s="600"/>
    </row>
    <row r="173" spans="1:47" s="45" customFormat="1" ht="13.5" hidden="1" customHeight="1">
      <c r="A173" s="487" t="s">
        <v>359</v>
      </c>
      <c r="B173" s="488"/>
      <c r="C173" s="488"/>
      <c r="D173" s="488"/>
      <c r="E173" s="488"/>
      <c r="F173" s="488"/>
      <c r="G173" s="488"/>
      <c r="H173" s="488"/>
      <c r="I173" s="488"/>
      <c r="J173" s="488"/>
      <c r="K173" s="489"/>
      <c r="L173" s="628" t="s">
        <v>119</v>
      </c>
      <c r="M173" s="629"/>
      <c r="N173" s="630"/>
      <c r="O173" s="618">
        <f>'在籍児童一覧（幼稚園）'!N154</f>
        <v>0</v>
      </c>
      <c r="P173" s="619"/>
      <c r="Q173" s="620"/>
      <c r="R173" s="618">
        <f>'在籍児童一覧（幼稚園）'!P154</f>
        <v>0</v>
      </c>
      <c r="S173" s="619"/>
      <c r="T173" s="620"/>
      <c r="U173" s="618">
        <f>'在籍児童一覧（幼稚園）'!R154</f>
        <v>0</v>
      </c>
      <c r="V173" s="619"/>
      <c r="W173" s="620"/>
      <c r="X173" s="618">
        <f>'在籍児童一覧（幼稚園）'!T154</f>
        <v>0</v>
      </c>
      <c r="Y173" s="619"/>
      <c r="Z173" s="620"/>
    </row>
    <row r="174" spans="1:47" s="45" customFormat="1" ht="13.5" hidden="1" customHeight="1">
      <c r="A174" s="490" t="s">
        <v>394</v>
      </c>
      <c r="B174" s="491"/>
      <c r="C174" s="491"/>
      <c r="D174" s="491"/>
      <c r="E174" s="491"/>
      <c r="F174" s="491"/>
      <c r="G174" s="491"/>
      <c r="H174" s="491"/>
      <c r="I174" s="491"/>
      <c r="J174" s="491"/>
      <c r="K174" s="492"/>
      <c r="L174" s="496"/>
      <c r="M174" s="497"/>
      <c r="N174" s="498"/>
      <c r="O174" s="621">
        <f>'在籍児童一覧（幼稚園）'!N155</f>
        <v>0</v>
      </c>
      <c r="P174" s="622"/>
      <c r="Q174" s="623"/>
      <c r="R174" s="624">
        <f>'在籍児童一覧（幼稚園）'!P155</f>
        <v>0</v>
      </c>
      <c r="S174" s="622"/>
      <c r="T174" s="623"/>
      <c r="U174" s="624">
        <f>'在籍児童一覧（幼稚園）'!R155</f>
        <v>0</v>
      </c>
      <c r="V174" s="622"/>
      <c r="W174" s="623"/>
      <c r="X174" s="624">
        <f>'在籍児童一覧（幼稚園）'!T155</f>
        <v>0</v>
      </c>
      <c r="Y174" s="622"/>
      <c r="Z174" s="623"/>
    </row>
    <row r="175" spans="1:47" ht="13.5" hidden="1" customHeight="1">
      <c r="A175" s="610" t="s">
        <v>389</v>
      </c>
      <c r="B175" s="611"/>
      <c r="C175" s="611"/>
      <c r="D175" s="611"/>
      <c r="E175" s="611"/>
      <c r="F175" s="611"/>
      <c r="G175" s="611"/>
      <c r="H175" s="611"/>
      <c r="I175" s="611"/>
      <c r="J175" s="611"/>
      <c r="K175" s="611"/>
      <c r="L175" s="611"/>
      <c r="M175" s="611"/>
      <c r="N175" s="612"/>
      <c r="O175" s="595">
        <f ca="1">SUM(ROUNDDOWN(O159*O173/20,-1),ROUNDDOWN(O159*O174/20,-1),IF(O173&lt;1,0,O163),IF(O174&lt;1,0,O163))</f>
        <v>0</v>
      </c>
      <c r="P175" s="596"/>
      <c r="Q175" s="597"/>
      <c r="R175" s="595">
        <f ca="1">SUM(ROUNDDOWN(R159*R173/20,-1),ROUNDDOWN(R159*R174/20,-1),IF(R173&lt;1,0,R163),IF(R174&lt;1,0,R163))</f>
        <v>0</v>
      </c>
      <c r="S175" s="596"/>
      <c r="T175" s="597"/>
      <c r="U175" s="595">
        <f ca="1">SUM(ROUNDDOWN(U159*U173/20,-1),ROUNDDOWN(U159*U174/20,-1),IF(U173&lt;1,0,U163),IF(U174&lt;1,0,U163))</f>
        <v>0</v>
      </c>
      <c r="V175" s="596"/>
      <c r="W175" s="597"/>
      <c r="X175" s="595">
        <f ca="1">SUM(ROUNDDOWN(X159*X173/20,-1),ROUNDDOWN(X159*X174/20,-1),IF(X173&lt;1,0,X163),IF(X174&lt;1,0,X163))</f>
        <v>0</v>
      </c>
      <c r="Y175" s="596"/>
      <c r="Z175" s="597"/>
    </row>
    <row r="176" spans="1:47" ht="13.5" hidden="1" customHeight="1">
      <c r="A176" s="106"/>
      <c r="B176" s="466" t="s">
        <v>32</v>
      </c>
      <c r="C176" s="467"/>
      <c r="D176" s="467"/>
      <c r="E176" s="467"/>
      <c r="F176" s="467"/>
      <c r="G176" s="467"/>
      <c r="H176" s="467"/>
      <c r="I176" s="467"/>
      <c r="J176" s="467"/>
      <c r="K176" s="467"/>
      <c r="L176" s="467"/>
      <c r="M176" s="467"/>
      <c r="N176" s="468"/>
      <c r="O176" s="598">
        <f ca="1">SUM(ROUNDDOWN(O160*O173/20,-1),ROUNDDOWN(O160*O174/20,-1),IF(O173&lt;1,0,O164),IF(O174&lt;1,0,O164))</f>
        <v>0</v>
      </c>
      <c r="P176" s="599"/>
      <c r="Q176" s="600"/>
      <c r="R176" s="598">
        <f ca="1">SUM(ROUNDDOWN(R160*R173/20,-1),ROUNDDOWN(R160*R174/20,-1),IF(R173&lt;1,0,R164),IF(R174&lt;1,0,R164))</f>
        <v>0</v>
      </c>
      <c r="S176" s="599"/>
      <c r="T176" s="600"/>
      <c r="U176" s="598">
        <f ca="1">SUM(ROUNDDOWN(U160*U173/20,-1),ROUNDDOWN(U160*U174/20,-1),IF(U173&lt;1,0,U164),IF(U174&lt;1,0,U164))</f>
        <v>0</v>
      </c>
      <c r="V176" s="599"/>
      <c r="W176" s="600"/>
      <c r="X176" s="598">
        <f ca="1">SUM(ROUNDDOWN(X160*X173/20,-1),ROUNDDOWN(X160*X174/20,-1),IF(X173&lt;1,0,X164),IF(X174&lt;1,0,X164))</f>
        <v>0</v>
      </c>
      <c r="Y176" s="599"/>
      <c r="Z176" s="600"/>
      <c r="AB176" s="45"/>
      <c r="AC176" s="45"/>
    </row>
    <row r="177" spans="1:26" s="45" customFormat="1" ht="13.5" hidden="1" customHeight="1">
      <c r="A177" s="487" t="s">
        <v>359</v>
      </c>
      <c r="B177" s="488"/>
      <c r="C177" s="488"/>
      <c r="D177" s="488"/>
      <c r="E177" s="488"/>
      <c r="F177" s="488"/>
      <c r="G177" s="488"/>
      <c r="H177" s="488"/>
      <c r="I177" s="488"/>
      <c r="J177" s="488"/>
      <c r="K177" s="489"/>
      <c r="L177" s="628" t="s">
        <v>119</v>
      </c>
      <c r="M177" s="629"/>
      <c r="N177" s="630"/>
      <c r="O177" s="618">
        <f>'在籍児童一覧（幼稚園）'!N156</f>
        <v>0</v>
      </c>
      <c r="P177" s="619"/>
      <c r="Q177" s="620"/>
      <c r="R177" s="631">
        <f>'在籍児童一覧（幼稚園）'!P156</f>
        <v>0</v>
      </c>
      <c r="S177" s="632"/>
      <c r="T177" s="633"/>
      <c r="U177" s="631">
        <f>'在籍児童一覧（幼稚園）'!R156</f>
        <v>0</v>
      </c>
      <c r="V177" s="632"/>
      <c r="W177" s="633"/>
      <c r="X177" s="631">
        <f>'在籍児童一覧（幼稚園）'!T156</f>
        <v>0</v>
      </c>
      <c r="Y177" s="632"/>
      <c r="Z177" s="633"/>
    </row>
    <row r="178" spans="1:26" s="45" customFormat="1" ht="13.5" hidden="1" customHeight="1">
      <c r="A178" s="490" t="s">
        <v>395</v>
      </c>
      <c r="B178" s="491"/>
      <c r="C178" s="491"/>
      <c r="D178" s="491"/>
      <c r="E178" s="491"/>
      <c r="F178" s="491"/>
      <c r="G178" s="491"/>
      <c r="H178" s="491"/>
      <c r="I178" s="491"/>
      <c r="J178" s="491"/>
      <c r="K178" s="492"/>
      <c r="L178" s="496"/>
      <c r="M178" s="497"/>
      <c r="N178" s="498"/>
      <c r="O178" s="621">
        <f>'在籍児童一覧（幼稚園）'!N157</f>
        <v>0</v>
      </c>
      <c r="P178" s="622"/>
      <c r="Q178" s="623"/>
      <c r="R178" s="624">
        <f>'在籍児童一覧（幼稚園）'!P157</f>
        <v>0</v>
      </c>
      <c r="S178" s="622"/>
      <c r="T178" s="623"/>
      <c r="U178" s="624">
        <f>'在籍児童一覧（幼稚園）'!R157</f>
        <v>0</v>
      </c>
      <c r="V178" s="622"/>
      <c r="W178" s="623"/>
      <c r="X178" s="624">
        <f>'在籍児童一覧（幼稚園）'!T157</f>
        <v>0</v>
      </c>
      <c r="Y178" s="622"/>
      <c r="Z178" s="623"/>
    </row>
    <row r="179" spans="1:26" ht="13.5" hidden="1" customHeight="1">
      <c r="A179" s="610" t="s">
        <v>390</v>
      </c>
      <c r="B179" s="611"/>
      <c r="C179" s="611"/>
      <c r="D179" s="611"/>
      <c r="E179" s="611"/>
      <c r="F179" s="611"/>
      <c r="G179" s="611"/>
      <c r="H179" s="611"/>
      <c r="I179" s="611"/>
      <c r="J179" s="611"/>
      <c r="K179" s="611"/>
      <c r="L179" s="611"/>
      <c r="M179" s="611"/>
      <c r="N179" s="612"/>
      <c r="O179" s="595">
        <f ca="1">SUM(ROUNDDOWN(O161*O177/20,-1),ROUNDDOWN(O161*O178/20,-1),IF(O177&lt;1,0,O163),IF(O178&lt;1,0,O163))</f>
        <v>0</v>
      </c>
      <c r="P179" s="596"/>
      <c r="Q179" s="597"/>
      <c r="R179" s="595">
        <f ca="1">SUM(ROUNDDOWN(R161*R177/20,-1),ROUNDDOWN(R161*R178/20,-1),IF(R177&lt;1,0,R163),IF(R178&lt;1,0,R163))</f>
        <v>0</v>
      </c>
      <c r="S179" s="596"/>
      <c r="T179" s="597"/>
      <c r="U179" s="595">
        <f ca="1">SUM(ROUNDDOWN(U161*U177/20,-1),ROUNDDOWN(U161*U178/20,-1),IF(U177&lt;1,0,U163),IF(U178&lt;1,0,U163))</f>
        <v>0</v>
      </c>
      <c r="V179" s="596"/>
      <c r="W179" s="597"/>
      <c r="X179" s="595">
        <f ca="1">SUM(ROUNDDOWN(X161*X177/20,-1),ROUNDDOWN(X161*X178/20,-1),IF(X177&lt;1,0,X163),IF(X178&lt;1,0,X163))</f>
        <v>0</v>
      </c>
      <c r="Y179" s="596"/>
      <c r="Z179" s="597"/>
    </row>
    <row r="180" spans="1:26" ht="13.5" hidden="1" customHeight="1">
      <c r="A180" s="106"/>
      <c r="B180" s="466" t="s">
        <v>32</v>
      </c>
      <c r="C180" s="467"/>
      <c r="D180" s="467"/>
      <c r="E180" s="467"/>
      <c r="F180" s="467"/>
      <c r="G180" s="467"/>
      <c r="H180" s="467"/>
      <c r="I180" s="467"/>
      <c r="J180" s="467"/>
      <c r="K180" s="467"/>
      <c r="L180" s="467"/>
      <c r="M180" s="467"/>
      <c r="N180" s="468"/>
      <c r="O180" s="598">
        <f ca="1">SUM(ROUNDDOWN(O162*O177/20,-1),ROUNDDOWN(O162*O178/20,-1),IF(O177&lt;1,0,O164),IF(O178&lt;1,0,O164))</f>
        <v>0</v>
      </c>
      <c r="P180" s="599"/>
      <c r="Q180" s="600"/>
      <c r="R180" s="598">
        <f ca="1">SUM(ROUNDDOWN(R162*R177/20,-1),ROUNDDOWN(R162*R178/20,-1),IF(R177&lt;1,0,R164),IF(R178&lt;1,0,R164))</f>
        <v>0</v>
      </c>
      <c r="S180" s="599"/>
      <c r="T180" s="600"/>
      <c r="U180" s="598">
        <f ca="1">SUM(ROUNDDOWN(U162*U177/20,-1),ROUNDDOWN(U162*U178/20,-1),IF(U177&lt;1,0,U164),IF(U178&lt;1,0,U164))</f>
        <v>0</v>
      </c>
      <c r="V180" s="599"/>
      <c r="W180" s="600"/>
      <c r="X180" s="598">
        <f ca="1">SUM(ROUNDDOWN(X162*X177/20,-1),ROUNDDOWN(X162*X178/20,-1),IF(X177&lt;1,0,X164),IF(X178&lt;1,0,X164))</f>
        <v>0</v>
      </c>
      <c r="Y180" s="599"/>
      <c r="Z180" s="600"/>
    </row>
    <row r="181" spans="1:26" ht="13.5" customHeight="1">
      <c r="A181" s="568" t="s">
        <v>114</v>
      </c>
      <c r="B181" s="435"/>
      <c r="C181" s="435"/>
      <c r="D181" s="435"/>
      <c r="E181" s="435"/>
      <c r="F181" s="435"/>
      <c r="G181" s="435"/>
      <c r="H181" s="435"/>
      <c r="I181" s="435"/>
      <c r="J181" s="435"/>
      <c r="K181" s="435"/>
      <c r="L181" s="435"/>
      <c r="M181" s="435"/>
      <c r="N181" s="436"/>
      <c r="O181" s="601">
        <f ca="1">SUM(O167,O171,O175,O179)</f>
        <v>0</v>
      </c>
      <c r="P181" s="602"/>
      <c r="Q181" s="603"/>
      <c r="R181" s="601">
        <f t="shared" ref="R181" ca="1" si="39">SUM(R167,R171,R175,R179)</f>
        <v>0</v>
      </c>
      <c r="S181" s="602"/>
      <c r="T181" s="603"/>
      <c r="U181" s="601">
        <f t="shared" ref="U181" ca="1" si="40">SUM(U167,U171,U175,U179)</f>
        <v>0</v>
      </c>
      <c r="V181" s="602"/>
      <c r="W181" s="603"/>
      <c r="X181" s="601">
        <f t="shared" ref="X181" ca="1" si="41">SUM(X167,X171,X175,X179)</f>
        <v>0</v>
      </c>
      <c r="Y181" s="602"/>
      <c r="Z181" s="603"/>
    </row>
    <row r="182" spans="1:26" ht="13.5" customHeight="1">
      <c r="A182" s="100"/>
      <c r="B182" s="582" t="s">
        <v>32</v>
      </c>
      <c r="C182" s="563"/>
      <c r="D182" s="563"/>
      <c r="E182" s="563"/>
      <c r="F182" s="563"/>
      <c r="G182" s="563"/>
      <c r="H182" s="563"/>
      <c r="I182" s="563"/>
      <c r="J182" s="563"/>
      <c r="K182" s="563"/>
      <c r="L182" s="563"/>
      <c r="M182" s="563"/>
      <c r="N182" s="564"/>
      <c r="O182" s="625">
        <f t="shared" ref="O182" ca="1" si="42">SUM(O168,O172,O176,O180)</f>
        <v>0</v>
      </c>
      <c r="P182" s="626"/>
      <c r="Q182" s="627"/>
      <c r="R182" s="625">
        <f t="shared" ref="R182" ca="1" si="43">SUM(R168,R172,R176,R180)</f>
        <v>0</v>
      </c>
      <c r="S182" s="626"/>
      <c r="T182" s="627"/>
      <c r="U182" s="625">
        <f t="shared" ref="U182" ca="1" si="44">SUM(U168,U172,U176,U180)</f>
        <v>0</v>
      </c>
      <c r="V182" s="626"/>
      <c r="W182" s="627"/>
      <c r="X182" s="625">
        <f t="shared" ref="X182" ca="1" si="45">SUM(X168,X172,X176,X180)</f>
        <v>0</v>
      </c>
      <c r="Y182" s="626"/>
      <c r="Z182" s="627"/>
    </row>
    <row r="183" spans="1:26" ht="13.5" hidden="1" customHeight="1">
      <c r="A183" s="475" t="s">
        <v>366</v>
      </c>
      <c r="B183" s="478" t="s">
        <v>111</v>
      </c>
      <c r="C183" s="479"/>
      <c r="D183" s="479"/>
      <c r="E183" s="479"/>
      <c r="F183" s="479"/>
      <c r="G183" s="479"/>
      <c r="H183" s="479"/>
      <c r="I183" s="479"/>
      <c r="J183" s="479"/>
      <c r="K183" s="479"/>
      <c r="L183" s="479"/>
      <c r="M183" s="479"/>
      <c r="N183" s="480"/>
      <c r="O183" s="511">
        <f t="shared" ref="O183:O188" ca="1" si="46">O159</f>
        <v>0</v>
      </c>
      <c r="P183" s="512"/>
      <c r="Q183" s="513"/>
      <c r="R183" s="511">
        <f t="shared" ref="R183:R188" ca="1" si="47">R159</f>
        <v>0</v>
      </c>
      <c r="S183" s="512"/>
      <c r="T183" s="513"/>
      <c r="U183" s="511">
        <f t="shared" ref="U183:U188" ca="1" si="48">U159</f>
        <v>0</v>
      </c>
      <c r="V183" s="512"/>
      <c r="W183" s="513"/>
      <c r="X183" s="511">
        <f t="shared" ref="X183:X188" ca="1" si="49">X159</f>
        <v>0</v>
      </c>
      <c r="Y183" s="512"/>
      <c r="Z183" s="513"/>
    </row>
    <row r="184" spans="1:26" ht="13.5" hidden="1" customHeight="1">
      <c r="A184" s="476"/>
      <c r="B184" s="107"/>
      <c r="C184" s="481" t="s">
        <v>32</v>
      </c>
      <c r="D184" s="482"/>
      <c r="E184" s="482"/>
      <c r="F184" s="482"/>
      <c r="G184" s="482"/>
      <c r="H184" s="482"/>
      <c r="I184" s="482"/>
      <c r="J184" s="482"/>
      <c r="K184" s="482"/>
      <c r="L184" s="482"/>
      <c r="M184" s="482"/>
      <c r="N184" s="483"/>
      <c r="O184" s="514">
        <f t="shared" ca="1" si="46"/>
        <v>0</v>
      </c>
      <c r="P184" s="515"/>
      <c r="Q184" s="516"/>
      <c r="R184" s="514">
        <f t="shared" ca="1" si="47"/>
        <v>0</v>
      </c>
      <c r="S184" s="515"/>
      <c r="T184" s="516"/>
      <c r="U184" s="514">
        <f t="shared" ca="1" si="48"/>
        <v>0</v>
      </c>
      <c r="V184" s="515"/>
      <c r="W184" s="516"/>
      <c r="X184" s="514">
        <f t="shared" ca="1" si="49"/>
        <v>0</v>
      </c>
      <c r="Y184" s="515"/>
      <c r="Z184" s="516"/>
    </row>
    <row r="185" spans="1:26" ht="13.5" hidden="1" customHeight="1">
      <c r="A185" s="476"/>
      <c r="B185" s="484" t="s">
        <v>112</v>
      </c>
      <c r="C185" s="485"/>
      <c r="D185" s="485"/>
      <c r="E185" s="485"/>
      <c r="F185" s="485"/>
      <c r="G185" s="485"/>
      <c r="H185" s="485"/>
      <c r="I185" s="485"/>
      <c r="J185" s="485"/>
      <c r="K185" s="485"/>
      <c r="L185" s="485"/>
      <c r="M185" s="485"/>
      <c r="N185" s="486"/>
      <c r="O185" s="505">
        <f t="shared" ca="1" si="46"/>
        <v>0</v>
      </c>
      <c r="P185" s="506"/>
      <c r="Q185" s="507"/>
      <c r="R185" s="505">
        <f t="shared" ca="1" si="47"/>
        <v>0</v>
      </c>
      <c r="S185" s="506"/>
      <c r="T185" s="507"/>
      <c r="U185" s="505">
        <f t="shared" ca="1" si="48"/>
        <v>0</v>
      </c>
      <c r="V185" s="506"/>
      <c r="W185" s="507"/>
      <c r="X185" s="505">
        <f t="shared" ca="1" si="49"/>
        <v>0</v>
      </c>
      <c r="Y185" s="506"/>
      <c r="Z185" s="507"/>
    </row>
    <row r="186" spans="1:26" ht="13.5" hidden="1" customHeight="1">
      <c r="A186" s="476"/>
      <c r="B186" s="107"/>
      <c r="C186" s="481" t="s">
        <v>32</v>
      </c>
      <c r="D186" s="482"/>
      <c r="E186" s="482"/>
      <c r="F186" s="482"/>
      <c r="G186" s="482"/>
      <c r="H186" s="482"/>
      <c r="I186" s="482"/>
      <c r="J186" s="482"/>
      <c r="K186" s="482"/>
      <c r="L186" s="482"/>
      <c r="M186" s="482"/>
      <c r="N186" s="483"/>
      <c r="O186" s="508">
        <f t="shared" ca="1" si="46"/>
        <v>0</v>
      </c>
      <c r="P186" s="509"/>
      <c r="Q186" s="510"/>
      <c r="R186" s="508">
        <f t="shared" ca="1" si="47"/>
        <v>0</v>
      </c>
      <c r="S186" s="509"/>
      <c r="T186" s="510"/>
      <c r="U186" s="508">
        <f t="shared" ca="1" si="48"/>
        <v>0</v>
      </c>
      <c r="V186" s="509"/>
      <c r="W186" s="510"/>
      <c r="X186" s="508">
        <f t="shared" ca="1" si="49"/>
        <v>0</v>
      </c>
      <c r="Y186" s="509"/>
      <c r="Z186" s="510"/>
    </row>
    <row r="187" spans="1:26" ht="13.5" hidden="1" customHeight="1">
      <c r="A187" s="476"/>
      <c r="B187" s="484" t="s">
        <v>113</v>
      </c>
      <c r="C187" s="485"/>
      <c r="D187" s="485"/>
      <c r="E187" s="485"/>
      <c r="F187" s="485"/>
      <c r="G187" s="485"/>
      <c r="H187" s="485"/>
      <c r="I187" s="485"/>
      <c r="J187" s="485"/>
      <c r="K187" s="485"/>
      <c r="L187" s="485"/>
      <c r="M187" s="485"/>
      <c r="N187" s="486"/>
      <c r="O187" s="457">
        <f t="shared" si="46"/>
        <v>0</v>
      </c>
      <c r="P187" s="458"/>
      <c r="Q187" s="459"/>
      <c r="R187" s="457">
        <f t="shared" si="47"/>
        <v>0</v>
      </c>
      <c r="S187" s="458"/>
      <c r="T187" s="459"/>
      <c r="U187" s="457">
        <f t="shared" si="48"/>
        <v>0</v>
      </c>
      <c r="V187" s="458"/>
      <c r="W187" s="459"/>
      <c r="X187" s="457">
        <f t="shared" si="49"/>
        <v>0</v>
      </c>
      <c r="Y187" s="458"/>
      <c r="Z187" s="459"/>
    </row>
    <row r="188" spans="1:26" ht="13.5" hidden="1" customHeight="1">
      <c r="A188" s="476"/>
      <c r="B188" s="108"/>
      <c r="C188" s="466" t="s">
        <v>32</v>
      </c>
      <c r="D188" s="467"/>
      <c r="E188" s="467"/>
      <c r="F188" s="467"/>
      <c r="G188" s="467"/>
      <c r="H188" s="467"/>
      <c r="I188" s="467"/>
      <c r="J188" s="467"/>
      <c r="K188" s="467"/>
      <c r="L188" s="467"/>
      <c r="M188" s="467"/>
      <c r="N188" s="468"/>
      <c r="O188" s="460">
        <f t="shared" si="46"/>
        <v>0</v>
      </c>
      <c r="P188" s="461"/>
      <c r="Q188" s="462"/>
      <c r="R188" s="460">
        <f t="shared" si="47"/>
        <v>0</v>
      </c>
      <c r="S188" s="461"/>
      <c r="T188" s="462"/>
      <c r="U188" s="460">
        <f t="shared" si="48"/>
        <v>0</v>
      </c>
      <c r="V188" s="461"/>
      <c r="W188" s="462"/>
      <c r="X188" s="460">
        <f t="shared" si="49"/>
        <v>0</v>
      </c>
      <c r="Y188" s="461"/>
      <c r="Z188" s="462"/>
    </row>
    <row r="189" spans="1:26" s="45" customFormat="1" ht="13.5" hidden="1" customHeight="1">
      <c r="A189" s="476"/>
      <c r="B189" s="487" t="s">
        <v>359</v>
      </c>
      <c r="C189" s="488"/>
      <c r="D189" s="488"/>
      <c r="E189" s="488"/>
      <c r="F189" s="488"/>
      <c r="G189" s="488"/>
      <c r="H189" s="488"/>
      <c r="I189" s="488"/>
      <c r="J189" s="488"/>
      <c r="K189" s="489"/>
      <c r="L189" s="493" t="s">
        <v>119</v>
      </c>
      <c r="M189" s="494"/>
      <c r="N189" s="495"/>
      <c r="O189" s="469">
        <f>'在籍児童一覧（幼稚園）'!N168</f>
        <v>0</v>
      </c>
      <c r="P189" s="470"/>
      <c r="Q189" s="471"/>
      <c r="R189" s="503">
        <f>'在籍児童一覧（幼稚園）'!P168</f>
        <v>0</v>
      </c>
      <c r="S189" s="470"/>
      <c r="T189" s="504"/>
      <c r="U189" s="469">
        <f>'在籍児童一覧（幼稚園）'!R168</f>
        <v>0</v>
      </c>
      <c r="V189" s="470"/>
      <c r="W189" s="471"/>
      <c r="X189" s="503">
        <f>'在籍児童一覧（幼稚園）'!T168</f>
        <v>0</v>
      </c>
      <c r="Y189" s="470"/>
      <c r="Z189" s="471"/>
    </row>
    <row r="190" spans="1:26" s="45" customFormat="1" ht="13.5" hidden="1" customHeight="1">
      <c r="A190" s="476"/>
      <c r="B190" s="490" t="s">
        <v>360</v>
      </c>
      <c r="C190" s="491"/>
      <c r="D190" s="491"/>
      <c r="E190" s="491"/>
      <c r="F190" s="491"/>
      <c r="G190" s="491"/>
      <c r="H190" s="491"/>
      <c r="I190" s="491"/>
      <c r="J190" s="491"/>
      <c r="K190" s="492"/>
      <c r="L190" s="496"/>
      <c r="M190" s="497"/>
      <c r="N190" s="498"/>
      <c r="O190" s="499">
        <f>'在籍児童一覧（幼稚園）'!N169</f>
        <v>0</v>
      </c>
      <c r="P190" s="500"/>
      <c r="Q190" s="501"/>
      <c r="R190" s="499">
        <f>'在籍児童一覧（幼稚園）'!P169</f>
        <v>0</v>
      </c>
      <c r="S190" s="500"/>
      <c r="T190" s="501"/>
      <c r="U190" s="499">
        <f>'在籍児童一覧（幼稚園）'!R169</f>
        <v>0</v>
      </c>
      <c r="V190" s="500"/>
      <c r="W190" s="501"/>
      <c r="X190" s="499">
        <f>'在籍児童一覧（幼稚園）'!T169</f>
        <v>0</v>
      </c>
      <c r="Y190" s="500"/>
      <c r="Z190" s="501"/>
    </row>
    <row r="191" spans="1:26" ht="13.5" hidden="1" customHeight="1">
      <c r="A191" s="476"/>
      <c r="B191" s="463" t="s">
        <v>387</v>
      </c>
      <c r="C191" s="464"/>
      <c r="D191" s="464"/>
      <c r="E191" s="464"/>
      <c r="F191" s="464"/>
      <c r="G191" s="464"/>
      <c r="H191" s="464"/>
      <c r="I191" s="464"/>
      <c r="J191" s="464"/>
      <c r="K191" s="464"/>
      <c r="L191" s="464"/>
      <c r="M191" s="464"/>
      <c r="N191" s="465"/>
      <c r="O191" s="457">
        <f ca="1">SUM(ROUNDDOWN(O183*O189/20,-1),ROUNDDOWN(O183*O190/20,-1))</f>
        <v>0</v>
      </c>
      <c r="P191" s="458"/>
      <c r="Q191" s="459"/>
      <c r="R191" s="457">
        <f t="shared" ref="R191" ca="1" si="50">SUM(ROUNDDOWN(R183*R189/20,-1),ROUNDDOWN(R183*R190/20,-1))</f>
        <v>0</v>
      </c>
      <c r="S191" s="458"/>
      <c r="T191" s="459"/>
      <c r="U191" s="457">
        <f t="shared" ref="U191" ca="1" si="51">SUM(ROUNDDOWN(U183*U189/20,-1),ROUNDDOWN(U183*U190/20,-1))</f>
        <v>0</v>
      </c>
      <c r="V191" s="458"/>
      <c r="W191" s="459"/>
      <c r="X191" s="457">
        <f t="shared" ref="X191" ca="1" si="52">SUM(ROUNDDOWN(X183*X189/20,-1),ROUNDDOWN(X183*X190/20,-1))</f>
        <v>0</v>
      </c>
      <c r="Y191" s="458"/>
      <c r="Z191" s="459"/>
    </row>
    <row r="192" spans="1:26" ht="13.5" hidden="1" customHeight="1">
      <c r="A192" s="476"/>
      <c r="B192" s="108"/>
      <c r="C192" s="466" t="s">
        <v>32</v>
      </c>
      <c r="D192" s="467"/>
      <c r="E192" s="467"/>
      <c r="F192" s="467"/>
      <c r="G192" s="467"/>
      <c r="H192" s="467"/>
      <c r="I192" s="467"/>
      <c r="J192" s="467"/>
      <c r="K192" s="467"/>
      <c r="L192" s="467"/>
      <c r="M192" s="467"/>
      <c r="N192" s="468"/>
      <c r="O192" s="460">
        <f ca="1">SUM(ROUNDDOWN(O184*O189/20,-1),ROUNDDOWN(O184*O190/20,-1))</f>
        <v>0</v>
      </c>
      <c r="P192" s="461"/>
      <c r="Q192" s="462"/>
      <c r="R192" s="460">
        <f t="shared" ref="R192" ca="1" si="53">SUM(ROUNDDOWN(R184*R189/20,-1),ROUNDDOWN(R184*R190/20,-1))</f>
        <v>0</v>
      </c>
      <c r="S192" s="461"/>
      <c r="T192" s="462"/>
      <c r="U192" s="460">
        <f t="shared" ref="U192" ca="1" si="54">SUM(ROUNDDOWN(U184*U189/20,-1),ROUNDDOWN(U184*U190/20,-1))</f>
        <v>0</v>
      </c>
      <c r="V192" s="461"/>
      <c r="W192" s="462"/>
      <c r="X192" s="460">
        <f t="shared" ref="X192" ca="1" si="55">SUM(ROUNDDOWN(X184*X189/20,-1),ROUNDDOWN(X184*X190/20,-1))</f>
        <v>0</v>
      </c>
      <c r="Y192" s="461"/>
      <c r="Z192" s="462"/>
    </row>
    <row r="193" spans="1:29" s="45" customFormat="1" ht="13.5" hidden="1" customHeight="1">
      <c r="A193" s="476"/>
      <c r="B193" s="487" t="s">
        <v>359</v>
      </c>
      <c r="C193" s="488"/>
      <c r="D193" s="488"/>
      <c r="E193" s="488"/>
      <c r="F193" s="488"/>
      <c r="G193" s="488"/>
      <c r="H193" s="488"/>
      <c r="I193" s="488"/>
      <c r="J193" s="488"/>
      <c r="K193" s="489"/>
      <c r="L193" s="493" t="s">
        <v>119</v>
      </c>
      <c r="M193" s="494"/>
      <c r="N193" s="495"/>
      <c r="O193" s="502">
        <f>'在籍児童一覧（幼稚園）'!N170</f>
        <v>0</v>
      </c>
      <c r="P193" s="473"/>
      <c r="Q193" s="474"/>
      <c r="R193" s="503">
        <f>'在籍児童一覧（幼稚園）'!P170</f>
        <v>0</v>
      </c>
      <c r="S193" s="470"/>
      <c r="T193" s="504"/>
      <c r="U193" s="469">
        <f>'在籍児童一覧（幼稚園）'!R170</f>
        <v>0</v>
      </c>
      <c r="V193" s="470"/>
      <c r="W193" s="471"/>
      <c r="X193" s="503">
        <f>'在籍児童一覧（幼稚園）'!T170</f>
        <v>0</v>
      </c>
      <c r="Y193" s="470"/>
      <c r="Z193" s="471"/>
    </row>
    <row r="194" spans="1:29" s="45" customFormat="1" ht="13.5" hidden="1" customHeight="1">
      <c r="A194" s="476"/>
      <c r="B194" s="490" t="s">
        <v>369</v>
      </c>
      <c r="C194" s="491"/>
      <c r="D194" s="491"/>
      <c r="E194" s="491"/>
      <c r="F194" s="491"/>
      <c r="G194" s="491"/>
      <c r="H194" s="491"/>
      <c r="I194" s="491"/>
      <c r="J194" s="491"/>
      <c r="K194" s="492"/>
      <c r="L194" s="496"/>
      <c r="M194" s="497"/>
      <c r="N194" s="498"/>
      <c r="O194" s="499">
        <f>'在籍児童一覧（幼稚園）'!N171</f>
        <v>0</v>
      </c>
      <c r="P194" s="500"/>
      <c r="Q194" s="501"/>
      <c r="R194" s="499">
        <f>'在籍児童一覧（幼稚園）'!P171</f>
        <v>0</v>
      </c>
      <c r="S194" s="500"/>
      <c r="T194" s="501"/>
      <c r="U194" s="499">
        <f>'在籍児童一覧（幼稚園）'!R171</f>
        <v>0</v>
      </c>
      <c r="V194" s="500"/>
      <c r="W194" s="501"/>
      <c r="X194" s="499">
        <f>'在籍児童一覧（幼稚園）'!T171</f>
        <v>0</v>
      </c>
      <c r="Y194" s="500"/>
      <c r="Z194" s="501"/>
    </row>
    <row r="195" spans="1:29" ht="13.5" hidden="1" customHeight="1">
      <c r="A195" s="476"/>
      <c r="B195" s="463" t="s">
        <v>388</v>
      </c>
      <c r="C195" s="464"/>
      <c r="D195" s="464"/>
      <c r="E195" s="464"/>
      <c r="F195" s="464"/>
      <c r="G195" s="464"/>
      <c r="H195" s="464"/>
      <c r="I195" s="464"/>
      <c r="J195" s="464"/>
      <c r="K195" s="464"/>
      <c r="L195" s="464"/>
      <c r="M195" s="464"/>
      <c r="N195" s="465"/>
      <c r="O195" s="457">
        <f ca="1">SUM(ROUNDDOWN(O185*O193/20,-1),ROUNDDOWN(O185*O194/20,-1))</f>
        <v>0</v>
      </c>
      <c r="P195" s="458"/>
      <c r="Q195" s="459"/>
      <c r="R195" s="457">
        <f t="shared" ref="R195" ca="1" si="56">SUM(ROUNDDOWN(R185*R193/20,-1),ROUNDDOWN(R185*R194/20,-1))</f>
        <v>0</v>
      </c>
      <c r="S195" s="458"/>
      <c r="T195" s="459"/>
      <c r="U195" s="457">
        <f t="shared" ref="U195" ca="1" si="57">SUM(ROUNDDOWN(U185*U193/20,-1),ROUNDDOWN(U185*U194/20,-1))</f>
        <v>0</v>
      </c>
      <c r="V195" s="458"/>
      <c r="W195" s="459"/>
      <c r="X195" s="457">
        <f t="shared" ref="X195" ca="1" si="58">SUM(ROUNDDOWN(X185*X193/20,-1),ROUNDDOWN(X185*X194/20,-1))</f>
        <v>0</v>
      </c>
      <c r="Y195" s="458"/>
      <c r="Z195" s="459"/>
    </row>
    <row r="196" spans="1:29" ht="13.5" hidden="1" customHeight="1">
      <c r="A196" s="476"/>
      <c r="B196" s="108"/>
      <c r="C196" s="466" t="s">
        <v>32</v>
      </c>
      <c r="D196" s="467"/>
      <c r="E196" s="467"/>
      <c r="F196" s="467"/>
      <c r="G196" s="467"/>
      <c r="H196" s="467"/>
      <c r="I196" s="467"/>
      <c r="J196" s="467"/>
      <c r="K196" s="467"/>
      <c r="L196" s="467"/>
      <c r="M196" s="467"/>
      <c r="N196" s="468"/>
      <c r="O196" s="460">
        <f ca="1">SUM(ROUNDDOWN(O186*O193/20,-1),ROUNDDOWN(O186*O194/20,-1))</f>
        <v>0</v>
      </c>
      <c r="P196" s="461"/>
      <c r="Q196" s="462"/>
      <c r="R196" s="460">
        <f t="shared" ref="R196" ca="1" si="59">SUM(ROUNDDOWN(R186*R193/20,-1),ROUNDDOWN(R186*R194/20,-1))</f>
        <v>0</v>
      </c>
      <c r="S196" s="461"/>
      <c r="T196" s="462"/>
      <c r="U196" s="460">
        <f t="shared" ref="U196" ca="1" si="60">SUM(ROUNDDOWN(U186*U193/20,-1),ROUNDDOWN(U186*U194/20,-1))</f>
        <v>0</v>
      </c>
      <c r="V196" s="461"/>
      <c r="W196" s="462"/>
      <c r="X196" s="460">
        <f t="shared" ref="X196" ca="1" si="61">SUM(ROUNDDOWN(X186*X193/20,-1),ROUNDDOWN(X186*X194/20,-1))</f>
        <v>0</v>
      </c>
      <c r="Y196" s="461"/>
      <c r="Z196" s="462"/>
    </row>
    <row r="197" spans="1:29" s="45" customFormat="1" ht="13.5" hidden="1" customHeight="1">
      <c r="A197" s="476"/>
      <c r="B197" s="487" t="s">
        <v>359</v>
      </c>
      <c r="C197" s="488"/>
      <c r="D197" s="488"/>
      <c r="E197" s="488"/>
      <c r="F197" s="488"/>
      <c r="G197" s="488"/>
      <c r="H197" s="488"/>
      <c r="I197" s="488"/>
      <c r="J197" s="488"/>
      <c r="K197" s="489"/>
      <c r="L197" s="493" t="s">
        <v>119</v>
      </c>
      <c r="M197" s="494"/>
      <c r="N197" s="495"/>
      <c r="O197" s="469">
        <f>'在籍児童一覧（幼稚園）'!N172</f>
        <v>0</v>
      </c>
      <c r="P197" s="470"/>
      <c r="Q197" s="471"/>
      <c r="R197" s="469">
        <f>'在籍児童一覧（幼稚園）'!P172</f>
        <v>0</v>
      </c>
      <c r="S197" s="470"/>
      <c r="T197" s="471"/>
      <c r="U197" s="469">
        <f>'在籍児童一覧（幼稚園）'!R172</f>
        <v>0</v>
      </c>
      <c r="V197" s="470"/>
      <c r="W197" s="471"/>
      <c r="X197" s="469">
        <f>'在籍児童一覧（幼稚園）'!T172</f>
        <v>0</v>
      </c>
      <c r="Y197" s="470"/>
      <c r="Z197" s="471"/>
    </row>
    <row r="198" spans="1:29" s="45" customFormat="1" ht="13.5" hidden="1" customHeight="1">
      <c r="A198" s="476"/>
      <c r="B198" s="490" t="s">
        <v>394</v>
      </c>
      <c r="C198" s="491"/>
      <c r="D198" s="491"/>
      <c r="E198" s="491"/>
      <c r="F198" s="491"/>
      <c r="G198" s="491"/>
      <c r="H198" s="491"/>
      <c r="I198" s="491"/>
      <c r="J198" s="491"/>
      <c r="K198" s="492"/>
      <c r="L198" s="496"/>
      <c r="M198" s="497"/>
      <c r="N198" s="498"/>
      <c r="O198" s="499">
        <f>'在籍児童一覧（幼稚園）'!N173</f>
        <v>0</v>
      </c>
      <c r="P198" s="500"/>
      <c r="Q198" s="501"/>
      <c r="R198" s="499">
        <f>'在籍児童一覧（幼稚園）'!P173</f>
        <v>0</v>
      </c>
      <c r="S198" s="500"/>
      <c r="T198" s="501"/>
      <c r="U198" s="499">
        <f>'在籍児童一覧（幼稚園）'!R173</f>
        <v>0</v>
      </c>
      <c r="V198" s="500"/>
      <c r="W198" s="501"/>
      <c r="X198" s="499">
        <f>'在籍児童一覧（幼稚園）'!T173</f>
        <v>0</v>
      </c>
      <c r="Y198" s="500"/>
      <c r="Z198" s="501"/>
    </row>
    <row r="199" spans="1:29" ht="13.5" hidden="1" customHeight="1">
      <c r="A199" s="476"/>
      <c r="B199" s="463" t="s">
        <v>389</v>
      </c>
      <c r="C199" s="464"/>
      <c r="D199" s="464"/>
      <c r="E199" s="464"/>
      <c r="F199" s="464"/>
      <c r="G199" s="464"/>
      <c r="H199" s="464"/>
      <c r="I199" s="464"/>
      <c r="J199" s="464"/>
      <c r="K199" s="464"/>
      <c r="L199" s="464"/>
      <c r="M199" s="464"/>
      <c r="N199" s="465"/>
      <c r="O199" s="457">
        <f ca="1">SUM(ROUNDDOWN(O183*O197/20,-1),ROUNDDOWN(O183*O198/20,-1),IF(O197&lt;1,0,O187),IF(O198&lt;1,0,O187))</f>
        <v>0</v>
      </c>
      <c r="P199" s="458"/>
      <c r="Q199" s="459"/>
      <c r="R199" s="457">
        <f ca="1">SUM(ROUNDDOWN(R183*R197/20,-1),ROUNDDOWN(R183*R198/20,-1),IF(R197&lt;1,0,R187),IF(R198&lt;1,0,R187))</f>
        <v>0</v>
      </c>
      <c r="S199" s="458"/>
      <c r="T199" s="459"/>
      <c r="U199" s="457">
        <f ca="1">SUM(ROUNDDOWN(U183*U197/20,-1),ROUNDDOWN(U183*U198/20,-1),IF(U197&lt;1,0,U187),IF(U198&lt;1,0,U187))</f>
        <v>0</v>
      </c>
      <c r="V199" s="458"/>
      <c r="W199" s="459"/>
      <c r="X199" s="457">
        <f ca="1">SUM(ROUNDDOWN(X183*X197/20,-1),ROUNDDOWN(X183*X198/20,-1),IF(X197&lt;1,0,X187),IF(X198&lt;1,0,X187))</f>
        <v>0</v>
      </c>
      <c r="Y199" s="458"/>
      <c r="Z199" s="459"/>
    </row>
    <row r="200" spans="1:29" ht="13.5" hidden="1" customHeight="1">
      <c r="A200" s="476"/>
      <c r="B200" s="108"/>
      <c r="C200" s="466" t="s">
        <v>32</v>
      </c>
      <c r="D200" s="467"/>
      <c r="E200" s="467"/>
      <c r="F200" s="467"/>
      <c r="G200" s="467"/>
      <c r="H200" s="467"/>
      <c r="I200" s="467"/>
      <c r="J200" s="467"/>
      <c r="K200" s="467"/>
      <c r="L200" s="467"/>
      <c r="M200" s="467"/>
      <c r="N200" s="468"/>
      <c r="O200" s="460">
        <f ca="1">SUM(ROUNDDOWN(O184*O197/20,-1),ROUNDDOWN(O184*O198/20,-1),IF(O197&lt;1,0,O188),IF(O198&lt;1,0,O188))</f>
        <v>0</v>
      </c>
      <c r="P200" s="461"/>
      <c r="Q200" s="462"/>
      <c r="R200" s="460">
        <f ca="1">SUM(ROUNDDOWN(R184*R197/20,-1),ROUNDDOWN(R184*R198/20,-1),IF(R197&lt;1,0,R188),IF(R198&lt;1,0,R188))</f>
        <v>0</v>
      </c>
      <c r="S200" s="461"/>
      <c r="T200" s="462"/>
      <c r="U200" s="460">
        <f ca="1">SUM(ROUNDDOWN(U184*U197/20,-1),ROUNDDOWN(U184*U198/20,-1),IF(U197&lt;1,0,U188),IF(U198&lt;1,0,U188))</f>
        <v>0</v>
      </c>
      <c r="V200" s="461"/>
      <c r="W200" s="462"/>
      <c r="X200" s="460">
        <f ca="1">SUM(ROUNDDOWN(X184*X197/20,-1),ROUNDDOWN(X184*X198/20,-1),IF(X197&lt;1,0,X188),IF(X198&lt;1,0,X188))</f>
        <v>0</v>
      </c>
      <c r="Y200" s="461"/>
      <c r="Z200" s="462"/>
      <c r="AB200" s="45"/>
      <c r="AC200" s="45"/>
    </row>
    <row r="201" spans="1:29" s="45" customFormat="1" ht="13.5" hidden="1" customHeight="1">
      <c r="A201" s="476"/>
      <c r="B201" s="487" t="s">
        <v>359</v>
      </c>
      <c r="C201" s="488"/>
      <c r="D201" s="488"/>
      <c r="E201" s="488"/>
      <c r="F201" s="488"/>
      <c r="G201" s="488"/>
      <c r="H201" s="488"/>
      <c r="I201" s="488"/>
      <c r="J201" s="488"/>
      <c r="K201" s="489"/>
      <c r="L201" s="493" t="s">
        <v>119</v>
      </c>
      <c r="M201" s="494"/>
      <c r="N201" s="495"/>
      <c r="O201" s="469">
        <f>'在籍児童一覧（幼稚園）'!N174</f>
        <v>0</v>
      </c>
      <c r="P201" s="470"/>
      <c r="Q201" s="471"/>
      <c r="R201" s="472">
        <f>'在籍児童一覧（幼稚園）'!P174</f>
        <v>0</v>
      </c>
      <c r="S201" s="473"/>
      <c r="T201" s="474"/>
      <c r="U201" s="472">
        <f>'在籍児童一覧（幼稚園）'!R174</f>
        <v>0</v>
      </c>
      <c r="V201" s="473"/>
      <c r="W201" s="474"/>
      <c r="X201" s="472">
        <f>'在籍児童一覧（幼稚園）'!T174</f>
        <v>0</v>
      </c>
      <c r="Y201" s="473"/>
      <c r="Z201" s="474"/>
    </row>
    <row r="202" spans="1:29" s="45" customFormat="1" ht="13.5" hidden="1" customHeight="1">
      <c r="A202" s="476"/>
      <c r="B202" s="490" t="s">
        <v>395</v>
      </c>
      <c r="C202" s="491"/>
      <c r="D202" s="491"/>
      <c r="E202" s="491"/>
      <c r="F202" s="491"/>
      <c r="G202" s="491"/>
      <c r="H202" s="491"/>
      <c r="I202" s="491"/>
      <c r="J202" s="491"/>
      <c r="K202" s="492"/>
      <c r="L202" s="496"/>
      <c r="M202" s="497"/>
      <c r="N202" s="498"/>
      <c r="O202" s="499">
        <f>'在籍児童一覧（幼稚園）'!N175</f>
        <v>0</v>
      </c>
      <c r="P202" s="500"/>
      <c r="Q202" s="501"/>
      <c r="R202" s="499">
        <f>'在籍児童一覧（幼稚園）'!P175</f>
        <v>0</v>
      </c>
      <c r="S202" s="500"/>
      <c r="T202" s="501"/>
      <c r="U202" s="499">
        <f>'在籍児童一覧（幼稚園）'!R175</f>
        <v>0</v>
      </c>
      <c r="V202" s="500"/>
      <c r="W202" s="501"/>
      <c r="X202" s="499">
        <f>'在籍児童一覧（幼稚園）'!T175</f>
        <v>0</v>
      </c>
      <c r="Y202" s="500"/>
      <c r="Z202" s="501"/>
    </row>
    <row r="203" spans="1:29" ht="13.5" hidden="1" customHeight="1">
      <c r="A203" s="476"/>
      <c r="B203" s="463" t="s">
        <v>390</v>
      </c>
      <c r="C203" s="464"/>
      <c r="D203" s="464"/>
      <c r="E203" s="464"/>
      <c r="F203" s="464"/>
      <c r="G203" s="464"/>
      <c r="H203" s="464"/>
      <c r="I203" s="464"/>
      <c r="J203" s="464"/>
      <c r="K203" s="464"/>
      <c r="L203" s="464"/>
      <c r="M203" s="464"/>
      <c r="N203" s="465"/>
      <c r="O203" s="457">
        <f ca="1">SUM(ROUNDDOWN(O185*O201/20,-1),ROUNDDOWN(O185*O202/20,-1),IF(O201&lt;1,0,O187),IF(O202&lt;1,0,O187))</f>
        <v>0</v>
      </c>
      <c r="P203" s="458"/>
      <c r="Q203" s="459"/>
      <c r="R203" s="457">
        <f ca="1">SUM(ROUNDDOWN(R185*R201/20,-1),ROUNDDOWN(R185*R202/20,-1),IF(R201&lt;1,0,R187),IF(R202&lt;1,0,R187))</f>
        <v>0</v>
      </c>
      <c r="S203" s="458"/>
      <c r="T203" s="459"/>
      <c r="U203" s="457">
        <f ca="1">SUM(ROUNDDOWN(U185*U201/20,-1),ROUNDDOWN(U185*U202/20,-1),IF(U201&lt;1,0,U187),IF(U202&lt;1,0,U187))</f>
        <v>0</v>
      </c>
      <c r="V203" s="458"/>
      <c r="W203" s="459"/>
      <c r="X203" s="457">
        <f ca="1">SUM(ROUNDDOWN(X185*X201/20,-1),ROUNDDOWN(X185*X202/20,-1),IF(X201&lt;1,0,X187),IF(X202&lt;1,0,X187))</f>
        <v>0</v>
      </c>
      <c r="Y203" s="458"/>
      <c r="Z203" s="459"/>
    </row>
    <row r="204" spans="1:29" ht="13.5" hidden="1" customHeight="1">
      <c r="A204" s="476"/>
      <c r="B204" s="108"/>
      <c r="C204" s="466" t="s">
        <v>32</v>
      </c>
      <c r="D204" s="467"/>
      <c r="E204" s="467"/>
      <c r="F204" s="467"/>
      <c r="G204" s="467"/>
      <c r="H204" s="467"/>
      <c r="I204" s="467"/>
      <c r="J204" s="467"/>
      <c r="K204" s="467"/>
      <c r="L204" s="467"/>
      <c r="M204" s="467"/>
      <c r="N204" s="468"/>
      <c r="O204" s="460">
        <f ca="1">SUM(ROUNDDOWN(O186*O201/20,-1),ROUNDDOWN(O186*O202/20,-1),IF(O201&lt;1,0,O188),IF(O202&lt;1,0,O188))</f>
        <v>0</v>
      </c>
      <c r="P204" s="461"/>
      <c r="Q204" s="462"/>
      <c r="R204" s="460">
        <f ca="1">SUM(ROUNDDOWN(R186*R201/20,-1),ROUNDDOWN(R186*R202/20,-1),IF(R201&lt;1,0,R188),IF(R202&lt;1,0,R188))</f>
        <v>0</v>
      </c>
      <c r="S204" s="461"/>
      <c r="T204" s="462"/>
      <c r="U204" s="460">
        <f ca="1">SUM(ROUNDDOWN(U186*U201/20,-1),ROUNDDOWN(U186*U202/20,-1),IF(U201&lt;1,0,U188),IF(U202&lt;1,0,U188))</f>
        <v>0</v>
      </c>
      <c r="V204" s="461"/>
      <c r="W204" s="462"/>
      <c r="X204" s="460">
        <f ca="1">SUM(ROUNDDOWN(X186*X201/20,-1),ROUNDDOWN(X186*X202/20,-1),IF(X201&lt;1,0,X188),IF(X202&lt;1,0,X188))</f>
        <v>0</v>
      </c>
      <c r="Y204" s="461"/>
      <c r="Z204" s="462"/>
    </row>
    <row r="205" spans="1:29" ht="13.5" hidden="1" customHeight="1">
      <c r="A205" s="476"/>
      <c r="B205" s="487" t="s">
        <v>114</v>
      </c>
      <c r="C205" s="488"/>
      <c r="D205" s="488"/>
      <c r="E205" s="488"/>
      <c r="F205" s="488"/>
      <c r="G205" s="488"/>
      <c r="H205" s="488"/>
      <c r="I205" s="488"/>
      <c r="J205" s="488"/>
      <c r="K205" s="488"/>
      <c r="L205" s="488"/>
      <c r="M205" s="488"/>
      <c r="N205" s="489"/>
      <c r="O205" s="457">
        <f ca="1">SUM(O191,O195,O199,O203)</f>
        <v>0</v>
      </c>
      <c r="P205" s="458"/>
      <c r="Q205" s="459"/>
      <c r="R205" s="457">
        <f t="shared" ref="R205:R206" ca="1" si="62">SUM(R191,R195,R199,R203)</f>
        <v>0</v>
      </c>
      <c r="S205" s="458"/>
      <c r="T205" s="459"/>
      <c r="U205" s="457">
        <f t="shared" ref="U205:U206" ca="1" si="63">SUM(U191,U195,U199,U203)</f>
        <v>0</v>
      </c>
      <c r="V205" s="458"/>
      <c r="W205" s="459"/>
      <c r="X205" s="457">
        <f t="shared" ref="X205:X206" ca="1" si="64">SUM(X191,X195,X199,X203)</f>
        <v>0</v>
      </c>
      <c r="Y205" s="458"/>
      <c r="Z205" s="459"/>
    </row>
    <row r="206" spans="1:29" ht="13.5" hidden="1" customHeight="1">
      <c r="A206" s="477"/>
      <c r="B206" s="108"/>
      <c r="C206" s="466" t="s">
        <v>32</v>
      </c>
      <c r="D206" s="467"/>
      <c r="E206" s="467"/>
      <c r="F206" s="467"/>
      <c r="G206" s="467"/>
      <c r="H206" s="467"/>
      <c r="I206" s="467"/>
      <c r="J206" s="467"/>
      <c r="K206" s="467"/>
      <c r="L206" s="467"/>
      <c r="M206" s="467"/>
      <c r="N206" s="468"/>
      <c r="O206" s="460">
        <f t="shared" ref="O206" ca="1" si="65">SUM(O192,O196,O200,O204)</f>
        <v>0</v>
      </c>
      <c r="P206" s="461"/>
      <c r="Q206" s="462"/>
      <c r="R206" s="460">
        <f t="shared" ca="1" si="62"/>
        <v>0</v>
      </c>
      <c r="S206" s="461"/>
      <c r="T206" s="462"/>
      <c r="U206" s="460">
        <f t="shared" ca="1" si="63"/>
        <v>0</v>
      </c>
      <c r="V206" s="461"/>
      <c r="W206" s="462"/>
      <c r="X206" s="460">
        <f t="shared" ca="1" si="64"/>
        <v>0</v>
      </c>
      <c r="Y206" s="461"/>
      <c r="Z206" s="462"/>
    </row>
    <row r="207" spans="1:29" s="111" customFormat="1" ht="13.5" customHeight="1">
      <c r="A207" s="109"/>
      <c r="B207" s="109"/>
      <c r="C207" s="109"/>
      <c r="D207" s="109"/>
      <c r="E207" s="109"/>
      <c r="F207" s="109"/>
      <c r="G207" s="109"/>
      <c r="H207" s="109"/>
      <c r="I207" s="110"/>
      <c r="J207" s="110"/>
      <c r="K207" s="110"/>
      <c r="L207" s="110"/>
      <c r="M207" s="110"/>
      <c r="N207" s="110"/>
      <c r="O207" s="110"/>
      <c r="P207" s="110"/>
      <c r="Q207" s="110"/>
      <c r="R207" s="110"/>
      <c r="S207" s="110"/>
      <c r="T207" s="110"/>
      <c r="U207" s="110"/>
      <c r="V207" s="110"/>
      <c r="W207" s="110"/>
      <c r="X207" s="110"/>
      <c r="Y207" s="110"/>
      <c r="Z207" s="110"/>
    </row>
    <row r="208" spans="1:29" ht="13.5" customHeight="1">
      <c r="A208" s="604" t="s">
        <v>132</v>
      </c>
      <c r="B208" s="605"/>
      <c r="C208" s="605"/>
      <c r="D208" s="605"/>
      <c r="E208" s="605"/>
      <c r="F208" s="605"/>
      <c r="G208" s="605"/>
      <c r="H208" s="605"/>
      <c r="I208" s="605"/>
      <c r="J208" s="605"/>
      <c r="K208" s="605"/>
      <c r="L208" s="605"/>
      <c r="M208" s="605"/>
      <c r="N208" s="606"/>
      <c r="O208" s="607">
        <f ca="1">SUM(O148,O156,O181,O205)</f>
        <v>0</v>
      </c>
      <c r="P208" s="608"/>
      <c r="Q208" s="609"/>
      <c r="R208" s="607">
        <f ca="1">SUM(R148,R156,R181,R205)</f>
        <v>0</v>
      </c>
      <c r="S208" s="608"/>
      <c r="T208" s="609"/>
      <c r="U208" s="607">
        <f ca="1">SUM(U148,U156,U181,U205)</f>
        <v>0</v>
      </c>
      <c r="V208" s="608"/>
      <c r="W208" s="609"/>
      <c r="X208" s="607">
        <f ca="1">SUM(X148,X156,X181,X205)</f>
        <v>0</v>
      </c>
      <c r="Y208" s="608"/>
      <c r="Z208" s="609"/>
    </row>
    <row r="209" spans="1:26" ht="13.5" customHeight="1">
      <c r="A209" s="100"/>
      <c r="B209" s="582" t="s">
        <v>32</v>
      </c>
      <c r="C209" s="563"/>
      <c r="D209" s="563"/>
      <c r="E209" s="563"/>
      <c r="F209" s="563"/>
      <c r="G209" s="563"/>
      <c r="H209" s="563"/>
      <c r="I209" s="563"/>
      <c r="J209" s="563"/>
      <c r="K209" s="563"/>
      <c r="L209" s="563"/>
      <c r="M209" s="563"/>
      <c r="N209" s="564"/>
      <c r="O209" s="583">
        <f ca="1">SUM(O149,O157,O182,O206)</f>
        <v>0</v>
      </c>
      <c r="P209" s="584"/>
      <c r="Q209" s="585"/>
      <c r="R209" s="583">
        <f ca="1">SUM(R149,R157,R182,R206)</f>
        <v>0</v>
      </c>
      <c r="S209" s="584"/>
      <c r="T209" s="585"/>
      <c r="U209" s="583">
        <f ca="1">SUM(U149,U157,U182,U206)</f>
        <v>0</v>
      </c>
      <c r="V209" s="584"/>
      <c r="W209" s="585"/>
      <c r="X209" s="583">
        <f ca="1">SUM(X149,X157,X182,X206)</f>
        <v>0</v>
      </c>
      <c r="Y209" s="584"/>
      <c r="Z209" s="585"/>
    </row>
    <row r="210" spans="1:26" ht="13.5" customHeight="1">
      <c r="A210" s="45"/>
      <c r="B210" s="83"/>
      <c r="C210" s="83"/>
      <c r="D210" s="83"/>
      <c r="E210" s="83"/>
      <c r="F210" s="83"/>
      <c r="G210" s="83"/>
      <c r="H210" s="83"/>
      <c r="I210" s="83"/>
      <c r="J210" s="83"/>
      <c r="K210" s="83"/>
      <c r="L210" s="83"/>
      <c r="M210" s="83"/>
      <c r="N210" s="83"/>
      <c r="O210" s="112"/>
      <c r="P210" s="112"/>
      <c r="Q210" s="112"/>
      <c r="R210" s="112"/>
      <c r="S210" s="112"/>
      <c r="T210" s="112"/>
      <c r="U210" s="112"/>
      <c r="V210" s="112"/>
      <c r="W210" s="112"/>
      <c r="X210" s="112"/>
      <c r="Y210" s="112"/>
      <c r="Z210" s="113"/>
    </row>
    <row r="211" spans="1:26" ht="13.5" customHeight="1">
      <c r="A211" s="604" t="s">
        <v>368</v>
      </c>
      <c r="B211" s="605"/>
      <c r="C211" s="605"/>
      <c r="D211" s="605"/>
      <c r="E211" s="605"/>
      <c r="F211" s="605"/>
      <c r="G211" s="605"/>
      <c r="H211" s="605"/>
      <c r="I211" s="613" t="s">
        <v>117</v>
      </c>
      <c r="J211" s="614"/>
      <c r="K211" s="615"/>
      <c r="L211" s="616">
        <f>IF(X58-U58&gt;=0,X58-U58+1,X58-U58+13)</f>
        <v>1</v>
      </c>
      <c r="M211" s="616"/>
      <c r="N211" s="617"/>
      <c r="O211" s="607">
        <f ca="1">O208*L211</f>
        <v>0</v>
      </c>
      <c r="P211" s="608"/>
      <c r="Q211" s="609"/>
      <c r="R211" s="607">
        <f ca="1">R208*L211</f>
        <v>0</v>
      </c>
      <c r="S211" s="608"/>
      <c r="T211" s="609"/>
      <c r="U211" s="607">
        <f ca="1">U208*L211</f>
        <v>0</v>
      </c>
      <c r="V211" s="608"/>
      <c r="W211" s="609"/>
      <c r="X211" s="607">
        <f ca="1">X208*L211</f>
        <v>0</v>
      </c>
      <c r="Y211" s="608"/>
      <c r="Z211" s="609"/>
    </row>
    <row r="212" spans="1:26" ht="13.5" customHeight="1">
      <c r="A212" s="100"/>
      <c r="B212" s="582" t="s">
        <v>32</v>
      </c>
      <c r="C212" s="563"/>
      <c r="D212" s="563"/>
      <c r="E212" s="563"/>
      <c r="F212" s="563"/>
      <c r="G212" s="563"/>
      <c r="H212" s="563"/>
      <c r="I212" s="563"/>
      <c r="J212" s="563"/>
      <c r="K212" s="563"/>
      <c r="L212" s="563"/>
      <c r="M212" s="563"/>
      <c r="N212" s="564"/>
      <c r="O212" s="583">
        <f ca="1">O209*L211</f>
        <v>0</v>
      </c>
      <c r="P212" s="584"/>
      <c r="Q212" s="585"/>
      <c r="R212" s="583">
        <f ca="1">R209*L211</f>
        <v>0</v>
      </c>
      <c r="S212" s="584"/>
      <c r="T212" s="585"/>
      <c r="U212" s="583">
        <f ca="1">U209*L211</f>
        <v>0</v>
      </c>
      <c r="V212" s="584"/>
      <c r="W212" s="585"/>
      <c r="X212" s="583">
        <f ca="1">X209*L211</f>
        <v>0</v>
      </c>
      <c r="Y212" s="584"/>
      <c r="Z212" s="585"/>
    </row>
    <row r="213" spans="1:26" s="74" customFormat="1" ht="13.5" customHeight="1">
      <c r="A213" s="114"/>
      <c r="B213" s="103"/>
      <c r="C213" s="103"/>
      <c r="D213" s="103"/>
      <c r="E213" s="103"/>
      <c r="F213" s="103"/>
      <c r="G213" s="103"/>
      <c r="H213" s="103"/>
      <c r="I213" s="104"/>
      <c r="J213" s="104"/>
      <c r="K213" s="104"/>
      <c r="L213" s="104"/>
      <c r="M213" s="104"/>
      <c r="N213" s="104"/>
      <c r="O213" s="104"/>
      <c r="P213" s="104"/>
      <c r="Q213" s="104"/>
      <c r="R213" s="104"/>
      <c r="S213" s="104"/>
      <c r="T213" s="104"/>
      <c r="U213" s="104"/>
      <c r="V213" s="104"/>
      <c r="W213" s="104"/>
      <c r="X213" s="104"/>
      <c r="Y213" s="104"/>
      <c r="Z213" s="104"/>
    </row>
    <row r="214" spans="1:26" s="74" customFormat="1" ht="27" customHeight="1">
      <c r="A214" s="831" t="s">
        <v>374</v>
      </c>
      <c r="B214" s="832"/>
      <c r="C214" s="832"/>
      <c r="D214" s="832"/>
      <c r="E214" s="832"/>
      <c r="F214" s="832"/>
      <c r="G214" s="832"/>
      <c r="H214" s="832"/>
      <c r="I214" s="832"/>
      <c r="J214" s="832"/>
      <c r="K214" s="832"/>
      <c r="L214" s="832"/>
      <c r="M214" s="832"/>
      <c r="N214" s="833"/>
      <c r="O214" s="834">
        <f ca="1">SUM(O211:AF211)</f>
        <v>0</v>
      </c>
      <c r="P214" s="835"/>
      <c r="Q214" s="835"/>
      <c r="R214" s="835"/>
      <c r="S214" s="835"/>
      <c r="T214" s="835"/>
      <c r="U214" s="835"/>
      <c r="V214" s="835"/>
      <c r="W214" s="835"/>
      <c r="X214" s="835"/>
      <c r="Y214" s="835"/>
      <c r="Z214" s="836"/>
    </row>
    <row r="215" spans="1:26" s="74" customFormat="1" ht="13.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sheetData>
  <mergeCells count="776">
    <mergeCell ref="A214:N214"/>
    <mergeCell ref="O214:Z214"/>
    <mergeCell ref="X97:Z97"/>
    <mergeCell ref="A106:H106"/>
    <mergeCell ref="I106:L106"/>
    <mergeCell ref="M106:N106"/>
    <mergeCell ref="O106:Q106"/>
    <mergeCell ref="R106:T106"/>
    <mergeCell ref="U106:W106"/>
    <mergeCell ref="X106:Z106"/>
    <mergeCell ref="B99:B100"/>
    <mergeCell ref="C99:H99"/>
    <mergeCell ref="M99:N99"/>
    <mergeCell ref="O99:Z99"/>
    <mergeCell ref="C100:H100"/>
    <mergeCell ref="M100:N100"/>
    <mergeCell ref="O100:Z100"/>
    <mergeCell ref="O101:T101"/>
    <mergeCell ref="U101:W101"/>
    <mergeCell ref="X101:Z101"/>
    <mergeCell ref="X211:Z211"/>
    <mergeCell ref="B212:N212"/>
    <mergeCell ref="O212:Q212"/>
    <mergeCell ref="R212:T212"/>
    <mergeCell ref="U212:W212"/>
    <mergeCell ref="X212:Z212"/>
    <mergeCell ref="N23:T23"/>
    <mergeCell ref="N24:T24"/>
    <mergeCell ref="O12:Z12"/>
    <mergeCell ref="O13:Z13"/>
    <mergeCell ref="O107:Z107"/>
    <mergeCell ref="U97:W97"/>
    <mergeCell ref="R50:U50"/>
    <mergeCell ref="R51:U51"/>
    <mergeCell ref="N50:Q51"/>
    <mergeCell ref="X60:Z60"/>
    <mergeCell ref="U65:Z65"/>
    <mergeCell ref="U72:Z72"/>
    <mergeCell ref="O80:Z80"/>
    <mergeCell ref="M108:N108"/>
    <mergeCell ref="O108:Z108"/>
    <mergeCell ref="A138:Z138"/>
    <mergeCell ref="A139:Z139"/>
    <mergeCell ref="A142:N142"/>
    <mergeCell ref="O142:Q142"/>
    <mergeCell ref="R142:T142"/>
    <mergeCell ref="U142:W142"/>
    <mergeCell ref="B28:E28"/>
    <mergeCell ref="T1:U1"/>
    <mergeCell ref="A3:Z3"/>
    <mergeCell ref="I4:J4"/>
    <mergeCell ref="O9:Z9"/>
    <mergeCell ref="B65:H67"/>
    <mergeCell ref="K66:L66"/>
    <mergeCell ref="K67:L67"/>
    <mergeCell ref="I66:J67"/>
    <mergeCell ref="M66:N66"/>
    <mergeCell ref="M67:N67"/>
    <mergeCell ref="O66:Z67"/>
    <mergeCell ref="A40:E40"/>
    <mergeCell ref="A17:Z18"/>
    <mergeCell ref="J20:T20"/>
    <mergeCell ref="N22:T22"/>
    <mergeCell ref="O11:Z11"/>
    <mergeCell ref="A53:Z55"/>
    <mergeCell ref="L31:O31"/>
    <mergeCell ref="U31:X31"/>
    <mergeCell ref="O32:X32"/>
    <mergeCell ref="F33:X33"/>
    <mergeCell ref="B35:Z35"/>
    <mergeCell ref="B27:E27"/>
    <mergeCell ref="F27:X27"/>
    <mergeCell ref="F28:X28"/>
    <mergeCell ref="B29:E31"/>
    <mergeCell ref="F29:M30"/>
    <mergeCell ref="N29:O30"/>
    <mergeCell ref="Q29:U30"/>
    <mergeCell ref="W29:X30"/>
    <mergeCell ref="F31:K31"/>
    <mergeCell ref="Q31:T31"/>
    <mergeCell ref="B32:E32"/>
    <mergeCell ref="F32:K32"/>
    <mergeCell ref="L32:N32"/>
    <mergeCell ref="B33:E33"/>
    <mergeCell ref="I48:J48"/>
    <mergeCell ref="K48:L48"/>
    <mergeCell ref="H47:R47"/>
    <mergeCell ref="A48:B48"/>
    <mergeCell ref="O44:P44"/>
    <mergeCell ref="O45:P45"/>
    <mergeCell ref="B36:Z36"/>
    <mergeCell ref="L44:M44"/>
    <mergeCell ref="L45:M45"/>
    <mergeCell ref="A39:E39"/>
    <mergeCell ref="A41:E41"/>
    <mergeCell ref="F39:P39"/>
    <mergeCell ref="F40:P40"/>
    <mergeCell ref="F41:P41"/>
    <mergeCell ref="A45:K45"/>
    <mergeCell ref="A44:K44"/>
    <mergeCell ref="A50:B50"/>
    <mergeCell ref="C50:D50"/>
    <mergeCell ref="E50:F50"/>
    <mergeCell ref="G50:H50"/>
    <mergeCell ref="I50:J50"/>
    <mergeCell ref="K50:L50"/>
    <mergeCell ref="O60:Q60"/>
    <mergeCell ref="R60:T60"/>
    <mergeCell ref="U60:W60"/>
    <mergeCell ref="A51:B51"/>
    <mergeCell ref="C51:D51"/>
    <mergeCell ref="E51:F51"/>
    <mergeCell ref="G51:H51"/>
    <mergeCell ref="I51:J51"/>
    <mergeCell ref="K51:L51"/>
    <mergeCell ref="B68:H68"/>
    <mergeCell ref="M68:N68"/>
    <mergeCell ref="B69:B70"/>
    <mergeCell ref="C69:H69"/>
    <mergeCell ref="M69:N69"/>
    <mergeCell ref="I61:N61"/>
    <mergeCell ref="O61:T61"/>
    <mergeCell ref="U61:Z61"/>
    <mergeCell ref="I65:J65"/>
    <mergeCell ref="K65:L65"/>
    <mergeCell ref="M65:N65"/>
    <mergeCell ref="O65:T65"/>
    <mergeCell ref="A64:H64"/>
    <mergeCell ref="I64:L64"/>
    <mergeCell ref="M64:N64"/>
    <mergeCell ref="O64:Q64"/>
    <mergeCell ref="R64:T64"/>
    <mergeCell ref="U64:W64"/>
    <mergeCell ref="X64:Z64"/>
    <mergeCell ref="C73:H73"/>
    <mergeCell ref="M73:N73"/>
    <mergeCell ref="U73:Z73"/>
    <mergeCell ref="C70:H70"/>
    <mergeCell ref="M70:N70"/>
    <mergeCell ref="B71:H71"/>
    <mergeCell ref="M71:N71"/>
    <mergeCell ref="O71:T73"/>
    <mergeCell ref="U71:Z71"/>
    <mergeCell ref="B72:B73"/>
    <mergeCell ref="C72:H72"/>
    <mergeCell ref="I73:L73"/>
    <mergeCell ref="B81:B82"/>
    <mergeCell ref="C81:H81"/>
    <mergeCell ref="M81:N81"/>
    <mergeCell ref="O81:Z81"/>
    <mergeCell ref="C82:H82"/>
    <mergeCell ref="M82:N82"/>
    <mergeCell ref="O82:Z82"/>
    <mergeCell ref="M77:N77"/>
    <mergeCell ref="O77:W79"/>
    <mergeCell ref="X77:Z77"/>
    <mergeCell ref="B78:B79"/>
    <mergeCell ref="C78:H78"/>
    <mergeCell ref="M78:N78"/>
    <mergeCell ref="X78:Z78"/>
    <mergeCell ref="C79:H79"/>
    <mergeCell ref="M79:N79"/>
    <mergeCell ref="X79:Z79"/>
    <mergeCell ref="B80:H80"/>
    <mergeCell ref="B77:H77"/>
    <mergeCell ref="I81:L82"/>
    <mergeCell ref="I78:L78"/>
    <mergeCell ref="I79:L79"/>
    <mergeCell ref="M85:N85"/>
    <mergeCell ref="O85:Z85"/>
    <mergeCell ref="B86:H86"/>
    <mergeCell ref="M86:N86"/>
    <mergeCell ref="O86:Z86"/>
    <mergeCell ref="B87:B88"/>
    <mergeCell ref="I83:J83"/>
    <mergeCell ref="K83:L83"/>
    <mergeCell ref="I86:L86"/>
    <mergeCell ref="I84:L84"/>
    <mergeCell ref="I85:L85"/>
    <mergeCell ref="I87:L87"/>
    <mergeCell ref="I88:L88"/>
    <mergeCell ref="B94:H94"/>
    <mergeCell ref="I94:J94"/>
    <mergeCell ref="K94:L94"/>
    <mergeCell ref="M94:N94"/>
    <mergeCell ref="O94:Z94"/>
    <mergeCell ref="B98:H98"/>
    <mergeCell ref="M98:N98"/>
    <mergeCell ref="M92:N92"/>
    <mergeCell ref="O92:Z92"/>
    <mergeCell ref="B93:H93"/>
    <mergeCell ref="I93:L93"/>
    <mergeCell ref="M93:N93"/>
    <mergeCell ref="O93:Z93"/>
    <mergeCell ref="C92:H92"/>
    <mergeCell ref="O98:Z98"/>
    <mergeCell ref="A97:H97"/>
    <mergeCell ref="I97:L97"/>
    <mergeCell ref="M97:N97"/>
    <mergeCell ref="O97:Q97"/>
    <mergeCell ref="R97:T97"/>
    <mergeCell ref="M101:N101"/>
    <mergeCell ref="C109:H109"/>
    <mergeCell ref="M109:N109"/>
    <mergeCell ref="O109:Z109"/>
    <mergeCell ref="B102:B103"/>
    <mergeCell ref="C102:H102"/>
    <mergeCell ref="C103:H103"/>
    <mergeCell ref="U102:W102"/>
    <mergeCell ref="X102:Z102"/>
    <mergeCell ref="O103:T103"/>
    <mergeCell ref="U103:W103"/>
    <mergeCell ref="X103:Z103"/>
    <mergeCell ref="I102:L103"/>
    <mergeCell ref="I107:L107"/>
    <mergeCell ref="O102:T102"/>
    <mergeCell ref="B107:H107"/>
    <mergeCell ref="M107:N107"/>
    <mergeCell ref="B128:H128"/>
    <mergeCell ref="I128:J128"/>
    <mergeCell ref="K128:L128"/>
    <mergeCell ref="M128:N128"/>
    <mergeCell ref="O128:Z128"/>
    <mergeCell ref="M123:N123"/>
    <mergeCell ref="O123:Z123"/>
    <mergeCell ref="C124:H124"/>
    <mergeCell ref="M124:N124"/>
    <mergeCell ref="O124:Z124"/>
    <mergeCell ref="B125:H126"/>
    <mergeCell ref="I125:J125"/>
    <mergeCell ref="K125:L125"/>
    <mergeCell ref="O125:Z125"/>
    <mergeCell ref="O127:Z127"/>
    <mergeCell ref="I127:J127"/>
    <mergeCell ref="K127:L127"/>
    <mergeCell ref="M127:N127"/>
    <mergeCell ref="B127:H127"/>
    <mergeCell ref="B129:H129"/>
    <mergeCell ref="I129:J129"/>
    <mergeCell ref="K129:L129"/>
    <mergeCell ref="M129:N129"/>
    <mergeCell ref="O129:Z129"/>
    <mergeCell ref="B132:H132"/>
    <mergeCell ref="I132:J132"/>
    <mergeCell ref="K132:L132"/>
    <mergeCell ref="M132:N132"/>
    <mergeCell ref="O132:Z132"/>
    <mergeCell ref="B131:H131"/>
    <mergeCell ref="I131:L131"/>
    <mergeCell ref="M131:N131"/>
    <mergeCell ref="O131:Z131"/>
    <mergeCell ref="B130:H130"/>
    <mergeCell ref="I130:L130"/>
    <mergeCell ref="M130:N130"/>
    <mergeCell ref="O130:Z130"/>
    <mergeCell ref="C136:H136"/>
    <mergeCell ref="M136:N136"/>
    <mergeCell ref="O136:Z136"/>
    <mergeCell ref="B137:H137"/>
    <mergeCell ref="I137:L137"/>
    <mergeCell ref="M137:N137"/>
    <mergeCell ref="O137:Z137"/>
    <mergeCell ref="B133:H133"/>
    <mergeCell ref="I133:L133"/>
    <mergeCell ref="M133:N133"/>
    <mergeCell ref="O133:Z133"/>
    <mergeCell ref="B134:H134"/>
    <mergeCell ref="M134:N134"/>
    <mergeCell ref="O134:Z134"/>
    <mergeCell ref="C135:H135"/>
    <mergeCell ref="I134:J134"/>
    <mergeCell ref="K134:L134"/>
    <mergeCell ref="I135:L135"/>
    <mergeCell ref="I136:L136"/>
    <mergeCell ref="X142:Z142"/>
    <mergeCell ref="O141:Q141"/>
    <mergeCell ref="R141:T141"/>
    <mergeCell ref="U141:W141"/>
    <mergeCell ref="X141:Z141"/>
    <mergeCell ref="A141:N141"/>
    <mergeCell ref="B143:N143"/>
    <mergeCell ref="O143:Q143"/>
    <mergeCell ref="R143:T143"/>
    <mergeCell ref="U143:W143"/>
    <mergeCell ref="X143:Z143"/>
    <mergeCell ref="A144:N144"/>
    <mergeCell ref="O144:Q144"/>
    <mergeCell ref="R144:T144"/>
    <mergeCell ref="U144:W144"/>
    <mergeCell ref="X144:Z144"/>
    <mergeCell ref="R148:T148"/>
    <mergeCell ref="U148:W148"/>
    <mergeCell ref="X148:Z148"/>
    <mergeCell ref="B145:N145"/>
    <mergeCell ref="O145:Q145"/>
    <mergeCell ref="R145:T145"/>
    <mergeCell ref="U145:W145"/>
    <mergeCell ref="X145:Z145"/>
    <mergeCell ref="A146:N146"/>
    <mergeCell ref="O146:Q146"/>
    <mergeCell ref="R146:T146"/>
    <mergeCell ref="U146:W146"/>
    <mergeCell ref="X146:Z146"/>
    <mergeCell ref="A159:N159"/>
    <mergeCell ref="O159:Q159"/>
    <mergeCell ref="R159:T159"/>
    <mergeCell ref="U159:W159"/>
    <mergeCell ref="X159:Z159"/>
    <mergeCell ref="O152:Q152"/>
    <mergeCell ref="R152:T152"/>
    <mergeCell ref="U152:W152"/>
    <mergeCell ref="X152:Z152"/>
    <mergeCell ref="O153:Q153"/>
    <mergeCell ref="R153:T153"/>
    <mergeCell ref="U153:W153"/>
    <mergeCell ref="X153:Z153"/>
    <mergeCell ref="O154:Q154"/>
    <mergeCell ref="R154:T154"/>
    <mergeCell ref="U154:W154"/>
    <mergeCell ref="O157:Q157"/>
    <mergeCell ref="R157:T157"/>
    <mergeCell ref="U157:W157"/>
    <mergeCell ref="X157:Z157"/>
    <mergeCell ref="A150:A157"/>
    <mergeCell ref="B150:N150"/>
    <mergeCell ref="C151:N151"/>
    <mergeCell ref="B152:N152"/>
    <mergeCell ref="B160:N160"/>
    <mergeCell ref="O160:Q160"/>
    <mergeCell ref="R160:T160"/>
    <mergeCell ref="U160:W160"/>
    <mergeCell ref="X160:Z160"/>
    <mergeCell ref="A161:N161"/>
    <mergeCell ref="O161:Q161"/>
    <mergeCell ref="R161:T161"/>
    <mergeCell ref="U161:W161"/>
    <mergeCell ref="X161:Z161"/>
    <mergeCell ref="B162:N162"/>
    <mergeCell ref="O162:Q162"/>
    <mergeCell ref="R162:T162"/>
    <mergeCell ref="U162:W162"/>
    <mergeCell ref="X162:Z162"/>
    <mergeCell ref="A163:N163"/>
    <mergeCell ref="O163:Q163"/>
    <mergeCell ref="R163:T163"/>
    <mergeCell ref="U163:W163"/>
    <mergeCell ref="X163:Z163"/>
    <mergeCell ref="B164:N164"/>
    <mergeCell ref="O164:Q164"/>
    <mergeCell ref="R164:T164"/>
    <mergeCell ref="U164:W164"/>
    <mergeCell ref="X164:Z164"/>
    <mergeCell ref="L165:N166"/>
    <mergeCell ref="O165:Q165"/>
    <mergeCell ref="R165:T165"/>
    <mergeCell ref="U165:W165"/>
    <mergeCell ref="X165:Z165"/>
    <mergeCell ref="O166:Q166"/>
    <mergeCell ref="R166:T166"/>
    <mergeCell ref="U166:W166"/>
    <mergeCell ref="X166:Z166"/>
    <mergeCell ref="A165:K165"/>
    <mergeCell ref="A166:K166"/>
    <mergeCell ref="A169:K169"/>
    <mergeCell ref="A170:K170"/>
    <mergeCell ref="A167:N167"/>
    <mergeCell ref="O167:Q167"/>
    <mergeCell ref="R167:T167"/>
    <mergeCell ref="U167:W167"/>
    <mergeCell ref="X167:Z167"/>
    <mergeCell ref="B168:N168"/>
    <mergeCell ref="O168:Q168"/>
    <mergeCell ref="R168:T168"/>
    <mergeCell ref="U168:W168"/>
    <mergeCell ref="X168:Z168"/>
    <mergeCell ref="L169:N170"/>
    <mergeCell ref="O169:Q169"/>
    <mergeCell ref="R169:T169"/>
    <mergeCell ref="U169:W169"/>
    <mergeCell ref="X169:Z169"/>
    <mergeCell ref="O170:Q170"/>
    <mergeCell ref="R170:T170"/>
    <mergeCell ref="U170:W170"/>
    <mergeCell ref="X170:Z170"/>
    <mergeCell ref="R171:T171"/>
    <mergeCell ref="U171:W171"/>
    <mergeCell ref="X171:Z171"/>
    <mergeCell ref="B172:N172"/>
    <mergeCell ref="O172:Q172"/>
    <mergeCell ref="R172:T172"/>
    <mergeCell ref="U172:W172"/>
    <mergeCell ref="X172:Z172"/>
    <mergeCell ref="L177:N178"/>
    <mergeCell ref="O177:Q177"/>
    <mergeCell ref="R177:T177"/>
    <mergeCell ref="U177:W177"/>
    <mergeCell ref="X177:Z177"/>
    <mergeCell ref="O178:Q178"/>
    <mergeCell ref="R178:T178"/>
    <mergeCell ref="U178:W178"/>
    <mergeCell ref="X178:Z178"/>
    <mergeCell ref="L173:N174"/>
    <mergeCell ref="U209:W209"/>
    <mergeCell ref="A211:H211"/>
    <mergeCell ref="I211:K211"/>
    <mergeCell ref="L211:N211"/>
    <mergeCell ref="O211:Q211"/>
    <mergeCell ref="R211:T211"/>
    <mergeCell ref="U211:W211"/>
    <mergeCell ref="X209:Z209"/>
    <mergeCell ref="O173:Q173"/>
    <mergeCell ref="R173:T173"/>
    <mergeCell ref="U173:W173"/>
    <mergeCell ref="X173:Z173"/>
    <mergeCell ref="O174:Q174"/>
    <mergeCell ref="R174:T174"/>
    <mergeCell ref="U174:W174"/>
    <mergeCell ref="X174:Z174"/>
    <mergeCell ref="O182:Q182"/>
    <mergeCell ref="R182:T182"/>
    <mergeCell ref="U182:W182"/>
    <mergeCell ref="X182:Z182"/>
    <mergeCell ref="U175:W175"/>
    <mergeCell ref="O179:Q179"/>
    <mergeCell ref="R179:T179"/>
    <mergeCell ref="U179:W179"/>
    <mergeCell ref="O208:Q208"/>
    <mergeCell ref="R208:T208"/>
    <mergeCell ref="U208:W208"/>
    <mergeCell ref="X208:Z208"/>
    <mergeCell ref="M135:N135"/>
    <mergeCell ref="O135:Z135"/>
    <mergeCell ref="A181:N181"/>
    <mergeCell ref="O181:Q181"/>
    <mergeCell ref="A175:N175"/>
    <mergeCell ref="O175:Q175"/>
    <mergeCell ref="R175:T175"/>
    <mergeCell ref="A179:N179"/>
    <mergeCell ref="B180:N180"/>
    <mergeCell ref="O180:Q180"/>
    <mergeCell ref="R180:T180"/>
    <mergeCell ref="U180:W180"/>
    <mergeCell ref="X180:Z180"/>
    <mergeCell ref="X179:Z179"/>
    <mergeCell ref="A173:K173"/>
    <mergeCell ref="A174:K174"/>
    <mergeCell ref="A177:K177"/>
    <mergeCell ref="A178:K178"/>
    <mergeCell ref="A171:N171"/>
    <mergeCell ref="O171:Q171"/>
    <mergeCell ref="B6:G6"/>
    <mergeCell ref="B209:N209"/>
    <mergeCell ref="O209:Q209"/>
    <mergeCell ref="R209:T209"/>
    <mergeCell ref="B61:H61"/>
    <mergeCell ref="O68:Z68"/>
    <mergeCell ref="O69:Z69"/>
    <mergeCell ref="O70:Z70"/>
    <mergeCell ref="X175:Z175"/>
    <mergeCell ref="B176:N176"/>
    <mergeCell ref="O176:Q176"/>
    <mergeCell ref="R176:T176"/>
    <mergeCell ref="U176:W176"/>
    <mergeCell ref="X176:Z176"/>
    <mergeCell ref="R181:T181"/>
    <mergeCell ref="U181:W181"/>
    <mergeCell ref="X181:Z181"/>
    <mergeCell ref="B182:N182"/>
    <mergeCell ref="I89:J89"/>
    <mergeCell ref="K89:L89"/>
    <mergeCell ref="B83:H83"/>
    <mergeCell ref="M125:N125"/>
    <mergeCell ref="M126:N126"/>
    <mergeCell ref="A208:N208"/>
    <mergeCell ref="H9:N9"/>
    <mergeCell ref="H10:N10"/>
    <mergeCell ref="H11:N11"/>
    <mergeCell ref="H12:N12"/>
    <mergeCell ref="H13:N13"/>
    <mergeCell ref="M80:N80"/>
    <mergeCell ref="M72:N72"/>
    <mergeCell ref="A60:H60"/>
    <mergeCell ref="I60:L60"/>
    <mergeCell ref="M60:N60"/>
    <mergeCell ref="A49:B49"/>
    <mergeCell ref="C49:D49"/>
    <mergeCell ref="E49:F49"/>
    <mergeCell ref="G49:H49"/>
    <mergeCell ref="I49:J49"/>
    <mergeCell ref="K49:L49"/>
    <mergeCell ref="A47:G47"/>
    <mergeCell ref="I68:L68"/>
    <mergeCell ref="I71:L71"/>
    <mergeCell ref="I77:L77"/>
    <mergeCell ref="I80:L80"/>
    <mergeCell ref="C48:D48"/>
    <mergeCell ref="E48:F48"/>
    <mergeCell ref="G48:H48"/>
    <mergeCell ref="O150:Q150"/>
    <mergeCell ref="R150:T150"/>
    <mergeCell ref="U150:W150"/>
    <mergeCell ref="X150:Z150"/>
    <mergeCell ref="O151:Q151"/>
    <mergeCell ref="R151:T151"/>
    <mergeCell ref="U151:W151"/>
    <mergeCell ref="X151:Z151"/>
    <mergeCell ref="I98:J98"/>
    <mergeCell ref="K98:L98"/>
    <mergeCell ref="M102:N103"/>
    <mergeCell ref="B149:N149"/>
    <mergeCell ref="O149:Q149"/>
    <mergeCell ref="R149:T149"/>
    <mergeCell ref="U149:W149"/>
    <mergeCell ref="X149:Z149"/>
    <mergeCell ref="A147:N147"/>
    <mergeCell ref="O147:Q147"/>
    <mergeCell ref="R147:T147"/>
    <mergeCell ref="U147:W147"/>
    <mergeCell ref="X147:Z147"/>
    <mergeCell ref="A125:A126"/>
    <mergeCell ref="A148:N148"/>
    <mergeCell ref="O148:Q148"/>
    <mergeCell ref="C153:N153"/>
    <mergeCell ref="B154:N154"/>
    <mergeCell ref="B155:N155"/>
    <mergeCell ref="B156:N156"/>
    <mergeCell ref="C157:N157"/>
    <mergeCell ref="X154:Z154"/>
    <mergeCell ref="O155:Q155"/>
    <mergeCell ref="R155:T155"/>
    <mergeCell ref="U155:W155"/>
    <mergeCell ref="X155:Z155"/>
    <mergeCell ref="O156:Q156"/>
    <mergeCell ref="R156:T156"/>
    <mergeCell ref="U156:W156"/>
    <mergeCell ref="X156:Z156"/>
    <mergeCell ref="O185:Q185"/>
    <mergeCell ref="R185:T185"/>
    <mergeCell ref="U185:W185"/>
    <mergeCell ref="X185:Z185"/>
    <mergeCell ref="O186:Q186"/>
    <mergeCell ref="R186:T186"/>
    <mergeCell ref="U186:W186"/>
    <mergeCell ref="X186:Z186"/>
    <mergeCell ref="O183:Q183"/>
    <mergeCell ref="R183:T183"/>
    <mergeCell ref="U183:W183"/>
    <mergeCell ref="X183:Z183"/>
    <mergeCell ref="O184:Q184"/>
    <mergeCell ref="R184:T184"/>
    <mergeCell ref="U184:W184"/>
    <mergeCell ref="X184:Z184"/>
    <mergeCell ref="O189:Q189"/>
    <mergeCell ref="R189:T189"/>
    <mergeCell ref="U189:W189"/>
    <mergeCell ref="X189:Z189"/>
    <mergeCell ref="O190:Q190"/>
    <mergeCell ref="R190:T190"/>
    <mergeCell ref="U190:W190"/>
    <mergeCell ref="X190:Z190"/>
    <mergeCell ref="O187:Q187"/>
    <mergeCell ref="R187:T187"/>
    <mergeCell ref="U187:W187"/>
    <mergeCell ref="X187:Z187"/>
    <mergeCell ref="O188:Q188"/>
    <mergeCell ref="R188:T188"/>
    <mergeCell ref="U188:W188"/>
    <mergeCell ref="X188:Z188"/>
    <mergeCell ref="O193:Q193"/>
    <mergeCell ref="R193:T193"/>
    <mergeCell ref="U193:W193"/>
    <mergeCell ref="X193:Z193"/>
    <mergeCell ref="O194:Q194"/>
    <mergeCell ref="R194:T194"/>
    <mergeCell ref="U194:W194"/>
    <mergeCell ref="X194:Z194"/>
    <mergeCell ref="O191:Q191"/>
    <mergeCell ref="R191:T191"/>
    <mergeCell ref="U191:W191"/>
    <mergeCell ref="X191:Z191"/>
    <mergeCell ref="O192:Q192"/>
    <mergeCell ref="R192:T192"/>
    <mergeCell ref="U192:W192"/>
    <mergeCell ref="X192:Z192"/>
    <mergeCell ref="U197:W197"/>
    <mergeCell ref="X197:Z197"/>
    <mergeCell ref="O198:Q198"/>
    <mergeCell ref="R198:T198"/>
    <mergeCell ref="U198:W198"/>
    <mergeCell ref="X198:Z198"/>
    <mergeCell ref="B197:K197"/>
    <mergeCell ref="B198:K198"/>
    <mergeCell ref="O195:Q195"/>
    <mergeCell ref="R195:T195"/>
    <mergeCell ref="U195:W195"/>
    <mergeCell ref="X195:Z195"/>
    <mergeCell ref="O196:Q196"/>
    <mergeCell ref="R196:T196"/>
    <mergeCell ref="U196:W196"/>
    <mergeCell ref="X196:Z196"/>
    <mergeCell ref="C196:N196"/>
    <mergeCell ref="L193:N194"/>
    <mergeCell ref="L189:N190"/>
    <mergeCell ref="B205:N205"/>
    <mergeCell ref="C206:N206"/>
    <mergeCell ref="U201:W201"/>
    <mergeCell ref="X201:Z201"/>
    <mergeCell ref="O202:Q202"/>
    <mergeCell ref="R202:T202"/>
    <mergeCell ref="U202:W202"/>
    <mergeCell ref="X202:Z202"/>
    <mergeCell ref="B201:K201"/>
    <mergeCell ref="B202:K202"/>
    <mergeCell ref="O199:Q199"/>
    <mergeCell ref="R199:T199"/>
    <mergeCell ref="U199:W199"/>
    <mergeCell ref="X199:Z199"/>
    <mergeCell ref="O200:Q200"/>
    <mergeCell ref="R200:T200"/>
    <mergeCell ref="U200:W200"/>
    <mergeCell ref="X200:Z200"/>
    <mergeCell ref="B199:N199"/>
    <mergeCell ref="C200:N200"/>
    <mergeCell ref="O197:Q197"/>
    <mergeCell ref="R197:T197"/>
    <mergeCell ref="B203:N203"/>
    <mergeCell ref="C204:N204"/>
    <mergeCell ref="O201:Q201"/>
    <mergeCell ref="R201:T201"/>
    <mergeCell ref="O206:Q206"/>
    <mergeCell ref="R206:T206"/>
    <mergeCell ref="U206:W206"/>
    <mergeCell ref="X206:Z206"/>
    <mergeCell ref="A183:A206"/>
    <mergeCell ref="B183:N183"/>
    <mergeCell ref="C184:N184"/>
    <mergeCell ref="B185:N185"/>
    <mergeCell ref="C186:N186"/>
    <mergeCell ref="B187:N187"/>
    <mergeCell ref="C188:N188"/>
    <mergeCell ref="B189:K189"/>
    <mergeCell ref="B190:K190"/>
    <mergeCell ref="B191:N191"/>
    <mergeCell ref="C192:N192"/>
    <mergeCell ref="B193:K193"/>
    <mergeCell ref="B194:K194"/>
    <mergeCell ref="B195:N195"/>
    <mergeCell ref="L201:N202"/>
    <mergeCell ref="L197:N198"/>
    <mergeCell ref="O205:Q205"/>
    <mergeCell ref="R205:T205"/>
    <mergeCell ref="U205:W205"/>
    <mergeCell ref="X205:Z205"/>
    <mergeCell ref="O203:Q203"/>
    <mergeCell ref="R203:T203"/>
    <mergeCell ref="U203:W203"/>
    <mergeCell ref="X203:Z203"/>
    <mergeCell ref="O204:Q204"/>
    <mergeCell ref="R204:T204"/>
    <mergeCell ref="U204:W204"/>
    <mergeCell ref="X204:Z204"/>
    <mergeCell ref="O10:W10"/>
    <mergeCell ref="X10:Z10"/>
    <mergeCell ref="C91:H91"/>
    <mergeCell ref="B89:H90"/>
    <mergeCell ref="A89:A90"/>
    <mergeCell ref="M91:N91"/>
    <mergeCell ref="O91:Z91"/>
    <mergeCell ref="M89:N90"/>
    <mergeCell ref="O89:Z90"/>
    <mergeCell ref="I90:J90"/>
    <mergeCell ref="K90:L90"/>
    <mergeCell ref="M83:N83"/>
    <mergeCell ref="O83:Z83"/>
    <mergeCell ref="B84:B85"/>
    <mergeCell ref="C84:H84"/>
    <mergeCell ref="C87:H87"/>
    <mergeCell ref="M87:N87"/>
    <mergeCell ref="O87:Z87"/>
    <mergeCell ref="C88:H88"/>
    <mergeCell ref="M88:N88"/>
    <mergeCell ref="O88:Z88"/>
    <mergeCell ref="M84:N84"/>
    <mergeCell ref="O84:Z84"/>
    <mergeCell ref="C85:H85"/>
    <mergeCell ref="B122:H122"/>
    <mergeCell ref="M122:N122"/>
    <mergeCell ref="O122:Z122"/>
    <mergeCell ref="C123:H123"/>
    <mergeCell ref="I126:J126"/>
    <mergeCell ref="K126:L126"/>
    <mergeCell ref="O126:Z126"/>
    <mergeCell ref="I122:L122"/>
    <mergeCell ref="B119:H119"/>
    <mergeCell ref="M119:N119"/>
    <mergeCell ref="O119:Z119"/>
    <mergeCell ref="C120:H120"/>
    <mergeCell ref="M120:N120"/>
    <mergeCell ref="O120:Z120"/>
    <mergeCell ref="C121:H121"/>
    <mergeCell ref="M121:N121"/>
    <mergeCell ref="O121:Z121"/>
    <mergeCell ref="I119:L119"/>
    <mergeCell ref="C118:H118"/>
    <mergeCell ref="M118:N118"/>
    <mergeCell ref="O118:Z118"/>
    <mergeCell ref="I116:L116"/>
    <mergeCell ref="B113:H113"/>
    <mergeCell ref="M113:N113"/>
    <mergeCell ref="O113:Z113"/>
    <mergeCell ref="C114:H114"/>
    <mergeCell ref="M114:N114"/>
    <mergeCell ref="O114:Z114"/>
    <mergeCell ref="C115:H115"/>
    <mergeCell ref="M115:N115"/>
    <mergeCell ref="O115:Z115"/>
    <mergeCell ref="I113:J113"/>
    <mergeCell ref="K113:L113"/>
    <mergeCell ref="H14:N14"/>
    <mergeCell ref="O14:Z14"/>
    <mergeCell ref="H15:N15"/>
    <mergeCell ref="O15:Z15"/>
    <mergeCell ref="B116:H116"/>
    <mergeCell ref="M116:N116"/>
    <mergeCell ref="O116:Z116"/>
    <mergeCell ref="C117:H117"/>
    <mergeCell ref="M117:N117"/>
    <mergeCell ref="O117:Z117"/>
    <mergeCell ref="B110:H110"/>
    <mergeCell ref="M110:N110"/>
    <mergeCell ref="O110:Z110"/>
    <mergeCell ref="B111:B112"/>
    <mergeCell ref="C111:H111"/>
    <mergeCell ref="M111:N111"/>
    <mergeCell ref="O111:Z111"/>
    <mergeCell ref="C112:H112"/>
    <mergeCell ref="M112:N112"/>
    <mergeCell ref="O112:Z112"/>
    <mergeCell ref="I110:L110"/>
    <mergeCell ref="B108:B109"/>
    <mergeCell ref="C108:H108"/>
    <mergeCell ref="B101:H101"/>
    <mergeCell ref="I91:L91"/>
    <mergeCell ref="I92:L92"/>
    <mergeCell ref="I99:L99"/>
    <mergeCell ref="I100:L100"/>
    <mergeCell ref="I109:L109"/>
    <mergeCell ref="I111:L111"/>
    <mergeCell ref="I69:J69"/>
    <mergeCell ref="K69:L69"/>
    <mergeCell ref="I70:L70"/>
    <mergeCell ref="I72:L72"/>
    <mergeCell ref="I101:L101"/>
    <mergeCell ref="I112:L112"/>
    <mergeCell ref="I114:L114"/>
    <mergeCell ref="I115:L115"/>
    <mergeCell ref="I117:L117"/>
    <mergeCell ref="I118:L118"/>
    <mergeCell ref="I120:L120"/>
    <mergeCell ref="I121:L121"/>
    <mergeCell ref="I123:L123"/>
    <mergeCell ref="I124:L124"/>
    <mergeCell ref="O74:T74"/>
    <mergeCell ref="O75:T75"/>
    <mergeCell ref="O76:T76"/>
    <mergeCell ref="U74:Z76"/>
    <mergeCell ref="B74:H74"/>
    <mergeCell ref="I74:L74"/>
    <mergeCell ref="M74:N74"/>
    <mergeCell ref="B75:B76"/>
    <mergeCell ref="C75:H75"/>
    <mergeCell ref="I75:L75"/>
    <mergeCell ref="M75:N75"/>
    <mergeCell ref="C76:H76"/>
    <mergeCell ref="I76:L76"/>
    <mergeCell ref="M76:N76"/>
  </mergeCells>
  <phoneticPr fontId="1"/>
  <dataValidations count="25">
    <dataValidation type="list" allowBlank="1" showInputMessage="1" showErrorMessage="1" sqref="T1:U1 I4:J4">
      <formula1>$AA$1:$AJ$1</formula1>
    </dataValidation>
    <dataValidation type="list" allowBlank="1" showInputMessage="1" showErrorMessage="1" sqref="W1 M4 P4">
      <formula1>$AA$2:$AL$2</formula1>
    </dataValidation>
    <dataValidation type="list" allowBlank="1" showInputMessage="1" showErrorMessage="1" sqref="Y1">
      <formula1>$AA$3:$BE$3</formula1>
    </dataValidation>
    <dataValidation type="list" allowBlank="1" showInputMessage="1" showErrorMessage="1" sqref="A17:Z18">
      <formula1>$AA$17:$AF$17</formula1>
    </dataValidation>
    <dataValidation type="list" allowBlank="1" showInputMessage="1" showErrorMessage="1" sqref="N29:P30">
      <formula1>$AA$29:$AC$29</formula1>
    </dataValidation>
    <dataValidation type="list" allowBlank="1" showInputMessage="1" showErrorMessage="1" sqref="F32:K32">
      <formula1>$AA$32:$AB$32</formula1>
    </dataValidation>
    <dataValidation type="list" allowBlank="1" showInputMessage="1" showErrorMessage="1" sqref="K65:L65">
      <formula1>$AA$65:$AR$65</formula1>
    </dataValidation>
    <dataValidation type="list" allowBlank="1" showInputMessage="1" showErrorMessage="1" sqref="F41">
      <formula1>$AA$41:$AH$41</formula1>
    </dataValidation>
    <dataValidation type="list" allowBlank="1" showInputMessage="1" showErrorMessage="1" sqref="L44:M45 O44:O45">
      <formula1>$AA$44:$FO$44</formula1>
    </dataValidation>
    <dataValidation type="list" allowBlank="1" showInputMessage="1" showErrorMessage="1" sqref="I68 I137:L137 I74 I122 I77 I93:L93 I86 I80 I71 I101:L101 I119 I116 I110 I107 I130:L131">
      <formula1>$AA$68:$AB$68</formula1>
    </dataValidation>
    <dataValidation type="list" allowBlank="1" showInputMessage="1" showErrorMessage="1" sqref="K83">
      <formula1>$AA$83:$AN$83</formula1>
    </dataValidation>
    <dataValidation type="list" allowBlank="1" showInputMessage="1" showErrorMessage="1" sqref="K89">
      <formula1>$AA$89:$AC$89</formula1>
    </dataValidation>
    <dataValidation type="list" allowBlank="1" showInputMessage="1" showErrorMessage="1" sqref="K113">
      <formula1>$AA$113:$AC$113</formula1>
    </dataValidation>
    <dataValidation type="list" allowBlank="1" showInputMessage="1" showErrorMessage="1" sqref="K125:L126">
      <formula1>$AA$125:$AU$125</formula1>
    </dataValidation>
    <dataValidation type="list" allowBlank="1" showInputMessage="1" showErrorMessage="1" sqref="K129:L129">
      <formula1>$AA$129:$AC$129</formula1>
    </dataValidation>
    <dataValidation type="list" allowBlank="1" showInputMessage="1" showErrorMessage="1" sqref="K134">
      <formula1>$AA$134:$AD$134</formula1>
    </dataValidation>
    <dataValidation type="list" allowBlank="1" showInputMessage="1" showErrorMessage="1" sqref="K128:L128">
      <formula1>$AA$128:$AE$128</formula1>
    </dataValidation>
    <dataValidation type="list" allowBlank="1" showInputMessage="1" showErrorMessage="1" sqref="O165:Z166 O201:Z202 O197:Z198 O193:Z194 O189:Z190 O177:Z178 O173:Z174 O169:Z170">
      <formula1>$AA$165:$AU$165</formula1>
    </dataValidation>
    <dataValidation type="list" allowBlank="1" showInputMessage="1" showErrorMessage="1" sqref="A3:Z3">
      <formula1>$AA$6:$AD$6</formula1>
    </dataValidation>
    <dataValidation type="list" allowBlank="1" showInputMessage="1" showErrorMessage="1" sqref="K90:L90">
      <formula1>$AA$90:$AF$90</formula1>
    </dataValidation>
    <dataValidation type="list" allowBlank="1" showInputMessage="1" showErrorMessage="1" sqref="B35:Z36">
      <formula1>$AA$35:$AF$35</formula1>
    </dataValidation>
    <dataValidation type="list" allowBlank="1" showInputMessage="1" showErrorMessage="1" sqref="K94:L94">
      <formula1>$AA$94:$AU$94</formula1>
    </dataValidation>
    <dataValidation type="list" allowBlank="1" showInputMessage="1" showErrorMessage="1" sqref="W29:X30">
      <formula1>$AA$30:$AB$30</formula1>
    </dataValidation>
    <dataValidation type="list" allowBlank="1" showInputMessage="1" showErrorMessage="1" sqref="K127:L127">
      <formula1>$AA$127:$BO$127</formula1>
    </dataValidation>
    <dataValidation type="list" allowBlank="1" showInputMessage="1" showErrorMessage="1" sqref="I133:L133">
      <formula1>$AA$70:$AC$70</formula1>
    </dataValidation>
  </dataValidations>
  <pageMargins left="0.7" right="0.7" top="0.75" bottom="0.75" header="0.3" footer="0.3"/>
  <pageSetup paperSize="9" scale="92" fitToHeight="0" orientation="portrait" r:id="rId1"/>
  <headerFooter>
    <oddFooter>&amp;P ページ</oddFooter>
  </headerFooter>
  <rowBreaks count="2" manualBreakCount="2">
    <brk id="55" max="25" man="1"/>
    <brk id="104" max="2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1:BW206"/>
  <sheetViews>
    <sheetView view="pageBreakPreview" zoomScale="85" zoomScaleNormal="100" zoomScaleSheetLayoutView="85" workbookViewId="0">
      <selection activeCell="C11" sqref="C11:E11"/>
    </sheetView>
  </sheetViews>
  <sheetFormatPr defaultRowHeight="13.5"/>
  <cols>
    <col min="1" max="1" width="3.625" style="115" customWidth="1"/>
    <col min="2" max="2" width="4.25" style="115" customWidth="1"/>
    <col min="3" max="13" width="4.25" style="116" customWidth="1"/>
    <col min="14" max="25" width="3.625" style="116" customWidth="1"/>
    <col min="26" max="29" width="5.875" style="116" customWidth="1"/>
    <col min="30" max="70" width="9" style="115" customWidth="1"/>
    <col min="71" max="79" width="9" style="116" customWidth="1"/>
    <col min="80" max="16384" width="9" style="116"/>
  </cols>
  <sheetData>
    <row r="1" spans="1:75" ht="13.5" customHeight="1">
      <c r="A1" s="115" t="s">
        <v>70</v>
      </c>
      <c r="P1" s="115">
        <f>'請求書（幼稚園）'!U58</f>
        <v>4</v>
      </c>
      <c r="Q1" s="116" t="s">
        <v>118</v>
      </c>
      <c r="R1" s="117" t="s">
        <v>115</v>
      </c>
      <c r="S1" s="118">
        <f>'請求書（幼稚園）'!X58</f>
        <v>4</v>
      </c>
      <c r="T1" s="116" t="s">
        <v>57</v>
      </c>
    </row>
    <row r="2" spans="1:75" ht="13.5" customHeight="1">
      <c r="A2" s="878" t="s">
        <v>68</v>
      </c>
      <c r="B2" s="878"/>
      <c r="C2" s="878"/>
      <c r="D2" s="878"/>
      <c r="E2" s="878"/>
      <c r="F2" s="876" t="str">
        <f>'請求書（幼稚園）'!O13</f>
        <v>○〇幼稚園</v>
      </c>
      <c r="G2" s="876"/>
      <c r="H2" s="876"/>
      <c r="I2" s="876"/>
      <c r="J2" s="876"/>
      <c r="K2" s="876"/>
      <c r="L2" s="877"/>
    </row>
    <row r="3" spans="1:75" ht="13.5" customHeight="1">
      <c r="A3" s="119"/>
      <c r="B3" s="119"/>
      <c r="C3" s="120"/>
      <c r="D3" s="120"/>
      <c r="E3" s="120"/>
      <c r="F3" s="118"/>
      <c r="G3" s="118"/>
      <c r="H3" s="118"/>
      <c r="I3" s="118"/>
      <c r="J3" s="118"/>
      <c r="K3" s="118"/>
      <c r="L3" s="118"/>
    </row>
    <row r="4" spans="1:75" ht="13.5" customHeight="1">
      <c r="A4" s="121" t="s">
        <v>419</v>
      </c>
      <c r="B4" s="119"/>
      <c r="C4" s="120"/>
      <c r="D4" s="120"/>
      <c r="E4" s="120"/>
      <c r="F4" s="117"/>
      <c r="G4" s="117"/>
      <c r="H4" s="117"/>
      <c r="I4" s="117"/>
      <c r="J4" s="117"/>
      <c r="K4" s="117"/>
      <c r="L4" s="117"/>
    </row>
    <row r="5" spans="1:75" ht="13.5" customHeight="1">
      <c r="A5" s="115" t="s">
        <v>127</v>
      </c>
    </row>
    <row r="6" spans="1:75" ht="13.5" customHeight="1">
      <c r="A6" s="847" t="s">
        <v>120</v>
      </c>
      <c r="B6" s="847"/>
      <c r="C6" s="870" t="s">
        <v>378</v>
      </c>
      <c r="D6" s="879"/>
      <c r="E6" s="871"/>
      <c r="F6" s="870" t="s">
        <v>126</v>
      </c>
      <c r="G6" s="871"/>
      <c r="H6" s="870" t="s">
        <v>321</v>
      </c>
      <c r="I6" s="871"/>
      <c r="J6" s="855" t="s">
        <v>125</v>
      </c>
      <c r="K6" s="874"/>
      <c r="L6" s="874"/>
      <c r="M6" s="874"/>
      <c r="N6" s="874"/>
      <c r="O6" s="874"/>
      <c r="P6" s="847" t="s">
        <v>404</v>
      </c>
      <c r="Q6" s="847"/>
      <c r="R6" s="847"/>
      <c r="S6" s="875"/>
      <c r="T6" s="122"/>
      <c r="U6" s="123"/>
      <c r="V6" s="123"/>
      <c r="W6" s="123"/>
      <c r="X6" s="123"/>
      <c r="Y6" s="123"/>
      <c r="Z6" s="845" t="s">
        <v>348</v>
      </c>
      <c r="AA6" s="845"/>
      <c r="AB6" s="845"/>
      <c r="AC6" s="846"/>
      <c r="AD6" s="847" t="s">
        <v>349</v>
      </c>
      <c r="AE6" s="838" t="s">
        <v>350</v>
      </c>
      <c r="AF6" s="838"/>
      <c r="AG6" s="838"/>
      <c r="AH6" s="838"/>
      <c r="AI6" s="838" t="s">
        <v>351</v>
      </c>
      <c r="AJ6" s="838"/>
      <c r="AK6" s="838"/>
      <c r="AL6" s="838"/>
      <c r="AM6" s="838" t="s">
        <v>367</v>
      </c>
      <c r="AN6" s="838"/>
      <c r="AO6" s="838"/>
      <c r="AP6" s="838"/>
      <c r="AQ6" s="838" t="s">
        <v>350</v>
      </c>
      <c r="AR6" s="838"/>
      <c r="AS6" s="838"/>
      <c r="AT6" s="838"/>
      <c r="AU6" s="838" t="s">
        <v>351</v>
      </c>
      <c r="AV6" s="838"/>
      <c r="AW6" s="838"/>
      <c r="AX6" s="838"/>
      <c r="AY6" s="838" t="s">
        <v>367</v>
      </c>
      <c r="AZ6" s="838"/>
      <c r="BA6" s="838"/>
      <c r="BB6" s="838"/>
      <c r="BQ6" s="116"/>
      <c r="BR6" s="116"/>
    </row>
    <row r="7" spans="1:75" ht="13.5" customHeight="1">
      <c r="A7" s="847"/>
      <c r="B7" s="847"/>
      <c r="C7" s="872"/>
      <c r="D7" s="880"/>
      <c r="E7" s="873"/>
      <c r="F7" s="872"/>
      <c r="G7" s="873"/>
      <c r="H7" s="872"/>
      <c r="I7" s="873"/>
      <c r="J7" s="870" t="s">
        <v>329</v>
      </c>
      <c r="K7" s="871"/>
      <c r="L7" s="870" t="s">
        <v>330</v>
      </c>
      <c r="M7" s="871"/>
      <c r="N7" s="870" t="s">
        <v>123</v>
      </c>
      <c r="O7" s="871"/>
      <c r="P7" s="847"/>
      <c r="Q7" s="847"/>
      <c r="R7" s="847"/>
      <c r="S7" s="875"/>
      <c r="T7" s="122"/>
      <c r="U7" s="123"/>
      <c r="V7" s="123"/>
      <c r="W7" s="123"/>
      <c r="X7" s="123"/>
      <c r="Y7" s="123"/>
      <c r="Z7" s="864" t="s">
        <v>344</v>
      </c>
      <c r="AA7" s="867" t="s">
        <v>345</v>
      </c>
      <c r="AB7" s="848" t="s">
        <v>346</v>
      </c>
      <c r="AC7" s="848" t="s">
        <v>347</v>
      </c>
      <c r="AD7" s="847"/>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Q7" s="116"/>
      <c r="BR7" s="116"/>
    </row>
    <row r="8" spans="1:75" ht="13.5" customHeight="1">
      <c r="A8" s="847"/>
      <c r="B8" s="847"/>
      <c r="C8" s="872"/>
      <c r="D8" s="880"/>
      <c r="E8" s="873"/>
      <c r="F8" s="872"/>
      <c r="G8" s="873"/>
      <c r="H8" s="872"/>
      <c r="I8" s="873"/>
      <c r="J8" s="872"/>
      <c r="K8" s="873"/>
      <c r="L8" s="872"/>
      <c r="M8" s="873"/>
      <c r="N8" s="872"/>
      <c r="O8" s="873"/>
      <c r="P8" s="847" t="s">
        <v>121</v>
      </c>
      <c r="Q8" s="847"/>
      <c r="R8" s="847" t="s">
        <v>122</v>
      </c>
      <c r="S8" s="875"/>
      <c r="T8" s="122"/>
      <c r="U8" s="123"/>
      <c r="V8" s="123"/>
      <c r="W8" s="123"/>
      <c r="X8" s="123"/>
      <c r="Y8" s="123"/>
      <c r="Z8" s="865"/>
      <c r="AA8" s="868"/>
      <c r="AB8" s="849"/>
      <c r="AC8" s="849"/>
      <c r="AD8" s="847"/>
      <c r="AE8" s="839" t="s">
        <v>325</v>
      </c>
      <c r="AF8" s="839" t="s">
        <v>324</v>
      </c>
      <c r="AG8" s="839" t="s">
        <v>323</v>
      </c>
      <c r="AH8" s="839" t="s">
        <v>322</v>
      </c>
      <c r="AI8" s="839" t="s">
        <v>325</v>
      </c>
      <c r="AJ8" s="839" t="s">
        <v>324</v>
      </c>
      <c r="AK8" s="839" t="s">
        <v>323</v>
      </c>
      <c r="AL8" s="839" t="s">
        <v>322</v>
      </c>
      <c r="AM8" s="839" t="s">
        <v>325</v>
      </c>
      <c r="AN8" s="839" t="s">
        <v>324</v>
      </c>
      <c r="AO8" s="839" t="s">
        <v>323</v>
      </c>
      <c r="AP8" s="839" t="s">
        <v>322</v>
      </c>
      <c r="AQ8" s="839" t="s">
        <v>325</v>
      </c>
      <c r="AR8" s="839" t="s">
        <v>324</v>
      </c>
      <c r="AS8" s="839" t="s">
        <v>323</v>
      </c>
      <c r="AT8" s="839" t="s">
        <v>322</v>
      </c>
      <c r="AU8" s="839" t="s">
        <v>325</v>
      </c>
      <c r="AV8" s="839" t="s">
        <v>324</v>
      </c>
      <c r="AW8" s="839" t="s">
        <v>323</v>
      </c>
      <c r="AX8" s="839" t="s">
        <v>322</v>
      </c>
      <c r="AY8" s="839" t="s">
        <v>325</v>
      </c>
      <c r="AZ8" s="839" t="s">
        <v>324</v>
      </c>
      <c r="BA8" s="839" t="s">
        <v>323</v>
      </c>
      <c r="BB8" s="839" t="s">
        <v>322</v>
      </c>
      <c r="BQ8" s="116"/>
      <c r="BR8" s="116"/>
    </row>
    <row r="9" spans="1:75" ht="13.5" customHeight="1">
      <c r="A9" s="839"/>
      <c r="B9" s="839"/>
      <c r="C9" s="872"/>
      <c r="D9" s="880"/>
      <c r="E9" s="873"/>
      <c r="F9" s="872"/>
      <c r="G9" s="873"/>
      <c r="H9" s="872"/>
      <c r="I9" s="873"/>
      <c r="J9" s="872"/>
      <c r="K9" s="873"/>
      <c r="L9" s="872"/>
      <c r="M9" s="873"/>
      <c r="N9" s="872"/>
      <c r="O9" s="873"/>
      <c r="P9" s="839"/>
      <c r="Q9" s="839"/>
      <c r="R9" s="839"/>
      <c r="S9" s="870"/>
      <c r="T9" s="122"/>
      <c r="U9" s="123"/>
      <c r="V9" s="123"/>
      <c r="W9" s="123"/>
      <c r="X9" s="123"/>
      <c r="Y9" s="123"/>
      <c r="Z9" s="866"/>
      <c r="AA9" s="869"/>
      <c r="AB9" s="850"/>
      <c r="AC9" s="850"/>
      <c r="AD9" s="847"/>
      <c r="AE9" s="840"/>
      <c r="AF9" s="840"/>
      <c r="AG9" s="840"/>
      <c r="AH9" s="840"/>
      <c r="AI9" s="840"/>
      <c r="AJ9" s="840"/>
      <c r="AK9" s="840"/>
      <c r="AL9" s="840"/>
      <c r="AM9" s="840"/>
      <c r="AN9" s="840"/>
      <c r="AO9" s="840"/>
      <c r="AP9" s="840"/>
      <c r="AQ9" s="840"/>
      <c r="AR9" s="840"/>
      <c r="AS9" s="840"/>
      <c r="AT9" s="840"/>
      <c r="AU9" s="840"/>
      <c r="AV9" s="840"/>
      <c r="AW9" s="840"/>
      <c r="AX9" s="840"/>
      <c r="AY9" s="840"/>
      <c r="AZ9" s="840"/>
      <c r="BA9" s="840"/>
      <c r="BB9" s="840"/>
      <c r="BQ9" s="116"/>
      <c r="BR9" s="116"/>
    </row>
    <row r="10" spans="1:75" ht="13.5" customHeight="1">
      <c r="A10" s="855">
        <f>ROW()-9</f>
        <v>1</v>
      </c>
      <c r="B10" s="856"/>
      <c r="C10" s="860" t="s">
        <v>518</v>
      </c>
      <c r="D10" s="885"/>
      <c r="E10" s="861"/>
      <c r="F10" s="860"/>
      <c r="G10" s="861"/>
      <c r="H10" s="860"/>
      <c r="I10" s="861"/>
      <c r="J10" s="860"/>
      <c r="K10" s="861"/>
      <c r="L10" s="860"/>
      <c r="M10" s="861"/>
      <c r="N10" s="881"/>
      <c r="O10" s="882"/>
      <c r="P10" s="860"/>
      <c r="Q10" s="861"/>
      <c r="R10" s="883"/>
      <c r="S10" s="884"/>
      <c r="T10" s="841" t="str">
        <f>IF(AND(L10="",J10=""),"",IF(H10="１号","※下表に記載必要箇所あり(①)",IF(H10="２号","※下表に記載必要箇所あり(②)")))</f>
        <v/>
      </c>
      <c r="U10" s="842"/>
      <c r="V10" s="842"/>
      <c r="W10" s="842"/>
      <c r="X10" s="842"/>
      <c r="Y10" s="842"/>
      <c r="Z10" s="124" t="str">
        <f t="shared" ref="Z10:Z20" si="0">IF(AND(J10="○",P10=""),"A","")</f>
        <v/>
      </c>
      <c r="AA10" s="125" t="str">
        <f t="shared" ref="AA10:AA20" si="1">IF(AND(J10="○",P10="○"),"B","")</f>
        <v/>
      </c>
      <c r="AB10" s="126" t="str">
        <f t="shared" ref="AB10:AB20" si="2">IF(AND(J10="",L10="○",P10=""),"C","")</f>
        <v/>
      </c>
      <c r="AC10" s="126" t="str">
        <f t="shared" ref="AC10:AC20" si="3">IF(AND(J10="",L10="○",P10="○"),"D","")</f>
        <v/>
      </c>
      <c r="AD10" s="127" t="str">
        <f>IF(OR(L10="○",J10="○"),"","○")</f>
        <v>○</v>
      </c>
      <c r="AE10" s="127" t="str">
        <f>IF(AND(F10="５歳",H10="１号",AD10="○",P10=""),"○","")</f>
        <v/>
      </c>
      <c r="AF10" s="127" t="str">
        <f t="shared" ref="AF10:AF20" si="4">IF(AND(F10="４歳",H10="１号",AD10="○",P10=""),"○","")</f>
        <v/>
      </c>
      <c r="AG10" s="127" t="str">
        <f>IF(AND(F10="３歳",H10="１号",AD10="○",P10=""),"○","")</f>
        <v/>
      </c>
      <c r="AH10" s="127" t="str">
        <f t="shared" ref="AH10:AH20" si="5">IF(AND(F10="満３歳",H10="１号",AD10="○",P10=""),"○","")</f>
        <v/>
      </c>
      <c r="AI10" s="127" t="str">
        <f>IF(AND(F10="５歳",H10="１号",AD10="○",P10="○"),"○","")</f>
        <v/>
      </c>
      <c r="AJ10" s="127" t="str">
        <f t="shared" ref="AJ10:AJ20" si="6">IF(AND(F10="４歳",H10="１号",AD10="○",P10="○"),"○","")</f>
        <v/>
      </c>
      <c r="AK10" s="127" t="str">
        <f t="shared" ref="AK10:AK20" si="7">IF(AND(F10="３歳",H10="１号",AD10="○",P10="○"),"○","")</f>
        <v/>
      </c>
      <c r="AL10" s="127" t="str">
        <f t="shared" ref="AL10:AL20" si="8">IF(AND(F10="満３歳",H10="１号",AD10="○",P10="○"),"○","")</f>
        <v/>
      </c>
      <c r="AM10" s="127" t="str">
        <f>IF(AND($F10="５歳",$H10="１号",OR($J10="○",$L10="○")),"○","")</f>
        <v/>
      </c>
      <c r="AN10" s="127" t="str">
        <f>IF(AND($F10="４歳",$H10="１号",OR($J10="○",$L10="○")),"○","")</f>
        <v/>
      </c>
      <c r="AO10" s="127" t="str">
        <f>IF(AND($F10="３歳",$H10="１号",OR($J10="○",$L10="○")),"○","")</f>
        <v/>
      </c>
      <c r="AP10" s="127" t="str">
        <f>IF(AND($F10="満３歳",$H10="１号",OR($J10="○",$L10="○")),"○","")</f>
        <v/>
      </c>
      <c r="AQ10" s="127" t="str">
        <f t="shared" ref="AQ10:AQ20" si="9">IF(AND(F10="５歳",H10="２号",AD10="○",P10=""),"○","")</f>
        <v/>
      </c>
      <c r="AR10" s="127" t="str">
        <f t="shared" ref="AR10:AR20" si="10">IF(AND(F10="４歳",H10="２号",AD10="○",P10=""),"○","")</f>
        <v/>
      </c>
      <c r="AS10" s="127" t="str">
        <f t="shared" ref="AS10:AS20" si="11">IF(AND(F10="３歳",H10="２号",AD10="○",P10=""),"○","")</f>
        <v/>
      </c>
      <c r="AT10" s="127" t="str">
        <f t="shared" ref="AT10:AT20" si="12">IF(AND(F10="満３歳",H10="２号",AD10="○",P10=""),"○","")</f>
        <v/>
      </c>
      <c r="AU10" s="127" t="str">
        <f t="shared" ref="AU10:AU20" si="13">IF(AND(F10="５歳",H10="２号",AD10="○",P10="○"),"○","")</f>
        <v/>
      </c>
      <c r="AV10" s="127" t="str">
        <f t="shared" ref="AV10:AV20" si="14">IF(AND(F10="４歳",H10="２号",AD10="○",P10="○"),"○","")</f>
        <v/>
      </c>
      <c r="AW10" s="127" t="str">
        <f>IF(AND(F10="３歳",H10="２号",AD10="○",P10="○"),"○","")</f>
        <v/>
      </c>
      <c r="AX10" s="127" t="str">
        <f t="shared" ref="AX10:AX20" si="15">IF(AND(F10="満３歳",H10="２号",AD10="○",P10="○"),"○","")</f>
        <v/>
      </c>
      <c r="AY10" s="127" t="str">
        <f t="shared" ref="AY10:AY20" si="16">IF(AND(F10="５歳",H10="２号",N10&gt;0),"○","")</f>
        <v/>
      </c>
      <c r="AZ10" s="127" t="str">
        <f t="shared" ref="AZ10:AZ20" si="17">IF(AND(F10="４歳",H10="２号",N10&gt;0),"○","")</f>
        <v/>
      </c>
      <c r="BA10" s="127" t="str">
        <f t="shared" ref="BA10:BA20" si="18">IF(AND(F10="３歳",H10="２号",N10&gt;0),"○","")</f>
        <v/>
      </c>
      <c r="BB10" s="127" t="str">
        <f t="shared" ref="BB10:BB20" si="19">IF(AND(F10="満３歳",H10="２号",N10&gt;0),"○","")</f>
        <v/>
      </c>
      <c r="BC10" s="128" t="s">
        <v>322</v>
      </c>
      <c r="BD10" s="129" t="s">
        <v>323</v>
      </c>
      <c r="BE10" s="129" t="s">
        <v>324</v>
      </c>
      <c r="BF10" s="129" t="s">
        <v>325</v>
      </c>
      <c r="BQ10" s="116"/>
      <c r="BR10" s="116"/>
    </row>
    <row r="11" spans="1:75" ht="13.5" customHeight="1">
      <c r="A11" s="855">
        <f t="shared" ref="A11:A74" si="20">ROW()-9</f>
        <v>2</v>
      </c>
      <c r="B11" s="856"/>
      <c r="C11" s="857"/>
      <c r="D11" s="858"/>
      <c r="E11" s="859"/>
      <c r="F11" s="860"/>
      <c r="G11" s="861"/>
      <c r="H11" s="860"/>
      <c r="I11" s="861"/>
      <c r="J11" s="853"/>
      <c r="K11" s="854"/>
      <c r="L11" s="853"/>
      <c r="M11" s="854"/>
      <c r="N11" s="843"/>
      <c r="O11" s="844"/>
      <c r="P11" s="860"/>
      <c r="Q11" s="861"/>
      <c r="R11" s="851"/>
      <c r="S11" s="852"/>
      <c r="T11" s="841" t="str">
        <f t="shared" ref="T11:T74" si="21">IF(AND(L11="",J11=""),"",IF(H11="１号","※下表に記載必要箇所あり(①)",IF(H11="２号","※下表に記載必要箇所あり(②)")))</f>
        <v/>
      </c>
      <c r="U11" s="842"/>
      <c r="V11" s="842"/>
      <c r="W11" s="842"/>
      <c r="X11" s="842"/>
      <c r="Y11" s="842"/>
      <c r="Z11" s="124" t="str">
        <f t="shared" si="0"/>
        <v/>
      </c>
      <c r="AA11" s="125" t="str">
        <f t="shared" si="1"/>
        <v/>
      </c>
      <c r="AB11" s="126" t="str">
        <f t="shared" si="2"/>
        <v/>
      </c>
      <c r="AC11" s="126" t="str">
        <f t="shared" si="3"/>
        <v/>
      </c>
      <c r="AD11" s="127" t="str">
        <f t="shared" ref="AD11:AD74" si="22">IF(OR(L11="○",J11="○"),"","○")</f>
        <v>○</v>
      </c>
      <c r="AE11" s="127" t="str">
        <f t="shared" ref="AE11:AE20" si="23">IF(AND(F11="５歳",H11="１号",AD11="○",P11=""),"○","")</f>
        <v/>
      </c>
      <c r="AF11" s="127" t="str">
        <f>IF(AND(F11="４歳",H11="１号",AD11="○",P11=""),"○","")</f>
        <v/>
      </c>
      <c r="AG11" s="127" t="str">
        <f t="shared" ref="AG11:AG20" si="24">IF(AND(F11="３歳",H11="１号",AD11="○",P11=""),"○","")</f>
        <v/>
      </c>
      <c r="AH11" s="127" t="str">
        <f t="shared" si="5"/>
        <v/>
      </c>
      <c r="AI11" s="127" t="str">
        <f t="shared" ref="AI11:AI20" si="25">IF(AND(F11="５歳",H11="１号",AD11="○",P11="○"),"○","")</f>
        <v/>
      </c>
      <c r="AJ11" s="127" t="str">
        <f t="shared" si="6"/>
        <v/>
      </c>
      <c r="AK11" s="127" t="str">
        <f t="shared" si="7"/>
        <v/>
      </c>
      <c r="AL11" s="127" t="str">
        <f t="shared" si="8"/>
        <v/>
      </c>
      <c r="AM11" s="127" t="str">
        <f t="shared" ref="AM11:AM74" si="26">IF(AND($F11="５歳",$H11="１号",OR($J11="○",$L11="○")),"○","")</f>
        <v/>
      </c>
      <c r="AN11" s="127" t="str">
        <f t="shared" ref="AN11:AN74" si="27">IF(AND($F11="４歳",$H11="１号",OR($J11="○",$L11="○")),"○","")</f>
        <v/>
      </c>
      <c r="AO11" s="127" t="str">
        <f t="shared" ref="AO11:AO74" si="28">IF(AND($F11="３歳",$H11="１号",OR($J11="○",$L11="○")),"○","")</f>
        <v/>
      </c>
      <c r="AP11" s="127" t="str">
        <f t="shared" ref="AP11:AP74" si="29">IF(AND($F11="満３歳",$H11="１号",OR($J11="○",$L11="○")),"○","")</f>
        <v/>
      </c>
      <c r="AQ11" s="127" t="str">
        <f t="shared" si="9"/>
        <v/>
      </c>
      <c r="AR11" s="127" t="str">
        <f t="shared" si="10"/>
        <v/>
      </c>
      <c r="AS11" s="127" t="str">
        <f t="shared" si="11"/>
        <v/>
      </c>
      <c r="AT11" s="127" t="str">
        <f t="shared" si="12"/>
        <v/>
      </c>
      <c r="AU11" s="127" t="str">
        <f t="shared" si="13"/>
        <v/>
      </c>
      <c r="AV11" s="127" t="str">
        <f t="shared" si="14"/>
        <v/>
      </c>
      <c r="AW11" s="127" t="str">
        <f t="shared" ref="AW11:AW20" si="30">IF(AND(F11="３歳",H11="２号",AD11="○",P11="○"),"○","")</f>
        <v/>
      </c>
      <c r="AX11" s="127" t="str">
        <f t="shared" si="15"/>
        <v/>
      </c>
      <c r="AY11" s="127" t="str">
        <f t="shared" si="16"/>
        <v/>
      </c>
      <c r="AZ11" s="127" t="str">
        <f t="shared" si="17"/>
        <v/>
      </c>
      <c r="BA11" s="127" t="str">
        <f t="shared" si="18"/>
        <v/>
      </c>
      <c r="BB11" s="127" t="str">
        <f t="shared" si="19"/>
        <v/>
      </c>
      <c r="BC11" s="128" t="s">
        <v>326</v>
      </c>
      <c r="BD11" s="129" t="s">
        <v>327</v>
      </c>
      <c r="BQ11" s="116"/>
      <c r="BR11" s="116"/>
    </row>
    <row r="12" spans="1:75" ht="13.5" customHeight="1">
      <c r="A12" s="855">
        <f t="shared" si="20"/>
        <v>3</v>
      </c>
      <c r="B12" s="856"/>
      <c r="C12" s="857"/>
      <c r="D12" s="858"/>
      <c r="E12" s="859"/>
      <c r="F12" s="860"/>
      <c r="G12" s="861"/>
      <c r="H12" s="860"/>
      <c r="I12" s="861"/>
      <c r="J12" s="853"/>
      <c r="K12" s="854"/>
      <c r="L12" s="853"/>
      <c r="M12" s="854"/>
      <c r="N12" s="843"/>
      <c r="O12" s="844"/>
      <c r="P12" s="860"/>
      <c r="Q12" s="861"/>
      <c r="R12" s="851"/>
      <c r="S12" s="852"/>
      <c r="T12" s="841" t="str">
        <f t="shared" si="21"/>
        <v/>
      </c>
      <c r="U12" s="842"/>
      <c r="V12" s="842"/>
      <c r="W12" s="842"/>
      <c r="X12" s="842"/>
      <c r="Y12" s="842"/>
      <c r="Z12" s="124" t="str">
        <f t="shared" si="0"/>
        <v/>
      </c>
      <c r="AA12" s="125" t="str">
        <f t="shared" si="1"/>
        <v/>
      </c>
      <c r="AB12" s="126" t="str">
        <f t="shared" si="2"/>
        <v/>
      </c>
      <c r="AC12" s="126" t="str">
        <f t="shared" si="3"/>
        <v/>
      </c>
      <c r="AD12" s="127" t="str">
        <f t="shared" si="22"/>
        <v>○</v>
      </c>
      <c r="AE12" s="127" t="str">
        <f t="shared" si="23"/>
        <v/>
      </c>
      <c r="AF12" s="127" t="str">
        <f t="shared" si="4"/>
        <v/>
      </c>
      <c r="AG12" s="127" t="str">
        <f t="shared" si="24"/>
        <v/>
      </c>
      <c r="AH12" s="127" t="str">
        <f t="shared" si="5"/>
        <v/>
      </c>
      <c r="AI12" s="127" t="str">
        <f t="shared" si="25"/>
        <v/>
      </c>
      <c r="AJ12" s="127" t="str">
        <f t="shared" si="6"/>
        <v/>
      </c>
      <c r="AK12" s="127" t="str">
        <f t="shared" si="7"/>
        <v/>
      </c>
      <c r="AL12" s="127" t="str">
        <f t="shared" si="8"/>
        <v/>
      </c>
      <c r="AM12" s="127" t="str">
        <f t="shared" si="26"/>
        <v/>
      </c>
      <c r="AN12" s="127" t="str">
        <f t="shared" si="27"/>
        <v/>
      </c>
      <c r="AO12" s="127" t="str">
        <f t="shared" si="28"/>
        <v/>
      </c>
      <c r="AP12" s="127" t="str">
        <f t="shared" si="29"/>
        <v/>
      </c>
      <c r="AQ12" s="127" t="str">
        <f t="shared" si="9"/>
        <v/>
      </c>
      <c r="AR12" s="127" t="str">
        <f t="shared" si="10"/>
        <v/>
      </c>
      <c r="AS12" s="127" t="str">
        <f t="shared" si="11"/>
        <v/>
      </c>
      <c r="AT12" s="127" t="str">
        <f t="shared" si="12"/>
        <v/>
      </c>
      <c r="AU12" s="127" t="str">
        <f t="shared" si="13"/>
        <v/>
      </c>
      <c r="AV12" s="127" t="str">
        <f t="shared" si="14"/>
        <v/>
      </c>
      <c r="AW12" s="127" t="str">
        <f t="shared" si="30"/>
        <v/>
      </c>
      <c r="AX12" s="127" t="str">
        <f t="shared" si="15"/>
        <v/>
      </c>
      <c r="AY12" s="127" t="str">
        <f t="shared" si="16"/>
        <v/>
      </c>
      <c r="AZ12" s="127" t="str">
        <f t="shared" si="17"/>
        <v/>
      </c>
      <c r="BA12" s="127" t="str">
        <f t="shared" si="18"/>
        <v/>
      </c>
      <c r="BB12" s="127" t="str">
        <f t="shared" si="19"/>
        <v/>
      </c>
      <c r="BC12" s="128"/>
      <c r="BD12" s="129" t="s">
        <v>328</v>
      </c>
      <c r="BQ12" s="116"/>
      <c r="BR12" s="116"/>
    </row>
    <row r="13" spans="1:75" ht="13.5" customHeight="1">
      <c r="A13" s="855">
        <f t="shared" si="20"/>
        <v>4</v>
      </c>
      <c r="B13" s="856"/>
      <c r="C13" s="857"/>
      <c r="D13" s="858"/>
      <c r="E13" s="859"/>
      <c r="F13" s="860"/>
      <c r="G13" s="861"/>
      <c r="H13" s="860"/>
      <c r="I13" s="861"/>
      <c r="J13" s="853"/>
      <c r="K13" s="854"/>
      <c r="L13" s="886"/>
      <c r="M13" s="887"/>
      <c r="N13" s="843"/>
      <c r="O13" s="844"/>
      <c r="P13" s="860"/>
      <c r="Q13" s="861"/>
      <c r="R13" s="851"/>
      <c r="S13" s="852"/>
      <c r="T13" s="841" t="str">
        <f t="shared" si="21"/>
        <v/>
      </c>
      <c r="U13" s="842"/>
      <c r="V13" s="842"/>
      <c r="W13" s="842"/>
      <c r="X13" s="842"/>
      <c r="Y13" s="842"/>
      <c r="Z13" s="124" t="str">
        <f t="shared" si="0"/>
        <v/>
      </c>
      <c r="AA13" s="125" t="str">
        <f t="shared" si="1"/>
        <v/>
      </c>
      <c r="AB13" s="126" t="str">
        <f t="shared" si="2"/>
        <v/>
      </c>
      <c r="AC13" s="126" t="str">
        <f t="shared" si="3"/>
        <v/>
      </c>
      <c r="AD13" s="127" t="str">
        <f t="shared" si="22"/>
        <v>○</v>
      </c>
      <c r="AE13" s="127" t="str">
        <f t="shared" si="23"/>
        <v/>
      </c>
      <c r="AF13" s="127" t="str">
        <f t="shared" si="4"/>
        <v/>
      </c>
      <c r="AG13" s="127" t="str">
        <f t="shared" si="24"/>
        <v/>
      </c>
      <c r="AH13" s="127" t="str">
        <f t="shared" si="5"/>
        <v/>
      </c>
      <c r="AI13" s="127" t="str">
        <f t="shared" si="25"/>
        <v/>
      </c>
      <c r="AJ13" s="127" t="str">
        <f t="shared" si="6"/>
        <v/>
      </c>
      <c r="AK13" s="127" t="str">
        <f t="shared" si="7"/>
        <v/>
      </c>
      <c r="AL13" s="127" t="str">
        <f t="shared" si="8"/>
        <v/>
      </c>
      <c r="AM13" s="127" t="str">
        <f t="shared" si="26"/>
        <v/>
      </c>
      <c r="AN13" s="127" t="str">
        <f t="shared" si="27"/>
        <v/>
      </c>
      <c r="AO13" s="127" t="str">
        <f t="shared" si="28"/>
        <v/>
      </c>
      <c r="AP13" s="127" t="str">
        <f t="shared" si="29"/>
        <v/>
      </c>
      <c r="AQ13" s="127" t="str">
        <f t="shared" si="9"/>
        <v/>
      </c>
      <c r="AR13" s="127" t="str">
        <f t="shared" si="10"/>
        <v/>
      </c>
      <c r="AS13" s="127" t="str">
        <f t="shared" si="11"/>
        <v/>
      </c>
      <c r="AT13" s="127" t="str">
        <f t="shared" si="12"/>
        <v/>
      </c>
      <c r="AU13" s="127" t="str">
        <f t="shared" si="13"/>
        <v/>
      </c>
      <c r="AV13" s="127" t="str">
        <f t="shared" si="14"/>
        <v/>
      </c>
      <c r="AW13" s="127" t="str">
        <f t="shared" si="30"/>
        <v/>
      </c>
      <c r="AX13" s="127" t="str">
        <f t="shared" si="15"/>
        <v/>
      </c>
      <c r="AY13" s="127" t="str">
        <f t="shared" si="16"/>
        <v/>
      </c>
      <c r="AZ13" s="127" t="str">
        <f t="shared" si="17"/>
        <v/>
      </c>
      <c r="BA13" s="127" t="str">
        <f t="shared" si="18"/>
        <v/>
      </c>
      <c r="BB13" s="127" t="str">
        <f t="shared" si="19"/>
        <v/>
      </c>
      <c r="BC13" s="128"/>
      <c r="BD13" s="129">
        <v>1</v>
      </c>
      <c r="BE13" s="129">
        <v>2</v>
      </c>
      <c r="BF13" s="129">
        <v>3</v>
      </c>
      <c r="BG13" s="129">
        <v>4</v>
      </c>
      <c r="BH13" s="129">
        <v>5</v>
      </c>
      <c r="BI13" s="129">
        <v>6</v>
      </c>
      <c r="BJ13" s="129">
        <v>7</v>
      </c>
      <c r="BK13" s="129">
        <v>8</v>
      </c>
      <c r="BL13" s="129">
        <v>9</v>
      </c>
      <c r="BM13" s="129">
        <v>10</v>
      </c>
      <c r="BN13" s="129">
        <v>11</v>
      </c>
      <c r="BO13" s="129">
        <v>12</v>
      </c>
      <c r="BP13" s="129">
        <v>13</v>
      </c>
      <c r="BQ13" s="130">
        <v>14</v>
      </c>
      <c r="BR13" s="130">
        <v>15</v>
      </c>
      <c r="BS13" s="130">
        <v>16</v>
      </c>
      <c r="BT13" s="130">
        <v>17</v>
      </c>
      <c r="BU13" s="130">
        <v>18</v>
      </c>
      <c r="BV13" s="130">
        <v>19</v>
      </c>
      <c r="BW13" s="130">
        <v>20</v>
      </c>
    </row>
    <row r="14" spans="1:75" ht="13.5" customHeight="1">
      <c r="A14" s="855">
        <f t="shared" si="20"/>
        <v>5</v>
      </c>
      <c r="B14" s="856"/>
      <c r="C14" s="857"/>
      <c r="D14" s="858"/>
      <c r="E14" s="859"/>
      <c r="F14" s="860"/>
      <c r="G14" s="861"/>
      <c r="H14" s="860"/>
      <c r="I14" s="861"/>
      <c r="J14" s="853"/>
      <c r="K14" s="854"/>
      <c r="L14" s="853"/>
      <c r="M14" s="854"/>
      <c r="N14" s="843"/>
      <c r="O14" s="844"/>
      <c r="P14" s="860"/>
      <c r="Q14" s="861"/>
      <c r="R14" s="851"/>
      <c r="S14" s="852"/>
      <c r="T14" s="841" t="str">
        <f t="shared" si="21"/>
        <v/>
      </c>
      <c r="U14" s="842"/>
      <c r="V14" s="842"/>
      <c r="W14" s="842"/>
      <c r="X14" s="842"/>
      <c r="Y14" s="842"/>
      <c r="Z14" s="124" t="str">
        <f t="shared" si="0"/>
        <v/>
      </c>
      <c r="AA14" s="125" t="str">
        <f t="shared" si="1"/>
        <v/>
      </c>
      <c r="AB14" s="126" t="str">
        <f t="shared" si="2"/>
        <v/>
      </c>
      <c r="AC14" s="126" t="str">
        <f t="shared" si="3"/>
        <v/>
      </c>
      <c r="AD14" s="127" t="str">
        <f t="shared" si="22"/>
        <v>○</v>
      </c>
      <c r="AE14" s="127" t="str">
        <f t="shared" si="23"/>
        <v/>
      </c>
      <c r="AF14" s="127" t="str">
        <f t="shared" si="4"/>
        <v/>
      </c>
      <c r="AG14" s="127" t="str">
        <f t="shared" si="24"/>
        <v/>
      </c>
      <c r="AH14" s="127" t="str">
        <f t="shared" si="5"/>
        <v/>
      </c>
      <c r="AI14" s="127" t="str">
        <f t="shared" si="25"/>
        <v/>
      </c>
      <c r="AJ14" s="127" t="str">
        <f t="shared" si="6"/>
        <v/>
      </c>
      <c r="AK14" s="127" t="str">
        <f t="shared" si="7"/>
        <v/>
      </c>
      <c r="AL14" s="127" t="str">
        <f t="shared" si="8"/>
        <v/>
      </c>
      <c r="AM14" s="127" t="str">
        <f t="shared" si="26"/>
        <v/>
      </c>
      <c r="AN14" s="127" t="str">
        <f t="shared" si="27"/>
        <v/>
      </c>
      <c r="AO14" s="127" t="str">
        <f t="shared" si="28"/>
        <v/>
      </c>
      <c r="AP14" s="127" t="str">
        <f t="shared" si="29"/>
        <v/>
      </c>
      <c r="AQ14" s="127" t="str">
        <f t="shared" si="9"/>
        <v/>
      </c>
      <c r="AR14" s="127" t="str">
        <f t="shared" si="10"/>
        <v/>
      </c>
      <c r="AS14" s="127" t="str">
        <f t="shared" si="11"/>
        <v/>
      </c>
      <c r="AT14" s="127" t="str">
        <f t="shared" si="12"/>
        <v/>
      </c>
      <c r="AU14" s="127" t="str">
        <f t="shared" si="13"/>
        <v/>
      </c>
      <c r="AV14" s="127" t="str">
        <f t="shared" si="14"/>
        <v/>
      </c>
      <c r="AW14" s="127" t="str">
        <f t="shared" si="30"/>
        <v/>
      </c>
      <c r="AX14" s="127" t="str">
        <f t="shared" si="15"/>
        <v/>
      </c>
      <c r="AY14" s="127" t="str">
        <f t="shared" si="16"/>
        <v/>
      </c>
      <c r="AZ14" s="127" t="str">
        <f t="shared" si="17"/>
        <v/>
      </c>
      <c r="BA14" s="127" t="str">
        <f t="shared" si="18"/>
        <v/>
      </c>
      <c r="BB14" s="127" t="str">
        <f t="shared" si="19"/>
        <v/>
      </c>
      <c r="BC14" s="131"/>
      <c r="BQ14" s="116"/>
      <c r="BR14" s="116"/>
    </row>
    <row r="15" spans="1:75" ht="13.5" customHeight="1">
      <c r="A15" s="855">
        <f t="shared" si="20"/>
        <v>6</v>
      </c>
      <c r="B15" s="856"/>
      <c r="C15" s="857"/>
      <c r="D15" s="858"/>
      <c r="E15" s="859"/>
      <c r="F15" s="860"/>
      <c r="G15" s="861"/>
      <c r="H15" s="860"/>
      <c r="I15" s="861"/>
      <c r="J15" s="853"/>
      <c r="K15" s="854"/>
      <c r="L15" s="853"/>
      <c r="M15" s="854"/>
      <c r="N15" s="843"/>
      <c r="O15" s="844"/>
      <c r="P15" s="860"/>
      <c r="Q15" s="861"/>
      <c r="R15" s="851"/>
      <c r="S15" s="852"/>
      <c r="T15" s="841" t="str">
        <f t="shared" si="21"/>
        <v/>
      </c>
      <c r="U15" s="842"/>
      <c r="V15" s="842"/>
      <c r="W15" s="842"/>
      <c r="X15" s="842"/>
      <c r="Y15" s="842"/>
      <c r="Z15" s="124" t="str">
        <f t="shared" si="0"/>
        <v/>
      </c>
      <c r="AA15" s="125" t="str">
        <f t="shared" si="1"/>
        <v/>
      </c>
      <c r="AB15" s="126" t="str">
        <f t="shared" si="2"/>
        <v/>
      </c>
      <c r="AC15" s="126" t="str">
        <f t="shared" si="3"/>
        <v/>
      </c>
      <c r="AD15" s="127" t="str">
        <f t="shared" si="22"/>
        <v>○</v>
      </c>
      <c r="AE15" s="127" t="str">
        <f t="shared" si="23"/>
        <v/>
      </c>
      <c r="AF15" s="127" t="str">
        <f t="shared" si="4"/>
        <v/>
      </c>
      <c r="AG15" s="127" t="str">
        <f t="shared" si="24"/>
        <v/>
      </c>
      <c r="AH15" s="127" t="str">
        <f t="shared" si="5"/>
        <v/>
      </c>
      <c r="AI15" s="127" t="str">
        <f t="shared" si="25"/>
        <v/>
      </c>
      <c r="AJ15" s="127" t="str">
        <f t="shared" si="6"/>
        <v/>
      </c>
      <c r="AK15" s="127" t="str">
        <f t="shared" si="7"/>
        <v/>
      </c>
      <c r="AL15" s="127" t="str">
        <f t="shared" si="8"/>
        <v/>
      </c>
      <c r="AM15" s="127" t="str">
        <f t="shared" si="26"/>
        <v/>
      </c>
      <c r="AN15" s="127" t="str">
        <f t="shared" si="27"/>
        <v/>
      </c>
      <c r="AO15" s="127" t="str">
        <f t="shared" si="28"/>
        <v/>
      </c>
      <c r="AP15" s="127" t="str">
        <f t="shared" si="29"/>
        <v/>
      </c>
      <c r="AQ15" s="127" t="str">
        <f t="shared" si="9"/>
        <v/>
      </c>
      <c r="AR15" s="127" t="str">
        <f t="shared" si="10"/>
        <v/>
      </c>
      <c r="AS15" s="127" t="str">
        <f t="shared" si="11"/>
        <v/>
      </c>
      <c r="AT15" s="127" t="str">
        <f t="shared" si="12"/>
        <v/>
      </c>
      <c r="AU15" s="127" t="str">
        <f t="shared" si="13"/>
        <v/>
      </c>
      <c r="AV15" s="127" t="str">
        <f t="shared" si="14"/>
        <v/>
      </c>
      <c r="AW15" s="127" t="str">
        <f t="shared" si="30"/>
        <v/>
      </c>
      <c r="AX15" s="127" t="str">
        <f t="shared" si="15"/>
        <v/>
      </c>
      <c r="AY15" s="127" t="str">
        <f t="shared" si="16"/>
        <v/>
      </c>
      <c r="AZ15" s="127" t="str">
        <f t="shared" si="17"/>
        <v/>
      </c>
      <c r="BA15" s="127" t="str">
        <f t="shared" si="18"/>
        <v/>
      </c>
      <c r="BB15" s="127" t="str">
        <f t="shared" si="19"/>
        <v/>
      </c>
      <c r="BQ15" s="116"/>
      <c r="BR15" s="116"/>
    </row>
    <row r="16" spans="1:75" ht="13.5" customHeight="1">
      <c r="A16" s="855">
        <f t="shared" si="20"/>
        <v>7</v>
      </c>
      <c r="B16" s="856"/>
      <c r="C16" s="857"/>
      <c r="D16" s="858"/>
      <c r="E16" s="859"/>
      <c r="F16" s="860"/>
      <c r="G16" s="861"/>
      <c r="H16" s="860"/>
      <c r="I16" s="861"/>
      <c r="J16" s="853"/>
      <c r="K16" s="854"/>
      <c r="L16" s="853"/>
      <c r="M16" s="854"/>
      <c r="N16" s="843"/>
      <c r="O16" s="844"/>
      <c r="P16" s="860"/>
      <c r="Q16" s="861"/>
      <c r="R16" s="851"/>
      <c r="S16" s="852"/>
      <c r="T16" s="841" t="str">
        <f t="shared" si="21"/>
        <v/>
      </c>
      <c r="U16" s="842"/>
      <c r="V16" s="842"/>
      <c r="W16" s="842"/>
      <c r="X16" s="842"/>
      <c r="Y16" s="842"/>
      <c r="Z16" s="124" t="str">
        <f t="shared" si="0"/>
        <v/>
      </c>
      <c r="AA16" s="125" t="str">
        <f t="shared" si="1"/>
        <v/>
      </c>
      <c r="AB16" s="126" t="str">
        <f t="shared" si="2"/>
        <v/>
      </c>
      <c r="AC16" s="126" t="str">
        <f t="shared" si="3"/>
        <v/>
      </c>
      <c r="AD16" s="127" t="str">
        <f t="shared" si="22"/>
        <v>○</v>
      </c>
      <c r="AE16" s="127" t="str">
        <f t="shared" si="23"/>
        <v/>
      </c>
      <c r="AF16" s="127" t="str">
        <f t="shared" si="4"/>
        <v/>
      </c>
      <c r="AG16" s="127" t="str">
        <f t="shared" si="24"/>
        <v/>
      </c>
      <c r="AH16" s="127" t="str">
        <f t="shared" si="5"/>
        <v/>
      </c>
      <c r="AI16" s="127" t="str">
        <f t="shared" si="25"/>
        <v/>
      </c>
      <c r="AJ16" s="127" t="str">
        <f t="shared" si="6"/>
        <v/>
      </c>
      <c r="AK16" s="127" t="str">
        <f t="shared" si="7"/>
        <v/>
      </c>
      <c r="AL16" s="127" t="str">
        <f t="shared" si="8"/>
        <v/>
      </c>
      <c r="AM16" s="127" t="str">
        <f t="shared" si="26"/>
        <v/>
      </c>
      <c r="AN16" s="127" t="str">
        <f t="shared" si="27"/>
        <v/>
      </c>
      <c r="AO16" s="127" t="str">
        <f t="shared" si="28"/>
        <v/>
      </c>
      <c r="AP16" s="127" t="str">
        <f t="shared" si="29"/>
        <v/>
      </c>
      <c r="AQ16" s="127" t="str">
        <f t="shared" si="9"/>
        <v/>
      </c>
      <c r="AR16" s="127" t="str">
        <f t="shared" si="10"/>
        <v/>
      </c>
      <c r="AS16" s="127" t="str">
        <f t="shared" si="11"/>
        <v/>
      </c>
      <c r="AT16" s="127" t="str">
        <f t="shared" si="12"/>
        <v/>
      </c>
      <c r="AU16" s="127" t="str">
        <f t="shared" si="13"/>
        <v/>
      </c>
      <c r="AV16" s="127" t="str">
        <f t="shared" si="14"/>
        <v/>
      </c>
      <c r="AW16" s="127" t="str">
        <f t="shared" si="30"/>
        <v/>
      </c>
      <c r="AX16" s="127" t="str">
        <f t="shared" si="15"/>
        <v/>
      </c>
      <c r="AY16" s="127" t="str">
        <f t="shared" si="16"/>
        <v/>
      </c>
      <c r="AZ16" s="127" t="str">
        <f t="shared" si="17"/>
        <v/>
      </c>
      <c r="BA16" s="127" t="str">
        <f t="shared" si="18"/>
        <v/>
      </c>
      <c r="BB16" s="127" t="str">
        <f t="shared" si="19"/>
        <v/>
      </c>
      <c r="BQ16" s="116"/>
      <c r="BR16" s="116"/>
    </row>
    <row r="17" spans="1:70" ht="13.5" customHeight="1">
      <c r="A17" s="855">
        <f t="shared" si="20"/>
        <v>8</v>
      </c>
      <c r="B17" s="856"/>
      <c r="C17" s="857"/>
      <c r="D17" s="858"/>
      <c r="E17" s="859"/>
      <c r="F17" s="860"/>
      <c r="G17" s="861"/>
      <c r="H17" s="860"/>
      <c r="I17" s="861"/>
      <c r="J17" s="853"/>
      <c r="K17" s="854"/>
      <c r="L17" s="853"/>
      <c r="M17" s="854"/>
      <c r="N17" s="843"/>
      <c r="O17" s="844"/>
      <c r="P17" s="860"/>
      <c r="Q17" s="861"/>
      <c r="R17" s="851"/>
      <c r="S17" s="852"/>
      <c r="T17" s="841" t="str">
        <f t="shared" si="21"/>
        <v/>
      </c>
      <c r="U17" s="842"/>
      <c r="V17" s="842"/>
      <c r="W17" s="842"/>
      <c r="X17" s="842"/>
      <c r="Y17" s="842"/>
      <c r="Z17" s="124" t="str">
        <f t="shared" si="0"/>
        <v/>
      </c>
      <c r="AA17" s="125" t="str">
        <f t="shared" si="1"/>
        <v/>
      </c>
      <c r="AB17" s="126" t="str">
        <f t="shared" si="2"/>
        <v/>
      </c>
      <c r="AC17" s="126" t="str">
        <f t="shared" si="3"/>
        <v/>
      </c>
      <c r="AD17" s="127" t="str">
        <f t="shared" si="22"/>
        <v>○</v>
      </c>
      <c r="AE17" s="127" t="str">
        <f t="shared" si="23"/>
        <v/>
      </c>
      <c r="AF17" s="127" t="str">
        <f t="shared" si="4"/>
        <v/>
      </c>
      <c r="AG17" s="127" t="str">
        <f t="shared" si="24"/>
        <v/>
      </c>
      <c r="AH17" s="127" t="str">
        <f t="shared" si="5"/>
        <v/>
      </c>
      <c r="AI17" s="127" t="str">
        <f t="shared" si="25"/>
        <v/>
      </c>
      <c r="AJ17" s="127" t="str">
        <f t="shared" si="6"/>
        <v/>
      </c>
      <c r="AK17" s="127" t="str">
        <f t="shared" si="7"/>
        <v/>
      </c>
      <c r="AL17" s="127" t="str">
        <f t="shared" si="8"/>
        <v/>
      </c>
      <c r="AM17" s="127" t="str">
        <f t="shared" si="26"/>
        <v/>
      </c>
      <c r="AN17" s="127" t="str">
        <f t="shared" si="27"/>
        <v/>
      </c>
      <c r="AO17" s="127" t="str">
        <f t="shared" si="28"/>
        <v/>
      </c>
      <c r="AP17" s="127" t="str">
        <f t="shared" si="29"/>
        <v/>
      </c>
      <c r="AQ17" s="127" t="str">
        <f t="shared" si="9"/>
        <v/>
      </c>
      <c r="AR17" s="127" t="str">
        <f t="shared" si="10"/>
        <v/>
      </c>
      <c r="AS17" s="127" t="str">
        <f t="shared" si="11"/>
        <v/>
      </c>
      <c r="AT17" s="127" t="str">
        <f t="shared" si="12"/>
        <v/>
      </c>
      <c r="AU17" s="127" t="str">
        <f t="shared" si="13"/>
        <v/>
      </c>
      <c r="AV17" s="127" t="str">
        <f t="shared" si="14"/>
        <v/>
      </c>
      <c r="AW17" s="127" t="str">
        <f t="shared" si="30"/>
        <v/>
      </c>
      <c r="AX17" s="127" t="str">
        <f t="shared" si="15"/>
        <v/>
      </c>
      <c r="AY17" s="127" t="str">
        <f t="shared" si="16"/>
        <v/>
      </c>
      <c r="AZ17" s="127" t="str">
        <f t="shared" si="17"/>
        <v/>
      </c>
      <c r="BA17" s="127" t="str">
        <f t="shared" si="18"/>
        <v/>
      </c>
      <c r="BB17" s="127" t="str">
        <f t="shared" si="19"/>
        <v/>
      </c>
      <c r="BQ17" s="116"/>
      <c r="BR17" s="116"/>
    </row>
    <row r="18" spans="1:70" ht="13.5" customHeight="1">
      <c r="A18" s="855">
        <f t="shared" si="20"/>
        <v>9</v>
      </c>
      <c r="B18" s="856"/>
      <c r="C18" s="857"/>
      <c r="D18" s="858"/>
      <c r="E18" s="859"/>
      <c r="F18" s="860"/>
      <c r="G18" s="861"/>
      <c r="H18" s="860"/>
      <c r="I18" s="861"/>
      <c r="J18" s="853"/>
      <c r="K18" s="854"/>
      <c r="L18" s="853"/>
      <c r="M18" s="854"/>
      <c r="N18" s="843"/>
      <c r="O18" s="844"/>
      <c r="P18" s="860"/>
      <c r="Q18" s="861"/>
      <c r="R18" s="851"/>
      <c r="S18" s="852"/>
      <c r="T18" s="841" t="str">
        <f t="shared" si="21"/>
        <v/>
      </c>
      <c r="U18" s="842"/>
      <c r="V18" s="842"/>
      <c r="W18" s="842"/>
      <c r="X18" s="842"/>
      <c r="Y18" s="842"/>
      <c r="Z18" s="124" t="str">
        <f t="shared" si="0"/>
        <v/>
      </c>
      <c r="AA18" s="125" t="str">
        <f t="shared" si="1"/>
        <v/>
      </c>
      <c r="AB18" s="126" t="str">
        <f t="shared" si="2"/>
        <v/>
      </c>
      <c r="AC18" s="126" t="str">
        <f t="shared" si="3"/>
        <v/>
      </c>
      <c r="AD18" s="127" t="str">
        <f t="shared" si="22"/>
        <v>○</v>
      </c>
      <c r="AE18" s="127" t="str">
        <f t="shared" si="23"/>
        <v/>
      </c>
      <c r="AF18" s="127" t="str">
        <f t="shared" si="4"/>
        <v/>
      </c>
      <c r="AG18" s="127" t="str">
        <f t="shared" si="24"/>
        <v/>
      </c>
      <c r="AH18" s="127" t="str">
        <f t="shared" si="5"/>
        <v/>
      </c>
      <c r="AI18" s="127" t="str">
        <f t="shared" si="25"/>
        <v/>
      </c>
      <c r="AJ18" s="127" t="str">
        <f t="shared" si="6"/>
        <v/>
      </c>
      <c r="AK18" s="127" t="str">
        <f t="shared" si="7"/>
        <v/>
      </c>
      <c r="AL18" s="127" t="str">
        <f t="shared" si="8"/>
        <v/>
      </c>
      <c r="AM18" s="127" t="str">
        <f t="shared" si="26"/>
        <v/>
      </c>
      <c r="AN18" s="127" t="str">
        <f t="shared" si="27"/>
        <v/>
      </c>
      <c r="AO18" s="127" t="str">
        <f t="shared" si="28"/>
        <v/>
      </c>
      <c r="AP18" s="127" t="str">
        <f t="shared" si="29"/>
        <v/>
      </c>
      <c r="AQ18" s="127" t="str">
        <f t="shared" si="9"/>
        <v/>
      </c>
      <c r="AR18" s="127" t="str">
        <f t="shared" si="10"/>
        <v/>
      </c>
      <c r="AS18" s="127" t="str">
        <f t="shared" si="11"/>
        <v/>
      </c>
      <c r="AT18" s="127" t="str">
        <f t="shared" si="12"/>
        <v/>
      </c>
      <c r="AU18" s="127" t="str">
        <f t="shared" si="13"/>
        <v/>
      </c>
      <c r="AV18" s="127" t="str">
        <f t="shared" si="14"/>
        <v/>
      </c>
      <c r="AW18" s="127" t="str">
        <f t="shared" si="30"/>
        <v/>
      </c>
      <c r="AX18" s="127" t="str">
        <f t="shared" si="15"/>
        <v/>
      </c>
      <c r="AY18" s="127" t="str">
        <f t="shared" si="16"/>
        <v/>
      </c>
      <c r="AZ18" s="127" t="str">
        <f t="shared" si="17"/>
        <v/>
      </c>
      <c r="BA18" s="127" t="str">
        <f t="shared" si="18"/>
        <v/>
      </c>
      <c r="BB18" s="127" t="str">
        <f t="shared" si="19"/>
        <v/>
      </c>
      <c r="BQ18" s="116"/>
      <c r="BR18" s="116"/>
    </row>
    <row r="19" spans="1:70" ht="13.5" customHeight="1">
      <c r="A19" s="855">
        <f t="shared" si="20"/>
        <v>10</v>
      </c>
      <c r="B19" s="856"/>
      <c r="C19" s="857"/>
      <c r="D19" s="858"/>
      <c r="E19" s="859"/>
      <c r="F19" s="860"/>
      <c r="G19" s="861"/>
      <c r="H19" s="860"/>
      <c r="I19" s="861"/>
      <c r="J19" s="853"/>
      <c r="K19" s="854"/>
      <c r="L19" s="853"/>
      <c r="M19" s="854"/>
      <c r="N19" s="843"/>
      <c r="O19" s="844"/>
      <c r="P19" s="860"/>
      <c r="Q19" s="861"/>
      <c r="R19" s="851"/>
      <c r="S19" s="852"/>
      <c r="T19" s="841" t="str">
        <f t="shared" si="21"/>
        <v/>
      </c>
      <c r="U19" s="842"/>
      <c r="V19" s="842"/>
      <c r="W19" s="842"/>
      <c r="X19" s="842"/>
      <c r="Y19" s="842"/>
      <c r="Z19" s="124" t="str">
        <f t="shared" si="0"/>
        <v/>
      </c>
      <c r="AA19" s="125" t="str">
        <f t="shared" si="1"/>
        <v/>
      </c>
      <c r="AB19" s="126" t="str">
        <f t="shared" si="2"/>
        <v/>
      </c>
      <c r="AC19" s="126" t="str">
        <f t="shared" si="3"/>
        <v/>
      </c>
      <c r="AD19" s="127" t="str">
        <f t="shared" si="22"/>
        <v>○</v>
      </c>
      <c r="AE19" s="127" t="str">
        <f t="shared" si="23"/>
        <v/>
      </c>
      <c r="AF19" s="127" t="str">
        <f t="shared" si="4"/>
        <v/>
      </c>
      <c r="AG19" s="127" t="str">
        <f t="shared" si="24"/>
        <v/>
      </c>
      <c r="AH19" s="127" t="str">
        <f t="shared" si="5"/>
        <v/>
      </c>
      <c r="AI19" s="127" t="str">
        <f t="shared" si="25"/>
        <v/>
      </c>
      <c r="AJ19" s="127" t="str">
        <f t="shared" si="6"/>
        <v/>
      </c>
      <c r="AK19" s="127" t="str">
        <f t="shared" si="7"/>
        <v/>
      </c>
      <c r="AL19" s="127" t="str">
        <f t="shared" si="8"/>
        <v/>
      </c>
      <c r="AM19" s="127" t="str">
        <f t="shared" si="26"/>
        <v/>
      </c>
      <c r="AN19" s="127" t="str">
        <f t="shared" si="27"/>
        <v/>
      </c>
      <c r="AO19" s="127" t="str">
        <f t="shared" si="28"/>
        <v/>
      </c>
      <c r="AP19" s="127" t="str">
        <f t="shared" si="29"/>
        <v/>
      </c>
      <c r="AQ19" s="127" t="str">
        <f t="shared" si="9"/>
        <v/>
      </c>
      <c r="AR19" s="127" t="str">
        <f t="shared" si="10"/>
        <v/>
      </c>
      <c r="AS19" s="127" t="str">
        <f t="shared" si="11"/>
        <v/>
      </c>
      <c r="AT19" s="127" t="str">
        <f t="shared" si="12"/>
        <v/>
      </c>
      <c r="AU19" s="127" t="str">
        <f t="shared" si="13"/>
        <v/>
      </c>
      <c r="AV19" s="127" t="str">
        <f t="shared" si="14"/>
        <v/>
      </c>
      <c r="AW19" s="127" t="str">
        <f t="shared" si="30"/>
        <v/>
      </c>
      <c r="AX19" s="127" t="str">
        <f t="shared" si="15"/>
        <v/>
      </c>
      <c r="AY19" s="127" t="str">
        <f t="shared" si="16"/>
        <v/>
      </c>
      <c r="AZ19" s="127" t="str">
        <f t="shared" si="17"/>
        <v/>
      </c>
      <c r="BA19" s="127" t="str">
        <f t="shared" si="18"/>
        <v/>
      </c>
      <c r="BB19" s="127" t="str">
        <f t="shared" si="19"/>
        <v/>
      </c>
      <c r="BQ19" s="116"/>
      <c r="BR19" s="116"/>
    </row>
    <row r="20" spans="1:70" ht="13.5" customHeight="1">
      <c r="A20" s="855">
        <f t="shared" si="20"/>
        <v>11</v>
      </c>
      <c r="B20" s="856"/>
      <c r="C20" s="857"/>
      <c r="D20" s="858"/>
      <c r="E20" s="859"/>
      <c r="F20" s="860"/>
      <c r="G20" s="861"/>
      <c r="H20" s="860"/>
      <c r="I20" s="861"/>
      <c r="J20" s="853"/>
      <c r="K20" s="854"/>
      <c r="L20" s="853"/>
      <c r="M20" s="854"/>
      <c r="N20" s="843"/>
      <c r="O20" s="844"/>
      <c r="P20" s="860"/>
      <c r="Q20" s="861"/>
      <c r="R20" s="851"/>
      <c r="S20" s="852"/>
      <c r="T20" s="841" t="str">
        <f t="shared" si="21"/>
        <v/>
      </c>
      <c r="U20" s="842"/>
      <c r="V20" s="842"/>
      <c r="W20" s="842"/>
      <c r="X20" s="842"/>
      <c r="Y20" s="842"/>
      <c r="Z20" s="124" t="str">
        <f t="shared" si="0"/>
        <v/>
      </c>
      <c r="AA20" s="125" t="str">
        <f t="shared" si="1"/>
        <v/>
      </c>
      <c r="AB20" s="126" t="str">
        <f t="shared" si="2"/>
        <v/>
      </c>
      <c r="AC20" s="126" t="str">
        <f t="shared" si="3"/>
        <v/>
      </c>
      <c r="AD20" s="127" t="str">
        <f t="shared" si="22"/>
        <v>○</v>
      </c>
      <c r="AE20" s="127" t="str">
        <f t="shared" si="23"/>
        <v/>
      </c>
      <c r="AF20" s="127" t="str">
        <f t="shared" si="4"/>
        <v/>
      </c>
      <c r="AG20" s="127" t="str">
        <f t="shared" si="24"/>
        <v/>
      </c>
      <c r="AH20" s="127" t="str">
        <f t="shared" si="5"/>
        <v/>
      </c>
      <c r="AI20" s="127" t="str">
        <f t="shared" si="25"/>
        <v/>
      </c>
      <c r="AJ20" s="127" t="str">
        <f t="shared" si="6"/>
        <v/>
      </c>
      <c r="AK20" s="127" t="str">
        <f t="shared" si="7"/>
        <v/>
      </c>
      <c r="AL20" s="127" t="str">
        <f t="shared" si="8"/>
        <v/>
      </c>
      <c r="AM20" s="127" t="str">
        <f t="shared" si="26"/>
        <v/>
      </c>
      <c r="AN20" s="127" t="str">
        <f t="shared" si="27"/>
        <v/>
      </c>
      <c r="AO20" s="127" t="str">
        <f t="shared" si="28"/>
        <v/>
      </c>
      <c r="AP20" s="127" t="str">
        <f t="shared" si="29"/>
        <v/>
      </c>
      <c r="AQ20" s="127" t="str">
        <f t="shared" si="9"/>
        <v/>
      </c>
      <c r="AR20" s="127" t="str">
        <f t="shared" si="10"/>
        <v/>
      </c>
      <c r="AS20" s="127" t="str">
        <f t="shared" si="11"/>
        <v/>
      </c>
      <c r="AT20" s="127" t="str">
        <f t="shared" si="12"/>
        <v/>
      </c>
      <c r="AU20" s="127" t="str">
        <f t="shared" si="13"/>
        <v/>
      </c>
      <c r="AV20" s="127" t="str">
        <f t="shared" si="14"/>
        <v/>
      </c>
      <c r="AW20" s="127" t="str">
        <f t="shared" si="30"/>
        <v/>
      </c>
      <c r="AX20" s="127" t="str">
        <f t="shared" si="15"/>
        <v/>
      </c>
      <c r="AY20" s="127" t="str">
        <f t="shared" si="16"/>
        <v/>
      </c>
      <c r="AZ20" s="127" t="str">
        <f t="shared" si="17"/>
        <v/>
      </c>
      <c r="BA20" s="127" t="str">
        <f t="shared" si="18"/>
        <v/>
      </c>
      <c r="BB20" s="127" t="str">
        <f t="shared" si="19"/>
        <v/>
      </c>
      <c r="BQ20" s="116"/>
      <c r="BR20" s="116"/>
    </row>
    <row r="21" spans="1:70" ht="13.5" customHeight="1">
      <c r="A21" s="855">
        <f t="shared" si="20"/>
        <v>12</v>
      </c>
      <c r="B21" s="856"/>
      <c r="C21" s="857"/>
      <c r="D21" s="858"/>
      <c r="E21" s="859"/>
      <c r="F21" s="860"/>
      <c r="G21" s="861"/>
      <c r="H21" s="860"/>
      <c r="I21" s="861"/>
      <c r="J21" s="853"/>
      <c r="K21" s="854"/>
      <c r="L21" s="853"/>
      <c r="M21" s="854"/>
      <c r="N21" s="843"/>
      <c r="O21" s="844"/>
      <c r="P21" s="860"/>
      <c r="Q21" s="861"/>
      <c r="R21" s="851"/>
      <c r="S21" s="852"/>
      <c r="T21" s="841" t="str">
        <f t="shared" si="21"/>
        <v/>
      </c>
      <c r="U21" s="842"/>
      <c r="V21" s="842"/>
      <c r="W21" s="842"/>
      <c r="X21" s="842"/>
      <c r="Y21" s="842"/>
      <c r="Z21" s="124" t="str">
        <f t="shared" ref="Z21:Z22" si="31">IF(AND(J21="○",P21=""),"A","")</f>
        <v/>
      </c>
      <c r="AA21" s="125" t="str">
        <f t="shared" ref="AA21:AA22" si="32">IF(AND(J21="○",P21="○"),"B","")</f>
        <v/>
      </c>
      <c r="AB21" s="126" t="str">
        <f t="shared" ref="AB21:AB22" si="33">IF(AND(J21="",L21="○",P21=""),"C","")</f>
        <v/>
      </c>
      <c r="AC21" s="126" t="str">
        <f t="shared" ref="AC21:AC22" si="34">IF(AND(J21="",L21="○",P21="○"),"D","")</f>
        <v/>
      </c>
      <c r="AD21" s="127" t="str">
        <f t="shared" si="22"/>
        <v>○</v>
      </c>
      <c r="AE21" s="127" t="str">
        <f t="shared" ref="AE21:AE22" si="35">IF(AND(F21="５歳",H21="１号",AD21="○",P21=""),"○","")</f>
        <v/>
      </c>
      <c r="AF21" s="127" t="str">
        <f t="shared" ref="AF21:AF22" si="36">IF(AND(F21="４歳",H21="１号",AD21="○",P21=""),"○","")</f>
        <v/>
      </c>
      <c r="AG21" s="127" t="str">
        <f t="shared" ref="AG21:AG22" si="37">IF(AND(F21="３歳",H21="１号",AD21="○",P21=""),"○","")</f>
        <v/>
      </c>
      <c r="AH21" s="127" t="str">
        <f t="shared" ref="AH21:AH22" si="38">IF(AND(F21="満３歳",H21="１号",AD21="○",P21=""),"○","")</f>
        <v/>
      </c>
      <c r="AI21" s="127" t="str">
        <f t="shared" ref="AI21:AI22" si="39">IF(AND(F21="５歳",H21="１号",AD21="○",P21="○"),"○","")</f>
        <v/>
      </c>
      <c r="AJ21" s="127" t="str">
        <f t="shared" ref="AJ21:AJ22" si="40">IF(AND(F21="４歳",H21="１号",AD21="○",P21="○"),"○","")</f>
        <v/>
      </c>
      <c r="AK21" s="127" t="str">
        <f t="shared" ref="AK21:AK22" si="41">IF(AND(F21="３歳",H21="１号",AD21="○",P21="○"),"○","")</f>
        <v/>
      </c>
      <c r="AL21" s="127" t="str">
        <f t="shared" ref="AL21:AL22" si="42">IF(AND(F21="満３歳",H21="１号",AD21="○",P21="○"),"○","")</f>
        <v/>
      </c>
      <c r="AM21" s="127" t="str">
        <f t="shared" si="26"/>
        <v/>
      </c>
      <c r="AN21" s="127" t="str">
        <f t="shared" si="27"/>
        <v/>
      </c>
      <c r="AO21" s="127" t="str">
        <f t="shared" si="28"/>
        <v/>
      </c>
      <c r="AP21" s="127" t="str">
        <f t="shared" si="29"/>
        <v/>
      </c>
      <c r="AQ21" s="127" t="str">
        <f t="shared" ref="AQ21:AQ22" si="43">IF(AND(F21="５歳",H21="２号",AD21="○",P21=""),"○","")</f>
        <v/>
      </c>
      <c r="AR21" s="127" t="str">
        <f t="shared" ref="AR21:AR22" si="44">IF(AND(F21="４歳",H21="２号",AD21="○",P21=""),"○","")</f>
        <v/>
      </c>
      <c r="AS21" s="127" t="str">
        <f t="shared" ref="AS21:AS22" si="45">IF(AND(F21="３歳",H21="２号",AD21="○",P21=""),"○","")</f>
        <v/>
      </c>
      <c r="AT21" s="127" t="str">
        <f t="shared" ref="AT21:AT22" si="46">IF(AND(F21="満３歳",H21="２号",AD21="○",P21=""),"○","")</f>
        <v/>
      </c>
      <c r="AU21" s="127" t="str">
        <f t="shared" ref="AU21:AU22" si="47">IF(AND(F21="５歳",H21="２号",AD21="○",P21="○"),"○","")</f>
        <v/>
      </c>
      <c r="AV21" s="127" t="str">
        <f t="shared" ref="AV21:AV22" si="48">IF(AND(F21="４歳",H21="２号",AD21="○",P21="○"),"○","")</f>
        <v/>
      </c>
      <c r="AW21" s="127" t="str">
        <f t="shared" ref="AW21:AW22" si="49">IF(AND(F21="３歳",H21="２号",AD21="○",P21="○"),"○","")</f>
        <v/>
      </c>
      <c r="AX21" s="127" t="str">
        <f t="shared" ref="AX21:AX22" si="50">IF(AND(F21="満３歳",H21="２号",AD21="○",P21="○"),"○","")</f>
        <v/>
      </c>
      <c r="AY21" s="127" t="str">
        <f t="shared" ref="AY21:AY22" si="51">IF(AND(F21="５歳",H21="２号",N21&gt;0),"○","")</f>
        <v/>
      </c>
      <c r="AZ21" s="127" t="str">
        <f t="shared" ref="AZ21:AZ22" si="52">IF(AND(F21="４歳",H21="２号",N21&gt;0),"○","")</f>
        <v/>
      </c>
      <c r="BA21" s="127" t="str">
        <f t="shared" ref="BA21:BA22" si="53">IF(AND(F21="３歳",H21="２号",N21&gt;0),"○","")</f>
        <v/>
      </c>
      <c r="BB21" s="127" t="str">
        <f t="shared" ref="BB21:BB22" si="54">IF(AND(F21="満３歳",H21="２号",N21&gt;0),"○","")</f>
        <v/>
      </c>
      <c r="BQ21" s="116"/>
      <c r="BR21" s="116"/>
    </row>
    <row r="22" spans="1:70" ht="13.5" customHeight="1">
      <c r="A22" s="855">
        <f t="shared" si="20"/>
        <v>13</v>
      </c>
      <c r="B22" s="856"/>
      <c r="C22" s="857"/>
      <c r="D22" s="858"/>
      <c r="E22" s="859"/>
      <c r="F22" s="860"/>
      <c r="G22" s="861"/>
      <c r="H22" s="860"/>
      <c r="I22" s="861"/>
      <c r="J22" s="853"/>
      <c r="K22" s="854"/>
      <c r="L22" s="853"/>
      <c r="M22" s="854"/>
      <c r="N22" s="843"/>
      <c r="O22" s="844"/>
      <c r="P22" s="860"/>
      <c r="Q22" s="861"/>
      <c r="R22" s="851"/>
      <c r="S22" s="890"/>
      <c r="T22" s="841" t="str">
        <f t="shared" si="21"/>
        <v/>
      </c>
      <c r="U22" s="842"/>
      <c r="V22" s="842"/>
      <c r="W22" s="842"/>
      <c r="X22" s="842"/>
      <c r="Y22" s="842"/>
      <c r="Z22" s="124" t="str">
        <f t="shared" si="31"/>
        <v/>
      </c>
      <c r="AA22" s="125" t="str">
        <f t="shared" si="32"/>
        <v/>
      </c>
      <c r="AB22" s="126" t="str">
        <f t="shared" si="33"/>
        <v/>
      </c>
      <c r="AC22" s="126" t="str">
        <f t="shared" si="34"/>
        <v/>
      </c>
      <c r="AD22" s="127" t="str">
        <f t="shared" si="22"/>
        <v>○</v>
      </c>
      <c r="AE22" s="127" t="str">
        <f t="shared" si="35"/>
        <v/>
      </c>
      <c r="AF22" s="127" t="str">
        <f t="shared" si="36"/>
        <v/>
      </c>
      <c r="AG22" s="127" t="str">
        <f t="shared" si="37"/>
        <v/>
      </c>
      <c r="AH22" s="127" t="str">
        <f t="shared" si="38"/>
        <v/>
      </c>
      <c r="AI22" s="127" t="str">
        <f t="shared" si="39"/>
        <v/>
      </c>
      <c r="AJ22" s="127" t="str">
        <f t="shared" si="40"/>
        <v/>
      </c>
      <c r="AK22" s="127" t="str">
        <f t="shared" si="41"/>
        <v/>
      </c>
      <c r="AL22" s="127" t="str">
        <f t="shared" si="42"/>
        <v/>
      </c>
      <c r="AM22" s="127" t="str">
        <f t="shared" si="26"/>
        <v/>
      </c>
      <c r="AN22" s="127" t="str">
        <f t="shared" si="27"/>
        <v/>
      </c>
      <c r="AO22" s="127" t="str">
        <f t="shared" si="28"/>
        <v/>
      </c>
      <c r="AP22" s="127" t="str">
        <f t="shared" si="29"/>
        <v/>
      </c>
      <c r="AQ22" s="127" t="str">
        <f t="shared" si="43"/>
        <v/>
      </c>
      <c r="AR22" s="127" t="str">
        <f t="shared" si="44"/>
        <v/>
      </c>
      <c r="AS22" s="127" t="str">
        <f t="shared" si="45"/>
        <v/>
      </c>
      <c r="AT22" s="127" t="str">
        <f t="shared" si="46"/>
        <v/>
      </c>
      <c r="AU22" s="127" t="str">
        <f t="shared" si="47"/>
        <v/>
      </c>
      <c r="AV22" s="127" t="str">
        <f t="shared" si="48"/>
        <v/>
      </c>
      <c r="AW22" s="127" t="str">
        <f t="shared" si="49"/>
        <v/>
      </c>
      <c r="AX22" s="127" t="str">
        <f t="shared" si="50"/>
        <v/>
      </c>
      <c r="AY22" s="127" t="str">
        <f t="shared" si="51"/>
        <v/>
      </c>
      <c r="AZ22" s="127" t="str">
        <f t="shared" si="52"/>
        <v/>
      </c>
      <c r="BA22" s="127" t="str">
        <f t="shared" si="53"/>
        <v/>
      </c>
      <c r="BB22" s="127" t="str">
        <f t="shared" si="54"/>
        <v/>
      </c>
      <c r="BQ22" s="116"/>
      <c r="BR22" s="116"/>
    </row>
    <row r="23" spans="1:70" ht="13.5" customHeight="1">
      <c r="A23" s="855">
        <f t="shared" si="20"/>
        <v>14</v>
      </c>
      <c r="B23" s="856"/>
      <c r="C23" s="857"/>
      <c r="D23" s="858"/>
      <c r="E23" s="859"/>
      <c r="F23" s="860"/>
      <c r="G23" s="861"/>
      <c r="H23" s="860"/>
      <c r="I23" s="861"/>
      <c r="J23" s="853"/>
      <c r="K23" s="854"/>
      <c r="L23" s="853"/>
      <c r="M23" s="854"/>
      <c r="N23" s="843"/>
      <c r="O23" s="844"/>
      <c r="P23" s="860"/>
      <c r="Q23" s="861"/>
      <c r="R23" s="851"/>
      <c r="S23" s="890"/>
      <c r="T23" s="841" t="str">
        <f t="shared" si="21"/>
        <v/>
      </c>
      <c r="U23" s="842"/>
      <c r="V23" s="842"/>
      <c r="W23" s="842"/>
      <c r="X23" s="842"/>
      <c r="Y23" s="842"/>
      <c r="Z23" s="124" t="str">
        <f t="shared" ref="Z23:Z31" si="55">IF(AND(J23="○",P23=""),"A","")</f>
        <v/>
      </c>
      <c r="AA23" s="125" t="str">
        <f t="shared" ref="AA23:AA31" si="56">IF(AND(J23="○",P23="○"),"B","")</f>
        <v/>
      </c>
      <c r="AB23" s="126" t="str">
        <f t="shared" ref="AB23:AB31" si="57">IF(AND(J23="",L23="○",P23=""),"C","")</f>
        <v/>
      </c>
      <c r="AC23" s="126" t="str">
        <f t="shared" ref="AC23:AC31" si="58">IF(AND(J23="",L23="○",P23="○"),"D","")</f>
        <v/>
      </c>
      <c r="AD23" s="127" t="str">
        <f t="shared" si="22"/>
        <v>○</v>
      </c>
      <c r="AE23" s="127" t="str">
        <f t="shared" ref="AE23:AE31" si="59">IF(AND(F23="５歳",H23="１号",AD23="○",P23=""),"○","")</f>
        <v/>
      </c>
      <c r="AF23" s="127" t="str">
        <f t="shared" ref="AF23:AF31" si="60">IF(AND(F23="４歳",H23="１号",AD23="○",P23=""),"○","")</f>
        <v/>
      </c>
      <c r="AG23" s="127" t="str">
        <f t="shared" ref="AG23:AG31" si="61">IF(AND(F23="３歳",H23="１号",AD23="○",P23=""),"○","")</f>
        <v/>
      </c>
      <c r="AH23" s="127" t="str">
        <f t="shared" ref="AH23:AH31" si="62">IF(AND(F23="満３歳",H23="１号",AD23="○",P23=""),"○","")</f>
        <v/>
      </c>
      <c r="AI23" s="127" t="str">
        <f t="shared" ref="AI23:AI31" si="63">IF(AND(F23="５歳",H23="１号",AD23="○",P23="○"),"○","")</f>
        <v/>
      </c>
      <c r="AJ23" s="127" t="str">
        <f t="shared" ref="AJ23:AJ31" si="64">IF(AND(F23="４歳",H23="１号",AD23="○",P23="○"),"○","")</f>
        <v/>
      </c>
      <c r="AK23" s="127" t="str">
        <f t="shared" ref="AK23:AK31" si="65">IF(AND(F23="３歳",H23="１号",AD23="○",P23="○"),"○","")</f>
        <v/>
      </c>
      <c r="AL23" s="127" t="str">
        <f t="shared" ref="AL23:AL31" si="66">IF(AND(F23="満３歳",H23="１号",AD23="○",P23="○"),"○","")</f>
        <v/>
      </c>
      <c r="AM23" s="127" t="str">
        <f t="shared" si="26"/>
        <v/>
      </c>
      <c r="AN23" s="127" t="str">
        <f t="shared" si="27"/>
        <v/>
      </c>
      <c r="AO23" s="127" t="str">
        <f t="shared" si="28"/>
        <v/>
      </c>
      <c r="AP23" s="127" t="str">
        <f t="shared" si="29"/>
        <v/>
      </c>
      <c r="AQ23" s="127" t="str">
        <f t="shared" ref="AQ23:AQ31" si="67">IF(AND(F23="５歳",H23="２号",AD23="○",P23=""),"○","")</f>
        <v/>
      </c>
      <c r="AR23" s="127" t="str">
        <f t="shared" ref="AR23:AR31" si="68">IF(AND(F23="４歳",H23="２号",AD23="○",P23=""),"○","")</f>
        <v/>
      </c>
      <c r="AS23" s="127" t="str">
        <f t="shared" ref="AS23:AS31" si="69">IF(AND(F23="３歳",H23="２号",AD23="○",P23=""),"○","")</f>
        <v/>
      </c>
      <c r="AT23" s="127" t="str">
        <f t="shared" ref="AT23:AT31" si="70">IF(AND(F23="満３歳",H23="２号",AD23="○",P23=""),"○","")</f>
        <v/>
      </c>
      <c r="AU23" s="127" t="str">
        <f t="shared" ref="AU23:AU31" si="71">IF(AND(F23="５歳",H23="２号",AD23="○",P23="○"),"○","")</f>
        <v/>
      </c>
      <c r="AV23" s="127" t="str">
        <f t="shared" ref="AV23:AV31" si="72">IF(AND(F23="４歳",H23="２号",AD23="○",P23="○"),"○","")</f>
        <v/>
      </c>
      <c r="AW23" s="127" t="str">
        <f t="shared" ref="AW23:AW31" si="73">IF(AND(F23="３歳",H23="２号",AD23="○",P23="○"),"○","")</f>
        <v/>
      </c>
      <c r="AX23" s="127" t="str">
        <f t="shared" ref="AX23:AX31" si="74">IF(AND(F23="満３歳",H23="２号",AD23="○",P23="○"),"○","")</f>
        <v/>
      </c>
      <c r="AY23" s="127" t="str">
        <f t="shared" ref="AY23:AY31" si="75">IF(AND(F23="５歳",H23="２号",N23&gt;0),"○","")</f>
        <v/>
      </c>
      <c r="AZ23" s="127" t="str">
        <f t="shared" ref="AZ23:AZ31" si="76">IF(AND(F23="４歳",H23="２号",N23&gt;0),"○","")</f>
        <v/>
      </c>
      <c r="BA23" s="127" t="str">
        <f t="shared" ref="BA23:BA31" si="77">IF(AND(F23="３歳",H23="２号",N23&gt;0),"○","")</f>
        <v/>
      </c>
      <c r="BB23" s="127" t="str">
        <f t="shared" ref="BB23:BB31" si="78">IF(AND(F23="満３歳",H23="２号",N23&gt;0),"○","")</f>
        <v/>
      </c>
      <c r="BQ23" s="116"/>
      <c r="BR23" s="116"/>
    </row>
    <row r="24" spans="1:70" ht="13.5" customHeight="1">
      <c r="A24" s="855">
        <f t="shared" si="20"/>
        <v>15</v>
      </c>
      <c r="B24" s="856"/>
      <c r="C24" s="857"/>
      <c r="D24" s="858"/>
      <c r="E24" s="859"/>
      <c r="F24" s="860"/>
      <c r="G24" s="861"/>
      <c r="H24" s="860"/>
      <c r="I24" s="861"/>
      <c r="J24" s="853"/>
      <c r="K24" s="854"/>
      <c r="L24" s="853"/>
      <c r="M24" s="854"/>
      <c r="N24" s="843"/>
      <c r="O24" s="844"/>
      <c r="P24" s="860"/>
      <c r="Q24" s="861"/>
      <c r="R24" s="851"/>
      <c r="S24" s="890"/>
      <c r="T24" s="841" t="str">
        <f t="shared" si="21"/>
        <v/>
      </c>
      <c r="U24" s="842"/>
      <c r="V24" s="842"/>
      <c r="W24" s="842"/>
      <c r="X24" s="842"/>
      <c r="Y24" s="842"/>
      <c r="Z24" s="124" t="str">
        <f t="shared" si="55"/>
        <v/>
      </c>
      <c r="AA24" s="125" t="str">
        <f t="shared" si="56"/>
        <v/>
      </c>
      <c r="AB24" s="126" t="str">
        <f t="shared" si="57"/>
        <v/>
      </c>
      <c r="AC24" s="126" t="str">
        <f t="shared" si="58"/>
        <v/>
      </c>
      <c r="AD24" s="127" t="str">
        <f t="shared" si="22"/>
        <v>○</v>
      </c>
      <c r="AE24" s="127" t="str">
        <f t="shared" si="59"/>
        <v/>
      </c>
      <c r="AF24" s="127" t="str">
        <f t="shared" si="60"/>
        <v/>
      </c>
      <c r="AG24" s="127" t="str">
        <f t="shared" si="61"/>
        <v/>
      </c>
      <c r="AH24" s="127" t="str">
        <f t="shared" si="62"/>
        <v/>
      </c>
      <c r="AI24" s="127" t="str">
        <f t="shared" si="63"/>
        <v/>
      </c>
      <c r="AJ24" s="127" t="str">
        <f t="shared" si="64"/>
        <v/>
      </c>
      <c r="AK24" s="127" t="str">
        <f t="shared" si="65"/>
        <v/>
      </c>
      <c r="AL24" s="127" t="str">
        <f t="shared" si="66"/>
        <v/>
      </c>
      <c r="AM24" s="127" t="str">
        <f t="shared" si="26"/>
        <v/>
      </c>
      <c r="AN24" s="127" t="str">
        <f t="shared" si="27"/>
        <v/>
      </c>
      <c r="AO24" s="127" t="str">
        <f t="shared" si="28"/>
        <v/>
      </c>
      <c r="AP24" s="127" t="str">
        <f t="shared" si="29"/>
        <v/>
      </c>
      <c r="AQ24" s="127" t="str">
        <f t="shared" si="67"/>
        <v/>
      </c>
      <c r="AR24" s="127" t="str">
        <f t="shared" si="68"/>
        <v/>
      </c>
      <c r="AS24" s="127" t="str">
        <f t="shared" si="69"/>
        <v/>
      </c>
      <c r="AT24" s="127" t="str">
        <f t="shared" si="70"/>
        <v/>
      </c>
      <c r="AU24" s="127" t="str">
        <f t="shared" si="71"/>
        <v/>
      </c>
      <c r="AV24" s="127" t="str">
        <f t="shared" si="72"/>
        <v/>
      </c>
      <c r="AW24" s="127" t="str">
        <f t="shared" si="73"/>
        <v/>
      </c>
      <c r="AX24" s="127" t="str">
        <f t="shared" si="74"/>
        <v/>
      </c>
      <c r="AY24" s="127" t="str">
        <f t="shared" si="75"/>
        <v/>
      </c>
      <c r="AZ24" s="127" t="str">
        <f t="shared" si="76"/>
        <v/>
      </c>
      <c r="BA24" s="127" t="str">
        <f t="shared" si="77"/>
        <v/>
      </c>
      <c r="BB24" s="127" t="str">
        <f t="shared" si="78"/>
        <v/>
      </c>
      <c r="BQ24" s="116"/>
      <c r="BR24" s="116"/>
    </row>
    <row r="25" spans="1:70" ht="13.5" customHeight="1">
      <c r="A25" s="855">
        <f t="shared" si="20"/>
        <v>16</v>
      </c>
      <c r="B25" s="856"/>
      <c r="C25" s="857"/>
      <c r="D25" s="858"/>
      <c r="E25" s="859"/>
      <c r="F25" s="860"/>
      <c r="G25" s="861"/>
      <c r="H25" s="860"/>
      <c r="I25" s="861"/>
      <c r="J25" s="853"/>
      <c r="K25" s="854"/>
      <c r="L25" s="853"/>
      <c r="M25" s="854"/>
      <c r="N25" s="843"/>
      <c r="O25" s="844"/>
      <c r="P25" s="860"/>
      <c r="Q25" s="861"/>
      <c r="R25" s="851"/>
      <c r="S25" s="890"/>
      <c r="T25" s="841" t="str">
        <f t="shared" si="21"/>
        <v/>
      </c>
      <c r="U25" s="842"/>
      <c r="V25" s="842"/>
      <c r="W25" s="842"/>
      <c r="X25" s="842"/>
      <c r="Y25" s="842"/>
      <c r="Z25" s="124" t="str">
        <f t="shared" si="55"/>
        <v/>
      </c>
      <c r="AA25" s="125" t="str">
        <f t="shared" si="56"/>
        <v/>
      </c>
      <c r="AB25" s="126" t="str">
        <f t="shared" si="57"/>
        <v/>
      </c>
      <c r="AC25" s="126" t="str">
        <f t="shared" si="58"/>
        <v/>
      </c>
      <c r="AD25" s="127" t="str">
        <f t="shared" si="22"/>
        <v>○</v>
      </c>
      <c r="AE25" s="127" t="str">
        <f t="shared" si="59"/>
        <v/>
      </c>
      <c r="AF25" s="127" t="str">
        <f t="shared" si="60"/>
        <v/>
      </c>
      <c r="AG25" s="127" t="str">
        <f t="shared" si="61"/>
        <v/>
      </c>
      <c r="AH25" s="127" t="str">
        <f t="shared" si="62"/>
        <v/>
      </c>
      <c r="AI25" s="127" t="str">
        <f t="shared" si="63"/>
        <v/>
      </c>
      <c r="AJ25" s="127" t="str">
        <f t="shared" si="64"/>
        <v/>
      </c>
      <c r="AK25" s="127" t="str">
        <f t="shared" si="65"/>
        <v/>
      </c>
      <c r="AL25" s="127" t="str">
        <f t="shared" si="66"/>
        <v/>
      </c>
      <c r="AM25" s="127" t="str">
        <f t="shared" si="26"/>
        <v/>
      </c>
      <c r="AN25" s="127" t="str">
        <f t="shared" si="27"/>
        <v/>
      </c>
      <c r="AO25" s="127" t="str">
        <f t="shared" si="28"/>
        <v/>
      </c>
      <c r="AP25" s="127" t="str">
        <f t="shared" si="29"/>
        <v/>
      </c>
      <c r="AQ25" s="127" t="str">
        <f t="shared" si="67"/>
        <v/>
      </c>
      <c r="AR25" s="127" t="str">
        <f t="shared" si="68"/>
        <v/>
      </c>
      <c r="AS25" s="127" t="str">
        <f t="shared" si="69"/>
        <v/>
      </c>
      <c r="AT25" s="127" t="str">
        <f t="shared" si="70"/>
        <v/>
      </c>
      <c r="AU25" s="127" t="str">
        <f t="shared" si="71"/>
        <v/>
      </c>
      <c r="AV25" s="127" t="str">
        <f t="shared" si="72"/>
        <v/>
      </c>
      <c r="AW25" s="127" t="str">
        <f t="shared" si="73"/>
        <v/>
      </c>
      <c r="AX25" s="127" t="str">
        <f t="shared" si="74"/>
        <v/>
      </c>
      <c r="AY25" s="127" t="str">
        <f t="shared" si="75"/>
        <v/>
      </c>
      <c r="AZ25" s="127" t="str">
        <f t="shared" si="76"/>
        <v/>
      </c>
      <c r="BA25" s="127" t="str">
        <f t="shared" si="77"/>
        <v/>
      </c>
      <c r="BB25" s="127" t="str">
        <f t="shared" si="78"/>
        <v/>
      </c>
      <c r="BQ25" s="116"/>
      <c r="BR25" s="116"/>
    </row>
    <row r="26" spans="1:70" ht="13.5" customHeight="1">
      <c r="A26" s="855">
        <f t="shared" si="20"/>
        <v>17</v>
      </c>
      <c r="B26" s="856"/>
      <c r="C26" s="857"/>
      <c r="D26" s="858"/>
      <c r="E26" s="859"/>
      <c r="F26" s="860"/>
      <c r="G26" s="861"/>
      <c r="H26" s="860"/>
      <c r="I26" s="861"/>
      <c r="J26" s="853"/>
      <c r="K26" s="854"/>
      <c r="L26" s="853"/>
      <c r="M26" s="854"/>
      <c r="N26" s="843"/>
      <c r="O26" s="844"/>
      <c r="P26" s="860"/>
      <c r="Q26" s="861"/>
      <c r="R26" s="851"/>
      <c r="S26" s="890"/>
      <c r="T26" s="841" t="str">
        <f t="shared" si="21"/>
        <v/>
      </c>
      <c r="U26" s="842"/>
      <c r="V26" s="842"/>
      <c r="W26" s="842"/>
      <c r="X26" s="842"/>
      <c r="Y26" s="842"/>
      <c r="Z26" s="124" t="str">
        <f t="shared" si="55"/>
        <v/>
      </c>
      <c r="AA26" s="125" t="str">
        <f t="shared" si="56"/>
        <v/>
      </c>
      <c r="AB26" s="126" t="str">
        <f t="shared" si="57"/>
        <v/>
      </c>
      <c r="AC26" s="126" t="str">
        <f t="shared" si="58"/>
        <v/>
      </c>
      <c r="AD26" s="127" t="str">
        <f t="shared" si="22"/>
        <v>○</v>
      </c>
      <c r="AE26" s="127" t="str">
        <f t="shared" si="59"/>
        <v/>
      </c>
      <c r="AF26" s="127" t="str">
        <f t="shared" si="60"/>
        <v/>
      </c>
      <c r="AG26" s="127" t="str">
        <f t="shared" si="61"/>
        <v/>
      </c>
      <c r="AH26" s="127" t="str">
        <f t="shared" si="62"/>
        <v/>
      </c>
      <c r="AI26" s="127" t="str">
        <f t="shared" si="63"/>
        <v/>
      </c>
      <c r="AJ26" s="127" t="str">
        <f t="shared" si="64"/>
        <v/>
      </c>
      <c r="AK26" s="127" t="str">
        <f t="shared" si="65"/>
        <v/>
      </c>
      <c r="AL26" s="127" t="str">
        <f t="shared" si="66"/>
        <v/>
      </c>
      <c r="AM26" s="127" t="str">
        <f t="shared" si="26"/>
        <v/>
      </c>
      <c r="AN26" s="127" t="str">
        <f t="shared" si="27"/>
        <v/>
      </c>
      <c r="AO26" s="127" t="str">
        <f t="shared" si="28"/>
        <v/>
      </c>
      <c r="AP26" s="127" t="str">
        <f t="shared" si="29"/>
        <v/>
      </c>
      <c r="AQ26" s="127" t="str">
        <f t="shared" si="67"/>
        <v/>
      </c>
      <c r="AR26" s="127" t="str">
        <f t="shared" si="68"/>
        <v/>
      </c>
      <c r="AS26" s="127" t="str">
        <f t="shared" si="69"/>
        <v/>
      </c>
      <c r="AT26" s="127" t="str">
        <f t="shared" si="70"/>
        <v/>
      </c>
      <c r="AU26" s="127" t="str">
        <f t="shared" si="71"/>
        <v/>
      </c>
      <c r="AV26" s="127" t="str">
        <f t="shared" si="72"/>
        <v/>
      </c>
      <c r="AW26" s="127" t="str">
        <f t="shared" si="73"/>
        <v/>
      </c>
      <c r="AX26" s="127" t="str">
        <f t="shared" si="74"/>
        <v/>
      </c>
      <c r="AY26" s="127" t="str">
        <f t="shared" si="75"/>
        <v/>
      </c>
      <c r="AZ26" s="127" t="str">
        <f t="shared" si="76"/>
        <v/>
      </c>
      <c r="BA26" s="127" t="str">
        <f t="shared" si="77"/>
        <v/>
      </c>
      <c r="BB26" s="127" t="str">
        <f t="shared" si="78"/>
        <v/>
      </c>
      <c r="BQ26" s="116"/>
      <c r="BR26" s="116"/>
    </row>
    <row r="27" spans="1:70" ht="13.5" customHeight="1">
      <c r="A27" s="855">
        <f t="shared" si="20"/>
        <v>18</v>
      </c>
      <c r="B27" s="856"/>
      <c r="C27" s="857"/>
      <c r="D27" s="858"/>
      <c r="E27" s="859"/>
      <c r="F27" s="860"/>
      <c r="G27" s="861"/>
      <c r="H27" s="860"/>
      <c r="I27" s="861"/>
      <c r="J27" s="853"/>
      <c r="K27" s="854"/>
      <c r="L27" s="853"/>
      <c r="M27" s="854"/>
      <c r="N27" s="843"/>
      <c r="O27" s="844"/>
      <c r="P27" s="860"/>
      <c r="Q27" s="861"/>
      <c r="R27" s="851"/>
      <c r="S27" s="890"/>
      <c r="T27" s="841" t="str">
        <f t="shared" si="21"/>
        <v/>
      </c>
      <c r="U27" s="842"/>
      <c r="V27" s="842"/>
      <c r="W27" s="842"/>
      <c r="X27" s="842"/>
      <c r="Y27" s="842"/>
      <c r="Z27" s="124" t="str">
        <f t="shared" si="55"/>
        <v/>
      </c>
      <c r="AA27" s="125" t="str">
        <f t="shared" si="56"/>
        <v/>
      </c>
      <c r="AB27" s="126" t="str">
        <f t="shared" si="57"/>
        <v/>
      </c>
      <c r="AC27" s="126" t="str">
        <f t="shared" si="58"/>
        <v/>
      </c>
      <c r="AD27" s="127" t="str">
        <f t="shared" si="22"/>
        <v>○</v>
      </c>
      <c r="AE27" s="127" t="str">
        <f t="shared" si="59"/>
        <v/>
      </c>
      <c r="AF27" s="127" t="str">
        <f t="shared" si="60"/>
        <v/>
      </c>
      <c r="AG27" s="127" t="str">
        <f t="shared" si="61"/>
        <v/>
      </c>
      <c r="AH27" s="127" t="str">
        <f t="shared" si="62"/>
        <v/>
      </c>
      <c r="AI27" s="127" t="str">
        <f t="shared" si="63"/>
        <v/>
      </c>
      <c r="AJ27" s="127" t="str">
        <f t="shared" si="64"/>
        <v/>
      </c>
      <c r="AK27" s="127" t="str">
        <f t="shared" si="65"/>
        <v/>
      </c>
      <c r="AL27" s="127" t="str">
        <f t="shared" si="66"/>
        <v/>
      </c>
      <c r="AM27" s="127" t="str">
        <f t="shared" si="26"/>
        <v/>
      </c>
      <c r="AN27" s="127" t="str">
        <f t="shared" si="27"/>
        <v/>
      </c>
      <c r="AO27" s="127" t="str">
        <f t="shared" si="28"/>
        <v/>
      </c>
      <c r="AP27" s="127" t="str">
        <f t="shared" si="29"/>
        <v/>
      </c>
      <c r="AQ27" s="127" t="str">
        <f t="shared" si="67"/>
        <v/>
      </c>
      <c r="AR27" s="127" t="str">
        <f t="shared" si="68"/>
        <v/>
      </c>
      <c r="AS27" s="127" t="str">
        <f t="shared" si="69"/>
        <v/>
      </c>
      <c r="AT27" s="127" t="str">
        <f t="shared" si="70"/>
        <v/>
      </c>
      <c r="AU27" s="127" t="str">
        <f t="shared" si="71"/>
        <v/>
      </c>
      <c r="AV27" s="127" t="str">
        <f t="shared" si="72"/>
        <v/>
      </c>
      <c r="AW27" s="127" t="str">
        <f t="shared" si="73"/>
        <v/>
      </c>
      <c r="AX27" s="127" t="str">
        <f t="shared" si="74"/>
        <v/>
      </c>
      <c r="AY27" s="127" t="str">
        <f t="shared" si="75"/>
        <v/>
      </c>
      <c r="AZ27" s="127" t="str">
        <f t="shared" si="76"/>
        <v/>
      </c>
      <c r="BA27" s="127" t="str">
        <f t="shared" si="77"/>
        <v/>
      </c>
      <c r="BB27" s="127" t="str">
        <f t="shared" si="78"/>
        <v/>
      </c>
      <c r="BQ27" s="116"/>
      <c r="BR27" s="116"/>
    </row>
    <row r="28" spans="1:70" ht="13.5" customHeight="1">
      <c r="A28" s="855">
        <f t="shared" si="20"/>
        <v>19</v>
      </c>
      <c r="B28" s="856"/>
      <c r="C28" s="857"/>
      <c r="D28" s="858"/>
      <c r="E28" s="859"/>
      <c r="F28" s="860"/>
      <c r="G28" s="861"/>
      <c r="H28" s="860"/>
      <c r="I28" s="861"/>
      <c r="J28" s="853"/>
      <c r="K28" s="854"/>
      <c r="L28" s="853"/>
      <c r="M28" s="854"/>
      <c r="N28" s="843"/>
      <c r="O28" s="844"/>
      <c r="P28" s="853"/>
      <c r="Q28" s="854"/>
      <c r="R28" s="851"/>
      <c r="S28" s="890"/>
      <c r="T28" s="841" t="str">
        <f t="shared" si="21"/>
        <v/>
      </c>
      <c r="U28" s="842"/>
      <c r="V28" s="842"/>
      <c r="W28" s="842"/>
      <c r="X28" s="842"/>
      <c r="Y28" s="842"/>
      <c r="Z28" s="124" t="str">
        <f t="shared" si="55"/>
        <v/>
      </c>
      <c r="AA28" s="125" t="str">
        <f t="shared" si="56"/>
        <v/>
      </c>
      <c r="AB28" s="126" t="str">
        <f t="shared" si="57"/>
        <v/>
      </c>
      <c r="AC28" s="126" t="str">
        <f t="shared" si="58"/>
        <v/>
      </c>
      <c r="AD28" s="127" t="str">
        <f t="shared" si="22"/>
        <v>○</v>
      </c>
      <c r="AE28" s="127" t="str">
        <f t="shared" si="59"/>
        <v/>
      </c>
      <c r="AF28" s="127" t="str">
        <f t="shared" si="60"/>
        <v/>
      </c>
      <c r="AG28" s="127" t="str">
        <f t="shared" si="61"/>
        <v/>
      </c>
      <c r="AH28" s="127" t="str">
        <f t="shared" si="62"/>
        <v/>
      </c>
      <c r="AI28" s="127" t="str">
        <f t="shared" si="63"/>
        <v/>
      </c>
      <c r="AJ28" s="127" t="str">
        <f t="shared" si="64"/>
        <v/>
      </c>
      <c r="AK28" s="127" t="str">
        <f t="shared" si="65"/>
        <v/>
      </c>
      <c r="AL28" s="127" t="str">
        <f t="shared" si="66"/>
        <v/>
      </c>
      <c r="AM28" s="127" t="str">
        <f t="shared" si="26"/>
        <v/>
      </c>
      <c r="AN28" s="127" t="str">
        <f t="shared" si="27"/>
        <v/>
      </c>
      <c r="AO28" s="127" t="str">
        <f t="shared" si="28"/>
        <v/>
      </c>
      <c r="AP28" s="127" t="str">
        <f t="shared" si="29"/>
        <v/>
      </c>
      <c r="AQ28" s="127" t="str">
        <f t="shared" si="67"/>
        <v/>
      </c>
      <c r="AR28" s="127" t="str">
        <f t="shared" si="68"/>
        <v/>
      </c>
      <c r="AS28" s="127" t="str">
        <f t="shared" si="69"/>
        <v/>
      </c>
      <c r="AT28" s="127" t="str">
        <f t="shared" si="70"/>
        <v/>
      </c>
      <c r="AU28" s="127" t="str">
        <f t="shared" si="71"/>
        <v/>
      </c>
      <c r="AV28" s="127" t="str">
        <f t="shared" si="72"/>
        <v/>
      </c>
      <c r="AW28" s="127" t="str">
        <f t="shared" si="73"/>
        <v/>
      </c>
      <c r="AX28" s="127" t="str">
        <f t="shared" si="74"/>
        <v/>
      </c>
      <c r="AY28" s="127" t="str">
        <f t="shared" si="75"/>
        <v/>
      </c>
      <c r="AZ28" s="127" t="str">
        <f t="shared" si="76"/>
        <v/>
      </c>
      <c r="BA28" s="127" t="str">
        <f t="shared" si="77"/>
        <v/>
      </c>
      <c r="BB28" s="127" t="str">
        <f t="shared" si="78"/>
        <v/>
      </c>
      <c r="BQ28" s="116"/>
      <c r="BR28" s="116"/>
    </row>
    <row r="29" spans="1:70" ht="13.5" customHeight="1">
      <c r="A29" s="855">
        <f t="shared" si="20"/>
        <v>20</v>
      </c>
      <c r="B29" s="856"/>
      <c r="C29" s="857"/>
      <c r="D29" s="858"/>
      <c r="E29" s="859"/>
      <c r="F29" s="860"/>
      <c r="G29" s="861"/>
      <c r="H29" s="860"/>
      <c r="I29" s="861"/>
      <c r="J29" s="853"/>
      <c r="K29" s="854"/>
      <c r="L29" s="853"/>
      <c r="M29" s="854"/>
      <c r="N29" s="843"/>
      <c r="O29" s="844"/>
      <c r="P29" s="853"/>
      <c r="Q29" s="854"/>
      <c r="R29" s="851"/>
      <c r="S29" s="890"/>
      <c r="T29" s="841" t="str">
        <f t="shared" si="21"/>
        <v/>
      </c>
      <c r="U29" s="842"/>
      <c r="V29" s="842"/>
      <c r="W29" s="842"/>
      <c r="X29" s="842"/>
      <c r="Y29" s="842"/>
      <c r="Z29" s="124" t="str">
        <f t="shared" si="55"/>
        <v/>
      </c>
      <c r="AA29" s="125" t="str">
        <f t="shared" si="56"/>
        <v/>
      </c>
      <c r="AB29" s="126" t="str">
        <f t="shared" si="57"/>
        <v/>
      </c>
      <c r="AC29" s="126" t="str">
        <f t="shared" si="58"/>
        <v/>
      </c>
      <c r="AD29" s="127" t="str">
        <f t="shared" si="22"/>
        <v>○</v>
      </c>
      <c r="AE29" s="127" t="str">
        <f t="shared" si="59"/>
        <v/>
      </c>
      <c r="AF29" s="127" t="str">
        <f t="shared" si="60"/>
        <v/>
      </c>
      <c r="AG29" s="127" t="str">
        <f t="shared" si="61"/>
        <v/>
      </c>
      <c r="AH29" s="127" t="str">
        <f t="shared" si="62"/>
        <v/>
      </c>
      <c r="AI29" s="127" t="str">
        <f t="shared" si="63"/>
        <v/>
      </c>
      <c r="AJ29" s="127" t="str">
        <f t="shared" si="64"/>
        <v/>
      </c>
      <c r="AK29" s="127" t="str">
        <f t="shared" si="65"/>
        <v/>
      </c>
      <c r="AL29" s="127" t="str">
        <f t="shared" si="66"/>
        <v/>
      </c>
      <c r="AM29" s="127" t="str">
        <f t="shared" si="26"/>
        <v/>
      </c>
      <c r="AN29" s="127" t="str">
        <f t="shared" si="27"/>
        <v/>
      </c>
      <c r="AO29" s="127" t="str">
        <f t="shared" si="28"/>
        <v/>
      </c>
      <c r="AP29" s="127" t="str">
        <f t="shared" si="29"/>
        <v/>
      </c>
      <c r="AQ29" s="127" t="str">
        <f t="shared" si="67"/>
        <v/>
      </c>
      <c r="AR29" s="127" t="str">
        <f t="shared" si="68"/>
        <v/>
      </c>
      <c r="AS29" s="127" t="str">
        <f t="shared" si="69"/>
        <v/>
      </c>
      <c r="AT29" s="127" t="str">
        <f t="shared" si="70"/>
        <v/>
      </c>
      <c r="AU29" s="127" t="str">
        <f t="shared" si="71"/>
        <v/>
      </c>
      <c r="AV29" s="127" t="str">
        <f t="shared" si="72"/>
        <v/>
      </c>
      <c r="AW29" s="127" t="str">
        <f t="shared" si="73"/>
        <v/>
      </c>
      <c r="AX29" s="127" t="str">
        <f t="shared" si="74"/>
        <v/>
      </c>
      <c r="AY29" s="127" t="str">
        <f t="shared" si="75"/>
        <v/>
      </c>
      <c r="AZ29" s="127" t="str">
        <f t="shared" si="76"/>
        <v/>
      </c>
      <c r="BA29" s="127" t="str">
        <f t="shared" si="77"/>
        <v/>
      </c>
      <c r="BB29" s="127" t="str">
        <f t="shared" si="78"/>
        <v/>
      </c>
      <c r="BQ29" s="116"/>
      <c r="BR29" s="116"/>
    </row>
    <row r="30" spans="1:70" ht="13.5" customHeight="1">
      <c r="A30" s="855">
        <f t="shared" si="20"/>
        <v>21</v>
      </c>
      <c r="B30" s="856"/>
      <c r="C30" s="857"/>
      <c r="D30" s="858"/>
      <c r="E30" s="859"/>
      <c r="F30" s="860"/>
      <c r="G30" s="861"/>
      <c r="H30" s="860"/>
      <c r="I30" s="861"/>
      <c r="J30" s="853"/>
      <c r="K30" s="854"/>
      <c r="L30" s="853"/>
      <c r="M30" s="854"/>
      <c r="N30" s="843"/>
      <c r="O30" s="844"/>
      <c r="P30" s="853"/>
      <c r="Q30" s="854"/>
      <c r="R30" s="851"/>
      <c r="S30" s="890"/>
      <c r="T30" s="841" t="str">
        <f t="shared" si="21"/>
        <v/>
      </c>
      <c r="U30" s="842"/>
      <c r="V30" s="842"/>
      <c r="W30" s="842"/>
      <c r="X30" s="842"/>
      <c r="Y30" s="842"/>
      <c r="Z30" s="124" t="str">
        <f t="shared" si="55"/>
        <v/>
      </c>
      <c r="AA30" s="125" t="str">
        <f t="shared" si="56"/>
        <v/>
      </c>
      <c r="AB30" s="126" t="str">
        <f t="shared" si="57"/>
        <v/>
      </c>
      <c r="AC30" s="126" t="str">
        <f t="shared" si="58"/>
        <v/>
      </c>
      <c r="AD30" s="127" t="str">
        <f t="shared" si="22"/>
        <v>○</v>
      </c>
      <c r="AE30" s="127" t="str">
        <f t="shared" si="59"/>
        <v/>
      </c>
      <c r="AF30" s="127" t="str">
        <f t="shared" si="60"/>
        <v/>
      </c>
      <c r="AG30" s="127" t="str">
        <f t="shared" si="61"/>
        <v/>
      </c>
      <c r="AH30" s="127" t="str">
        <f t="shared" si="62"/>
        <v/>
      </c>
      <c r="AI30" s="127" t="str">
        <f t="shared" si="63"/>
        <v/>
      </c>
      <c r="AJ30" s="127" t="str">
        <f t="shared" si="64"/>
        <v/>
      </c>
      <c r="AK30" s="127" t="str">
        <f t="shared" si="65"/>
        <v/>
      </c>
      <c r="AL30" s="127" t="str">
        <f t="shared" si="66"/>
        <v/>
      </c>
      <c r="AM30" s="127" t="str">
        <f t="shared" si="26"/>
        <v/>
      </c>
      <c r="AN30" s="127" t="str">
        <f t="shared" si="27"/>
        <v/>
      </c>
      <c r="AO30" s="127" t="str">
        <f t="shared" si="28"/>
        <v/>
      </c>
      <c r="AP30" s="127" t="str">
        <f t="shared" si="29"/>
        <v/>
      </c>
      <c r="AQ30" s="127" t="str">
        <f t="shared" si="67"/>
        <v/>
      </c>
      <c r="AR30" s="127" t="str">
        <f t="shared" si="68"/>
        <v/>
      </c>
      <c r="AS30" s="127" t="str">
        <f t="shared" si="69"/>
        <v/>
      </c>
      <c r="AT30" s="127" t="str">
        <f t="shared" si="70"/>
        <v/>
      </c>
      <c r="AU30" s="127" t="str">
        <f t="shared" si="71"/>
        <v/>
      </c>
      <c r="AV30" s="127" t="str">
        <f t="shared" si="72"/>
        <v/>
      </c>
      <c r="AW30" s="127" t="str">
        <f t="shared" si="73"/>
        <v/>
      </c>
      <c r="AX30" s="127" t="str">
        <f t="shared" si="74"/>
        <v/>
      </c>
      <c r="AY30" s="127" t="str">
        <f t="shared" si="75"/>
        <v/>
      </c>
      <c r="AZ30" s="127" t="str">
        <f t="shared" si="76"/>
        <v/>
      </c>
      <c r="BA30" s="127" t="str">
        <f t="shared" si="77"/>
        <v/>
      </c>
      <c r="BB30" s="127" t="str">
        <f t="shared" si="78"/>
        <v/>
      </c>
      <c r="BQ30" s="116"/>
      <c r="BR30" s="116"/>
    </row>
    <row r="31" spans="1:70" ht="13.5" customHeight="1">
      <c r="A31" s="855">
        <f t="shared" si="20"/>
        <v>22</v>
      </c>
      <c r="B31" s="856"/>
      <c r="C31" s="857"/>
      <c r="D31" s="858"/>
      <c r="E31" s="859"/>
      <c r="F31" s="860"/>
      <c r="G31" s="861"/>
      <c r="H31" s="860"/>
      <c r="I31" s="861"/>
      <c r="J31" s="853"/>
      <c r="K31" s="854"/>
      <c r="L31" s="853"/>
      <c r="M31" s="854"/>
      <c r="N31" s="843"/>
      <c r="O31" s="844"/>
      <c r="P31" s="853"/>
      <c r="Q31" s="854"/>
      <c r="R31" s="851"/>
      <c r="S31" s="890"/>
      <c r="T31" s="841" t="str">
        <f t="shared" si="21"/>
        <v/>
      </c>
      <c r="U31" s="842"/>
      <c r="V31" s="842"/>
      <c r="W31" s="842"/>
      <c r="X31" s="842"/>
      <c r="Y31" s="842"/>
      <c r="Z31" s="124" t="str">
        <f t="shared" si="55"/>
        <v/>
      </c>
      <c r="AA31" s="125" t="str">
        <f t="shared" si="56"/>
        <v/>
      </c>
      <c r="AB31" s="126" t="str">
        <f t="shared" si="57"/>
        <v/>
      </c>
      <c r="AC31" s="126" t="str">
        <f t="shared" si="58"/>
        <v/>
      </c>
      <c r="AD31" s="127" t="str">
        <f t="shared" si="22"/>
        <v>○</v>
      </c>
      <c r="AE31" s="127" t="str">
        <f t="shared" si="59"/>
        <v/>
      </c>
      <c r="AF31" s="127" t="str">
        <f t="shared" si="60"/>
        <v/>
      </c>
      <c r="AG31" s="127" t="str">
        <f t="shared" si="61"/>
        <v/>
      </c>
      <c r="AH31" s="127" t="str">
        <f t="shared" si="62"/>
        <v/>
      </c>
      <c r="AI31" s="127" t="str">
        <f t="shared" si="63"/>
        <v/>
      </c>
      <c r="AJ31" s="127" t="str">
        <f t="shared" si="64"/>
        <v/>
      </c>
      <c r="AK31" s="127" t="str">
        <f t="shared" si="65"/>
        <v/>
      </c>
      <c r="AL31" s="127" t="str">
        <f t="shared" si="66"/>
        <v/>
      </c>
      <c r="AM31" s="127" t="str">
        <f t="shared" si="26"/>
        <v/>
      </c>
      <c r="AN31" s="127" t="str">
        <f t="shared" si="27"/>
        <v/>
      </c>
      <c r="AO31" s="127" t="str">
        <f t="shared" si="28"/>
        <v/>
      </c>
      <c r="AP31" s="127" t="str">
        <f t="shared" si="29"/>
        <v/>
      </c>
      <c r="AQ31" s="127" t="str">
        <f t="shared" si="67"/>
        <v/>
      </c>
      <c r="AR31" s="127" t="str">
        <f t="shared" si="68"/>
        <v/>
      </c>
      <c r="AS31" s="127" t="str">
        <f t="shared" si="69"/>
        <v/>
      </c>
      <c r="AT31" s="127" t="str">
        <f t="shared" si="70"/>
        <v/>
      </c>
      <c r="AU31" s="127" t="str">
        <f t="shared" si="71"/>
        <v/>
      </c>
      <c r="AV31" s="127" t="str">
        <f t="shared" si="72"/>
        <v/>
      </c>
      <c r="AW31" s="127" t="str">
        <f t="shared" si="73"/>
        <v/>
      </c>
      <c r="AX31" s="127" t="str">
        <f t="shared" si="74"/>
        <v/>
      </c>
      <c r="AY31" s="127" t="str">
        <f t="shared" si="75"/>
        <v/>
      </c>
      <c r="AZ31" s="127" t="str">
        <f t="shared" si="76"/>
        <v/>
      </c>
      <c r="BA31" s="127" t="str">
        <f t="shared" si="77"/>
        <v/>
      </c>
      <c r="BB31" s="127" t="str">
        <f t="shared" si="78"/>
        <v/>
      </c>
      <c r="BQ31" s="116"/>
      <c r="BR31" s="116"/>
    </row>
    <row r="32" spans="1:70" ht="13.5" customHeight="1">
      <c r="A32" s="855">
        <f t="shared" si="20"/>
        <v>23</v>
      </c>
      <c r="B32" s="856"/>
      <c r="C32" s="857"/>
      <c r="D32" s="858"/>
      <c r="E32" s="859"/>
      <c r="F32" s="860"/>
      <c r="G32" s="861"/>
      <c r="H32" s="860"/>
      <c r="I32" s="861"/>
      <c r="J32" s="853"/>
      <c r="K32" s="854"/>
      <c r="L32" s="853"/>
      <c r="M32" s="854"/>
      <c r="N32" s="843"/>
      <c r="O32" s="844"/>
      <c r="P32" s="853"/>
      <c r="Q32" s="854"/>
      <c r="R32" s="851"/>
      <c r="S32" s="890"/>
      <c r="T32" s="841" t="str">
        <f t="shared" si="21"/>
        <v/>
      </c>
      <c r="U32" s="842"/>
      <c r="V32" s="842"/>
      <c r="W32" s="842"/>
      <c r="X32" s="842"/>
      <c r="Y32" s="842"/>
      <c r="Z32" s="124" t="str">
        <f t="shared" ref="Z32:Z137" si="79">IF(AND(J32="○",P32=""),"A","")</f>
        <v/>
      </c>
      <c r="AA32" s="125" t="str">
        <f t="shared" ref="AA32:AA137" si="80">IF(AND(J32="○",P32="○"),"B","")</f>
        <v/>
      </c>
      <c r="AB32" s="126" t="str">
        <f t="shared" ref="AB32:AB137" si="81">IF(AND(J32="",L32="○",P32=""),"C","")</f>
        <v/>
      </c>
      <c r="AC32" s="126" t="str">
        <f t="shared" ref="AC32:AC137" si="82">IF(AND(J32="",L32="○",P32="○"),"D","")</f>
        <v/>
      </c>
      <c r="AD32" s="127" t="str">
        <f t="shared" si="22"/>
        <v>○</v>
      </c>
      <c r="AE32" s="127" t="str">
        <f t="shared" ref="AE32:AE137" si="83">IF(AND(F32="５歳",H32="１号",AD32="○",P32=""),"○","")</f>
        <v/>
      </c>
      <c r="AF32" s="127" t="str">
        <f t="shared" ref="AF32:AF137" si="84">IF(AND(F32="４歳",H32="１号",AD32="○",P32=""),"○","")</f>
        <v/>
      </c>
      <c r="AG32" s="127" t="str">
        <f t="shared" ref="AG32:AG137" si="85">IF(AND(F32="３歳",H32="１号",AD32="○",P32=""),"○","")</f>
        <v/>
      </c>
      <c r="AH32" s="127" t="str">
        <f t="shared" ref="AH32:AH137" si="86">IF(AND(F32="満３歳",H32="１号",AD32="○",P32=""),"○","")</f>
        <v/>
      </c>
      <c r="AI32" s="127" t="str">
        <f t="shared" ref="AI32:AI137" si="87">IF(AND(F32="５歳",H32="１号",AD32="○",P32="○"),"○","")</f>
        <v/>
      </c>
      <c r="AJ32" s="127" t="str">
        <f t="shared" ref="AJ32:AJ137" si="88">IF(AND(F32="４歳",H32="１号",AD32="○",P32="○"),"○","")</f>
        <v/>
      </c>
      <c r="AK32" s="127" t="str">
        <f t="shared" ref="AK32:AK137" si="89">IF(AND(F32="３歳",H32="１号",AD32="○",P32="○"),"○","")</f>
        <v/>
      </c>
      <c r="AL32" s="127" t="str">
        <f t="shared" ref="AL32:AL137" si="90">IF(AND(F32="満３歳",H32="１号",AD32="○",P32="○"),"○","")</f>
        <v/>
      </c>
      <c r="AM32" s="127" t="str">
        <f t="shared" si="26"/>
        <v/>
      </c>
      <c r="AN32" s="127" t="str">
        <f t="shared" si="27"/>
        <v/>
      </c>
      <c r="AO32" s="127" t="str">
        <f t="shared" si="28"/>
        <v/>
      </c>
      <c r="AP32" s="127" t="str">
        <f t="shared" si="29"/>
        <v/>
      </c>
      <c r="AQ32" s="127" t="str">
        <f t="shared" ref="AQ32:AQ137" si="91">IF(AND(F32="５歳",H32="２号",AD32="○",P32=""),"○","")</f>
        <v/>
      </c>
      <c r="AR32" s="127" t="str">
        <f t="shared" ref="AR32:AR137" si="92">IF(AND(F32="４歳",H32="２号",AD32="○",P32=""),"○","")</f>
        <v/>
      </c>
      <c r="AS32" s="127" t="str">
        <f t="shared" ref="AS32:AS137" si="93">IF(AND(F32="３歳",H32="２号",AD32="○",P32=""),"○","")</f>
        <v/>
      </c>
      <c r="AT32" s="127" t="str">
        <f t="shared" ref="AT32:AT137" si="94">IF(AND(F32="満３歳",H32="２号",AD32="○",P32=""),"○","")</f>
        <v/>
      </c>
      <c r="AU32" s="127" t="str">
        <f t="shared" ref="AU32:AU137" si="95">IF(AND(F32="５歳",H32="２号",AD32="○",P32="○"),"○","")</f>
        <v/>
      </c>
      <c r="AV32" s="127" t="str">
        <f t="shared" ref="AV32:AV137" si="96">IF(AND(F32="４歳",H32="２号",AD32="○",P32="○"),"○","")</f>
        <v/>
      </c>
      <c r="AW32" s="127" t="str">
        <f t="shared" ref="AW32:AW137" si="97">IF(AND(F32="３歳",H32="２号",AD32="○",P32="○"),"○","")</f>
        <v/>
      </c>
      <c r="AX32" s="127" t="str">
        <f t="shared" ref="AX32:AX137" si="98">IF(AND(F32="満３歳",H32="２号",AD32="○",P32="○"),"○","")</f>
        <v/>
      </c>
      <c r="AY32" s="127" t="str">
        <f t="shared" ref="AY32:AY137" si="99">IF(AND(F32="５歳",H32="２号",N32&gt;0),"○","")</f>
        <v/>
      </c>
      <c r="AZ32" s="127" t="str">
        <f t="shared" ref="AZ32:AZ137" si="100">IF(AND(F32="４歳",H32="２号",N32&gt;0),"○","")</f>
        <v/>
      </c>
      <c r="BA32" s="127" t="str">
        <f t="shared" ref="BA32:BA137" si="101">IF(AND(F32="３歳",H32="２号",N32&gt;0),"○","")</f>
        <v/>
      </c>
      <c r="BB32" s="127" t="str">
        <f t="shared" ref="BB32:BB137" si="102">IF(AND(F32="満３歳",H32="２号",N32&gt;0),"○","")</f>
        <v/>
      </c>
      <c r="BQ32" s="116"/>
      <c r="BR32" s="116"/>
    </row>
    <row r="33" spans="1:70" ht="13.5" customHeight="1">
      <c r="A33" s="855">
        <f t="shared" si="20"/>
        <v>24</v>
      </c>
      <c r="B33" s="856"/>
      <c r="C33" s="857"/>
      <c r="D33" s="858"/>
      <c r="E33" s="859"/>
      <c r="F33" s="860"/>
      <c r="G33" s="861"/>
      <c r="H33" s="860"/>
      <c r="I33" s="861"/>
      <c r="J33" s="853"/>
      <c r="K33" s="854"/>
      <c r="L33" s="853"/>
      <c r="M33" s="854"/>
      <c r="N33" s="843"/>
      <c r="O33" s="844"/>
      <c r="P33" s="853"/>
      <c r="Q33" s="854"/>
      <c r="R33" s="851"/>
      <c r="S33" s="890"/>
      <c r="T33" s="841" t="str">
        <f t="shared" si="21"/>
        <v/>
      </c>
      <c r="U33" s="842"/>
      <c r="V33" s="842"/>
      <c r="W33" s="842"/>
      <c r="X33" s="842"/>
      <c r="Y33" s="842"/>
      <c r="Z33" s="124" t="str">
        <f t="shared" si="79"/>
        <v/>
      </c>
      <c r="AA33" s="125" t="str">
        <f t="shared" si="80"/>
        <v/>
      </c>
      <c r="AB33" s="126" t="str">
        <f t="shared" si="81"/>
        <v/>
      </c>
      <c r="AC33" s="126" t="str">
        <f t="shared" si="82"/>
        <v/>
      </c>
      <c r="AD33" s="127" t="str">
        <f t="shared" si="22"/>
        <v>○</v>
      </c>
      <c r="AE33" s="127" t="str">
        <f t="shared" si="83"/>
        <v/>
      </c>
      <c r="AF33" s="127" t="str">
        <f t="shared" si="84"/>
        <v/>
      </c>
      <c r="AG33" s="127" t="str">
        <f t="shared" si="85"/>
        <v/>
      </c>
      <c r="AH33" s="127" t="str">
        <f t="shared" si="86"/>
        <v/>
      </c>
      <c r="AI33" s="127" t="str">
        <f t="shared" si="87"/>
        <v/>
      </c>
      <c r="AJ33" s="127" t="str">
        <f t="shared" si="88"/>
        <v/>
      </c>
      <c r="AK33" s="127" t="str">
        <f t="shared" si="89"/>
        <v/>
      </c>
      <c r="AL33" s="127" t="str">
        <f t="shared" si="90"/>
        <v/>
      </c>
      <c r="AM33" s="127" t="str">
        <f t="shared" si="26"/>
        <v/>
      </c>
      <c r="AN33" s="127" t="str">
        <f t="shared" si="27"/>
        <v/>
      </c>
      <c r="AO33" s="127" t="str">
        <f t="shared" si="28"/>
        <v/>
      </c>
      <c r="AP33" s="127" t="str">
        <f t="shared" si="29"/>
        <v/>
      </c>
      <c r="AQ33" s="127" t="str">
        <f t="shared" si="91"/>
        <v/>
      </c>
      <c r="AR33" s="127" t="str">
        <f t="shared" si="92"/>
        <v/>
      </c>
      <c r="AS33" s="127" t="str">
        <f t="shared" si="93"/>
        <v/>
      </c>
      <c r="AT33" s="127" t="str">
        <f t="shared" si="94"/>
        <v/>
      </c>
      <c r="AU33" s="127" t="str">
        <f t="shared" si="95"/>
        <v/>
      </c>
      <c r="AV33" s="127" t="str">
        <f t="shared" si="96"/>
        <v/>
      </c>
      <c r="AW33" s="127" t="str">
        <f t="shared" si="97"/>
        <v/>
      </c>
      <c r="AX33" s="127" t="str">
        <f t="shared" si="98"/>
        <v/>
      </c>
      <c r="AY33" s="127" t="str">
        <f t="shared" si="99"/>
        <v/>
      </c>
      <c r="AZ33" s="127" t="str">
        <f t="shared" si="100"/>
        <v/>
      </c>
      <c r="BA33" s="127" t="str">
        <f t="shared" si="101"/>
        <v/>
      </c>
      <c r="BB33" s="127" t="str">
        <f t="shared" si="102"/>
        <v/>
      </c>
      <c r="BQ33" s="116"/>
      <c r="BR33" s="116"/>
    </row>
    <row r="34" spans="1:70" ht="13.5" customHeight="1">
      <c r="A34" s="855">
        <f t="shared" si="20"/>
        <v>25</v>
      </c>
      <c r="B34" s="856"/>
      <c r="C34" s="857"/>
      <c r="D34" s="858"/>
      <c r="E34" s="859"/>
      <c r="F34" s="860"/>
      <c r="G34" s="861"/>
      <c r="H34" s="860"/>
      <c r="I34" s="861"/>
      <c r="J34" s="853"/>
      <c r="K34" s="854"/>
      <c r="L34" s="853"/>
      <c r="M34" s="854"/>
      <c r="N34" s="843"/>
      <c r="O34" s="844"/>
      <c r="P34" s="853"/>
      <c r="Q34" s="854"/>
      <c r="R34" s="851"/>
      <c r="S34" s="890"/>
      <c r="T34" s="841" t="str">
        <f t="shared" si="21"/>
        <v/>
      </c>
      <c r="U34" s="842"/>
      <c r="V34" s="842"/>
      <c r="W34" s="842"/>
      <c r="X34" s="842"/>
      <c r="Y34" s="842"/>
      <c r="Z34" s="124" t="str">
        <f t="shared" si="79"/>
        <v/>
      </c>
      <c r="AA34" s="125" t="str">
        <f t="shared" si="80"/>
        <v/>
      </c>
      <c r="AB34" s="126" t="str">
        <f t="shared" si="81"/>
        <v/>
      </c>
      <c r="AC34" s="126" t="str">
        <f t="shared" si="82"/>
        <v/>
      </c>
      <c r="AD34" s="127" t="str">
        <f t="shared" si="22"/>
        <v>○</v>
      </c>
      <c r="AE34" s="127" t="str">
        <f t="shared" si="83"/>
        <v/>
      </c>
      <c r="AF34" s="127" t="str">
        <f t="shared" si="84"/>
        <v/>
      </c>
      <c r="AG34" s="127" t="str">
        <f t="shared" si="85"/>
        <v/>
      </c>
      <c r="AH34" s="127" t="str">
        <f t="shared" si="86"/>
        <v/>
      </c>
      <c r="AI34" s="127" t="str">
        <f t="shared" si="87"/>
        <v/>
      </c>
      <c r="AJ34" s="127" t="str">
        <f t="shared" si="88"/>
        <v/>
      </c>
      <c r="AK34" s="127" t="str">
        <f t="shared" si="89"/>
        <v/>
      </c>
      <c r="AL34" s="127" t="str">
        <f t="shared" si="90"/>
        <v/>
      </c>
      <c r="AM34" s="127" t="str">
        <f t="shared" si="26"/>
        <v/>
      </c>
      <c r="AN34" s="127" t="str">
        <f t="shared" si="27"/>
        <v/>
      </c>
      <c r="AO34" s="127" t="str">
        <f t="shared" si="28"/>
        <v/>
      </c>
      <c r="AP34" s="127" t="str">
        <f t="shared" si="29"/>
        <v/>
      </c>
      <c r="AQ34" s="127" t="str">
        <f t="shared" si="91"/>
        <v/>
      </c>
      <c r="AR34" s="127" t="str">
        <f t="shared" si="92"/>
        <v/>
      </c>
      <c r="AS34" s="127" t="str">
        <f t="shared" si="93"/>
        <v/>
      </c>
      <c r="AT34" s="127" t="str">
        <f t="shared" si="94"/>
        <v/>
      </c>
      <c r="AU34" s="127" t="str">
        <f t="shared" si="95"/>
        <v/>
      </c>
      <c r="AV34" s="127" t="str">
        <f t="shared" si="96"/>
        <v/>
      </c>
      <c r="AW34" s="127" t="str">
        <f t="shared" si="97"/>
        <v/>
      </c>
      <c r="AX34" s="127" t="str">
        <f t="shared" si="98"/>
        <v/>
      </c>
      <c r="AY34" s="127" t="str">
        <f t="shared" si="99"/>
        <v/>
      </c>
      <c r="AZ34" s="127" t="str">
        <f t="shared" si="100"/>
        <v/>
      </c>
      <c r="BA34" s="127" t="str">
        <f t="shared" si="101"/>
        <v/>
      </c>
      <c r="BB34" s="127" t="str">
        <f t="shared" si="102"/>
        <v/>
      </c>
      <c r="BQ34" s="116"/>
      <c r="BR34" s="116"/>
    </row>
    <row r="35" spans="1:70" ht="13.5" customHeight="1">
      <c r="A35" s="855">
        <f t="shared" si="20"/>
        <v>26</v>
      </c>
      <c r="B35" s="856"/>
      <c r="C35" s="857"/>
      <c r="D35" s="858"/>
      <c r="E35" s="859"/>
      <c r="F35" s="860"/>
      <c r="G35" s="861"/>
      <c r="H35" s="860"/>
      <c r="I35" s="861"/>
      <c r="J35" s="853"/>
      <c r="K35" s="854"/>
      <c r="L35" s="853"/>
      <c r="M35" s="854"/>
      <c r="N35" s="843"/>
      <c r="O35" s="844"/>
      <c r="P35" s="853"/>
      <c r="Q35" s="854"/>
      <c r="R35" s="851"/>
      <c r="S35" s="890"/>
      <c r="T35" s="841" t="str">
        <f t="shared" si="21"/>
        <v/>
      </c>
      <c r="U35" s="842"/>
      <c r="V35" s="842"/>
      <c r="W35" s="842"/>
      <c r="X35" s="842"/>
      <c r="Y35" s="842"/>
      <c r="Z35" s="124" t="str">
        <f t="shared" si="79"/>
        <v/>
      </c>
      <c r="AA35" s="125" t="str">
        <f t="shared" si="80"/>
        <v/>
      </c>
      <c r="AB35" s="126" t="str">
        <f t="shared" si="81"/>
        <v/>
      </c>
      <c r="AC35" s="126" t="str">
        <f t="shared" si="82"/>
        <v/>
      </c>
      <c r="AD35" s="127" t="str">
        <f t="shared" si="22"/>
        <v>○</v>
      </c>
      <c r="AE35" s="127" t="str">
        <f t="shared" si="83"/>
        <v/>
      </c>
      <c r="AF35" s="127" t="str">
        <f t="shared" si="84"/>
        <v/>
      </c>
      <c r="AG35" s="127" t="str">
        <f t="shared" si="85"/>
        <v/>
      </c>
      <c r="AH35" s="127" t="str">
        <f t="shared" si="86"/>
        <v/>
      </c>
      <c r="AI35" s="127" t="str">
        <f t="shared" si="87"/>
        <v/>
      </c>
      <c r="AJ35" s="127" t="str">
        <f t="shared" si="88"/>
        <v/>
      </c>
      <c r="AK35" s="127" t="str">
        <f t="shared" si="89"/>
        <v/>
      </c>
      <c r="AL35" s="127" t="str">
        <f t="shared" si="90"/>
        <v/>
      </c>
      <c r="AM35" s="127" t="str">
        <f t="shared" si="26"/>
        <v/>
      </c>
      <c r="AN35" s="127" t="str">
        <f t="shared" si="27"/>
        <v/>
      </c>
      <c r="AO35" s="127" t="str">
        <f t="shared" si="28"/>
        <v/>
      </c>
      <c r="AP35" s="127" t="str">
        <f t="shared" si="29"/>
        <v/>
      </c>
      <c r="AQ35" s="127" t="str">
        <f t="shared" si="91"/>
        <v/>
      </c>
      <c r="AR35" s="127" t="str">
        <f t="shared" si="92"/>
        <v/>
      </c>
      <c r="AS35" s="127" t="str">
        <f t="shared" si="93"/>
        <v/>
      </c>
      <c r="AT35" s="127" t="str">
        <f t="shared" si="94"/>
        <v/>
      </c>
      <c r="AU35" s="127" t="str">
        <f t="shared" si="95"/>
        <v/>
      </c>
      <c r="AV35" s="127" t="str">
        <f t="shared" si="96"/>
        <v/>
      </c>
      <c r="AW35" s="127" t="str">
        <f t="shared" si="97"/>
        <v/>
      </c>
      <c r="AX35" s="127" t="str">
        <f t="shared" si="98"/>
        <v/>
      </c>
      <c r="AY35" s="127" t="str">
        <f t="shared" si="99"/>
        <v/>
      </c>
      <c r="AZ35" s="127" t="str">
        <f t="shared" si="100"/>
        <v/>
      </c>
      <c r="BA35" s="127" t="str">
        <f t="shared" si="101"/>
        <v/>
      </c>
      <c r="BB35" s="127" t="str">
        <f t="shared" si="102"/>
        <v/>
      </c>
      <c r="BQ35" s="116"/>
      <c r="BR35" s="116"/>
    </row>
    <row r="36" spans="1:70" ht="13.5" customHeight="1">
      <c r="A36" s="855">
        <f t="shared" si="20"/>
        <v>27</v>
      </c>
      <c r="B36" s="856"/>
      <c r="C36" s="857"/>
      <c r="D36" s="858"/>
      <c r="E36" s="859"/>
      <c r="F36" s="860"/>
      <c r="G36" s="861"/>
      <c r="H36" s="860"/>
      <c r="I36" s="861"/>
      <c r="J36" s="853"/>
      <c r="K36" s="854"/>
      <c r="L36" s="853"/>
      <c r="M36" s="854"/>
      <c r="N36" s="843"/>
      <c r="O36" s="844"/>
      <c r="P36" s="853"/>
      <c r="Q36" s="854"/>
      <c r="R36" s="851"/>
      <c r="S36" s="890"/>
      <c r="T36" s="841" t="str">
        <f t="shared" si="21"/>
        <v/>
      </c>
      <c r="U36" s="842"/>
      <c r="V36" s="842"/>
      <c r="W36" s="842"/>
      <c r="X36" s="842"/>
      <c r="Y36" s="842"/>
      <c r="Z36" s="124" t="str">
        <f t="shared" si="79"/>
        <v/>
      </c>
      <c r="AA36" s="125" t="str">
        <f t="shared" si="80"/>
        <v/>
      </c>
      <c r="AB36" s="126" t="str">
        <f t="shared" si="81"/>
        <v/>
      </c>
      <c r="AC36" s="126" t="str">
        <f t="shared" si="82"/>
        <v/>
      </c>
      <c r="AD36" s="127" t="str">
        <f t="shared" si="22"/>
        <v>○</v>
      </c>
      <c r="AE36" s="127" t="str">
        <f t="shared" si="83"/>
        <v/>
      </c>
      <c r="AF36" s="127" t="str">
        <f t="shared" si="84"/>
        <v/>
      </c>
      <c r="AG36" s="127" t="str">
        <f t="shared" si="85"/>
        <v/>
      </c>
      <c r="AH36" s="127" t="str">
        <f t="shared" si="86"/>
        <v/>
      </c>
      <c r="AI36" s="127" t="str">
        <f t="shared" si="87"/>
        <v/>
      </c>
      <c r="AJ36" s="127" t="str">
        <f t="shared" si="88"/>
        <v/>
      </c>
      <c r="AK36" s="127" t="str">
        <f t="shared" si="89"/>
        <v/>
      </c>
      <c r="AL36" s="127" t="str">
        <f t="shared" si="90"/>
        <v/>
      </c>
      <c r="AM36" s="127" t="str">
        <f t="shared" si="26"/>
        <v/>
      </c>
      <c r="AN36" s="127" t="str">
        <f t="shared" si="27"/>
        <v/>
      </c>
      <c r="AO36" s="127" t="str">
        <f t="shared" si="28"/>
        <v/>
      </c>
      <c r="AP36" s="127" t="str">
        <f t="shared" si="29"/>
        <v/>
      </c>
      <c r="AQ36" s="127" t="str">
        <f t="shared" si="91"/>
        <v/>
      </c>
      <c r="AR36" s="127" t="str">
        <f t="shared" si="92"/>
        <v/>
      </c>
      <c r="AS36" s="127" t="str">
        <f t="shared" si="93"/>
        <v/>
      </c>
      <c r="AT36" s="127" t="str">
        <f t="shared" si="94"/>
        <v/>
      </c>
      <c r="AU36" s="127" t="str">
        <f t="shared" si="95"/>
        <v/>
      </c>
      <c r="AV36" s="127" t="str">
        <f t="shared" si="96"/>
        <v/>
      </c>
      <c r="AW36" s="127" t="str">
        <f t="shared" si="97"/>
        <v/>
      </c>
      <c r="AX36" s="127" t="str">
        <f t="shared" si="98"/>
        <v/>
      </c>
      <c r="AY36" s="127" t="str">
        <f t="shared" si="99"/>
        <v/>
      </c>
      <c r="AZ36" s="127" t="str">
        <f t="shared" si="100"/>
        <v/>
      </c>
      <c r="BA36" s="127" t="str">
        <f t="shared" si="101"/>
        <v/>
      </c>
      <c r="BB36" s="127" t="str">
        <f t="shared" si="102"/>
        <v/>
      </c>
      <c r="BQ36" s="116"/>
      <c r="BR36" s="116"/>
    </row>
    <row r="37" spans="1:70" ht="13.5" customHeight="1">
      <c r="A37" s="855">
        <f t="shared" si="20"/>
        <v>28</v>
      </c>
      <c r="B37" s="856"/>
      <c r="C37" s="857"/>
      <c r="D37" s="858"/>
      <c r="E37" s="859"/>
      <c r="F37" s="860"/>
      <c r="G37" s="861"/>
      <c r="H37" s="860"/>
      <c r="I37" s="861"/>
      <c r="J37" s="853"/>
      <c r="K37" s="854"/>
      <c r="L37" s="853"/>
      <c r="M37" s="854"/>
      <c r="N37" s="843"/>
      <c r="O37" s="844"/>
      <c r="P37" s="853"/>
      <c r="Q37" s="854"/>
      <c r="R37" s="851"/>
      <c r="S37" s="890"/>
      <c r="T37" s="841" t="str">
        <f t="shared" si="21"/>
        <v/>
      </c>
      <c r="U37" s="842"/>
      <c r="V37" s="842"/>
      <c r="W37" s="842"/>
      <c r="X37" s="842"/>
      <c r="Y37" s="842"/>
      <c r="Z37" s="124" t="str">
        <f t="shared" si="79"/>
        <v/>
      </c>
      <c r="AA37" s="125" t="str">
        <f t="shared" si="80"/>
        <v/>
      </c>
      <c r="AB37" s="126" t="str">
        <f t="shared" si="81"/>
        <v/>
      </c>
      <c r="AC37" s="126" t="str">
        <f t="shared" si="82"/>
        <v/>
      </c>
      <c r="AD37" s="127" t="str">
        <f t="shared" si="22"/>
        <v>○</v>
      </c>
      <c r="AE37" s="127" t="str">
        <f t="shared" si="83"/>
        <v/>
      </c>
      <c r="AF37" s="127" t="str">
        <f t="shared" si="84"/>
        <v/>
      </c>
      <c r="AG37" s="127" t="str">
        <f t="shared" si="85"/>
        <v/>
      </c>
      <c r="AH37" s="127" t="str">
        <f t="shared" si="86"/>
        <v/>
      </c>
      <c r="AI37" s="127" t="str">
        <f t="shared" si="87"/>
        <v/>
      </c>
      <c r="AJ37" s="127" t="str">
        <f t="shared" si="88"/>
        <v/>
      </c>
      <c r="AK37" s="127" t="str">
        <f t="shared" si="89"/>
        <v/>
      </c>
      <c r="AL37" s="127" t="str">
        <f t="shared" si="90"/>
        <v/>
      </c>
      <c r="AM37" s="127" t="str">
        <f t="shared" si="26"/>
        <v/>
      </c>
      <c r="AN37" s="127" t="str">
        <f t="shared" si="27"/>
        <v/>
      </c>
      <c r="AO37" s="127" t="str">
        <f t="shared" si="28"/>
        <v/>
      </c>
      <c r="AP37" s="127" t="str">
        <f t="shared" si="29"/>
        <v/>
      </c>
      <c r="AQ37" s="127" t="str">
        <f t="shared" si="91"/>
        <v/>
      </c>
      <c r="AR37" s="127" t="str">
        <f t="shared" si="92"/>
        <v/>
      </c>
      <c r="AS37" s="127" t="str">
        <f t="shared" si="93"/>
        <v/>
      </c>
      <c r="AT37" s="127" t="str">
        <f t="shared" si="94"/>
        <v/>
      </c>
      <c r="AU37" s="127" t="str">
        <f t="shared" si="95"/>
        <v/>
      </c>
      <c r="AV37" s="127" t="str">
        <f t="shared" si="96"/>
        <v/>
      </c>
      <c r="AW37" s="127" t="str">
        <f t="shared" si="97"/>
        <v/>
      </c>
      <c r="AX37" s="127" t="str">
        <f t="shared" si="98"/>
        <v/>
      </c>
      <c r="AY37" s="127" t="str">
        <f t="shared" si="99"/>
        <v/>
      </c>
      <c r="AZ37" s="127" t="str">
        <f t="shared" si="100"/>
        <v/>
      </c>
      <c r="BA37" s="127" t="str">
        <f t="shared" si="101"/>
        <v/>
      </c>
      <c r="BB37" s="127" t="str">
        <f t="shared" si="102"/>
        <v/>
      </c>
      <c r="BQ37" s="116"/>
      <c r="BR37" s="116"/>
    </row>
    <row r="38" spans="1:70" ht="13.5" customHeight="1">
      <c r="A38" s="855">
        <f t="shared" si="20"/>
        <v>29</v>
      </c>
      <c r="B38" s="856"/>
      <c r="C38" s="857"/>
      <c r="D38" s="858"/>
      <c r="E38" s="859"/>
      <c r="F38" s="860"/>
      <c r="G38" s="861"/>
      <c r="H38" s="860"/>
      <c r="I38" s="861"/>
      <c r="J38" s="853"/>
      <c r="K38" s="854"/>
      <c r="L38" s="853"/>
      <c r="M38" s="854"/>
      <c r="N38" s="843"/>
      <c r="O38" s="844"/>
      <c r="P38" s="853"/>
      <c r="Q38" s="854"/>
      <c r="R38" s="851"/>
      <c r="S38" s="890"/>
      <c r="T38" s="841" t="str">
        <f t="shared" si="21"/>
        <v/>
      </c>
      <c r="U38" s="842"/>
      <c r="V38" s="842"/>
      <c r="W38" s="842"/>
      <c r="X38" s="842"/>
      <c r="Y38" s="842"/>
      <c r="Z38" s="124" t="str">
        <f t="shared" si="79"/>
        <v/>
      </c>
      <c r="AA38" s="125" t="str">
        <f t="shared" si="80"/>
        <v/>
      </c>
      <c r="AB38" s="126" t="str">
        <f t="shared" si="81"/>
        <v/>
      </c>
      <c r="AC38" s="126" t="str">
        <f t="shared" si="82"/>
        <v/>
      </c>
      <c r="AD38" s="127" t="str">
        <f t="shared" si="22"/>
        <v>○</v>
      </c>
      <c r="AE38" s="127" t="str">
        <f t="shared" si="83"/>
        <v/>
      </c>
      <c r="AF38" s="127" t="str">
        <f t="shared" si="84"/>
        <v/>
      </c>
      <c r="AG38" s="127" t="str">
        <f t="shared" si="85"/>
        <v/>
      </c>
      <c r="AH38" s="127" t="str">
        <f t="shared" si="86"/>
        <v/>
      </c>
      <c r="AI38" s="127" t="str">
        <f t="shared" si="87"/>
        <v/>
      </c>
      <c r="AJ38" s="127" t="str">
        <f t="shared" si="88"/>
        <v/>
      </c>
      <c r="AK38" s="127" t="str">
        <f t="shared" si="89"/>
        <v/>
      </c>
      <c r="AL38" s="127" t="str">
        <f t="shared" si="90"/>
        <v/>
      </c>
      <c r="AM38" s="127" t="str">
        <f t="shared" si="26"/>
        <v/>
      </c>
      <c r="AN38" s="127" t="str">
        <f t="shared" si="27"/>
        <v/>
      </c>
      <c r="AO38" s="127" t="str">
        <f t="shared" si="28"/>
        <v/>
      </c>
      <c r="AP38" s="127" t="str">
        <f t="shared" si="29"/>
        <v/>
      </c>
      <c r="AQ38" s="127" t="str">
        <f t="shared" si="91"/>
        <v/>
      </c>
      <c r="AR38" s="127" t="str">
        <f t="shared" si="92"/>
        <v/>
      </c>
      <c r="AS38" s="127" t="str">
        <f t="shared" si="93"/>
        <v/>
      </c>
      <c r="AT38" s="127" t="str">
        <f t="shared" si="94"/>
        <v/>
      </c>
      <c r="AU38" s="127" t="str">
        <f t="shared" si="95"/>
        <v/>
      </c>
      <c r="AV38" s="127" t="str">
        <f t="shared" si="96"/>
        <v/>
      </c>
      <c r="AW38" s="127" t="str">
        <f t="shared" si="97"/>
        <v/>
      </c>
      <c r="AX38" s="127" t="str">
        <f t="shared" si="98"/>
        <v/>
      </c>
      <c r="AY38" s="127" t="str">
        <f t="shared" si="99"/>
        <v/>
      </c>
      <c r="AZ38" s="127" t="str">
        <f t="shared" si="100"/>
        <v/>
      </c>
      <c r="BA38" s="127" t="str">
        <f t="shared" si="101"/>
        <v/>
      </c>
      <c r="BB38" s="127" t="str">
        <f t="shared" si="102"/>
        <v/>
      </c>
      <c r="BQ38" s="116"/>
      <c r="BR38" s="116"/>
    </row>
    <row r="39" spans="1:70" ht="13.5" customHeight="1">
      <c r="A39" s="855">
        <f t="shared" si="20"/>
        <v>30</v>
      </c>
      <c r="B39" s="856"/>
      <c r="C39" s="857"/>
      <c r="D39" s="858"/>
      <c r="E39" s="859"/>
      <c r="F39" s="860"/>
      <c r="G39" s="861"/>
      <c r="H39" s="860"/>
      <c r="I39" s="861"/>
      <c r="J39" s="853"/>
      <c r="K39" s="854"/>
      <c r="L39" s="853"/>
      <c r="M39" s="854"/>
      <c r="N39" s="843"/>
      <c r="O39" s="844"/>
      <c r="P39" s="853"/>
      <c r="Q39" s="854"/>
      <c r="R39" s="851"/>
      <c r="S39" s="890"/>
      <c r="T39" s="841" t="str">
        <f t="shared" si="21"/>
        <v/>
      </c>
      <c r="U39" s="842"/>
      <c r="V39" s="842"/>
      <c r="W39" s="842"/>
      <c r="X39" s="842"/>
      <c r="Y39" s="842"/>
      <c r="Z39" s="124" t="str">
        <f t="shared" si="79"/>
        <v/>
      </c>
      <c r="AA39" s="125" t="str">
        <f t="shared" si="80"/>
        <v/>
      </c>
      <c r="AB39" s="126" t="str">
        <f t="shared" si="81"/>
        <v/>
      </c>
      <c r="AC39" s="126" t="str">
        <f t="shared" si="82"/>
        <v/>
      </c>
      <c r="AD39" s="127" t="str">
        <f t="shared" si="22"/>
        <v>○</v>
      </c>
      <c r="AE39" s="127" t="str">
        <f t="shared" si="83"/>
        <v/>
      </c>
      <c r="AF39" s="127" t="str">
        <f t="shared" si="84"/>
        <v/>
      </c>
      <c r="AG39" s="127" t="str">
        <f t="shared" si="85"/>
        <v/>
      </c>
      <c r="AH39" s="127" t="str">
        <f t="shared" si="86"/>
        <v/>
      </c>
      <c r="AI39" s="127" t="str">
        <f t="shared" si="87"/>
        <v/>
      </c>
      <c r="AJ39" s="127" t="str">
        <f t="shared" si="88"/>
        <v/>
      </c>
      <c r="AK39" s="127" t="str">
        <f t="shared" si="89"/>
        <v/>
      </c>
      <c r="AL39" s="127" t="str">
        <f t="shared" si="90"/>
        <v/>
      </c>
      <c r="AM39" s="127" t="str">
        <f t="shared" si="26"/>
        <v/>
      </c>
      <c r="AN39" s="127" t="str">
        <f t="shared" si="27"/>
        <v/>
      </c>
      <c r="AO39" s="127" t="str">
        <f t="shared" si="28"/>
        <v/>
      </c>
      <c r="AP39" s="127" t="str">
        <f t="shared" si="29"/>
        <v/>
      </c>
      <c r="AQ39" s="127" t="str">
        <f t="shared" si="91"/>
        <v/>
      </c>
      <c r="AR39" s="127" t="str">
        <f t="shared" si="92"/>
        <v/>
      </c>
      <c r="AS39" s="127" t="str">
        <f t="shared" si="93"/>
        <v/>
      </c>
      <c r="AT39" s="127" t="str">
        <f t="shared" si="94"/>
        <v/>
      </c>
      <c r="AU39" s="127" t="str">
        <f t="shared" si="95"/>
        <v/>
      </c>
      <c r="AV39" s="127" t="str">
        <f t="shared" si="96"/>
        <v/>
      </c>
      <c r="AW39" s="127" t="str">
        <f t="shared" si="97"/>
        <v/>
      </c>
      <c r="AX39" s="127" t="str">
        <f t="shared" si="98"/>
        <v/>
      </c>
      <c r="AY39" s="127" t="str">
        <f t="shared" si="99"/>
        <v/>
      </c>
      <c r="AZ39" s="127" t="str">
        <f t="shared" si="100"/>
        <v/>
      </c>
      <c r="BA39" s="127" t="str">
        <f t="shared" si="101"/>
        <v/>
      </c>
      <c r="BB39" s="127" t="str">
        <f t="shared" si="102"/>
        <v/>
      </c>
      <c r="BQ39" s="116"/>
      <c r="BR39" s="116"/>
    </row>
    <row r="40" spans="1:70" ht="13.5" customHeight="1">
      <c r="A40" s="855">
        <f t="shared" si="20"/>
        <v>31</v>
      </c>
      <c r="B40" s="856"/>
      <c r="C40" s="857"/>
      <c r="D40" s="858"/>
      <c r="E40" s="859"/>
      <c r="F40" s="860"/>
      <c r="G40" s="861"/>
      <c r="H40" s="860"/>
      <c r="I40" s="861"/>
      <c r="J40" s="853"/>
      <c r="K40" s="854"/>
      <c r="L40" s="853"/>
      <c r="M40" s="854"/>
      <c r="N40" s="843"/>
      <c r="O40" s="844"/>
      <c r="P40" s="853"/>
      <c r="Q40" s="854"/>
      <c r="R40" s="851"/>
      <c r="S40" s="890"/>
      <c r="T40" s="841" t="str">
        <f t="shared" si="21"/>
        <v/>
      </c>
      <c r="U40" s="842"/>
      <c r="V40" s="842"/>
      <c r="W40" s="842"/>
      <c r="X40" s="842"/>
      <c r="Y40" s="842"/>
      <c r="Z40" s="124" t="str">
        <f t="shared" si="79"/>
        <v/>
      </c>
      <c r="AA40" s="125" t="str">
        <f t="shared" si="80"/>
        <v/>
      </c>
      <c r="AB40" s="126" t="str">
        <f t="shared" si="81"/>
        <v/>
      </c>
      <c r="AC40" s="126" t="str">
        <f t="shared" si="82"/>
        <v/>
      </c>
      <c r="AD40" s="127" t="str">
        <f t="shared" si="22"/>
        <v>○</v>
      </c>
      <c r="AE40" s="127" t="str">
        <f t="shared" si="83"/>
        <v/>
      </c>
      <c r="AF40" s="127" t="str">
        <f t="shared" si="84"/>
        <v/>
      </c>
      <c r="AG40" s="127" t="str">
        <f t="shared" si="85"/>
        <v/>
      </c>
      <c r="AH40" s="127" t="str">
        <f t="shared" si="86"/>
        <v/>
      </c>
      <c r="AI40" s="127" t="str">
        <f t="shared" si="87"/>
        <v/>
      </c>
      <c r="AJ40" s="127" t="str">
        <f t="shared" si="88"/>
        <v/>
      </c>
      <c r="AK40" s="127" t="str">
        <f t="shared" si="89"/>
        <v/>
      </c>
      <c r="AL40" s="127" t="str">
        <f t="shared" si="90"/>
        <v/>
      </c>
      <c r="AM40" s="127" t="str">
        <f t="shared" si="26"/>
        <v/>
      </c>
      <c r="AN40" s="127" t="str">
        <f t="shared" si="27"/>
        <v/>
      </c>
      <c r="AO40" s="127" t="str">
        <f t="shared" si="28"/>
        <v/>
      </c>
      <c r="AP40" s="127" t="str">
        <f t="shared" si="29"/>
        <v/>
      </c>
      <c r="AQ40" s="127" t="str">
        <f t="shared" si="91"/>
        <v/>
      </c>
      <c r="AR40" s="127" t="str">
        <f t="shared" si="92"/>
        <v/>
      </c>
      <c r="AS40" s="127" t="str">
        <f t="shared" si="93"/>
        <v/>
      </c>
      <c r="AT40" s="127" t="str">
        <f t="shared" si="94"/>
        <v/>
      </c>
      <c r="AU40" s="127" t="str">
        <f t="shared" si="95"/>
        <v/>
      </c>
      <c r="AV40" s="127" t="str">
        <f t="shared" si="96"/>
        <v/>
      </c>
      <c r="AW40" s="127" t="str">
        <f t="shared" si="97"/>
        <v/>
      </c>
      <c r="AX40" s="127" t="str">
        <f t="shared" si="98"/>
        <v/>
      </c>
      <c r="AY40" s="127" t="str">
        <f t="shared" si="99"/>
        <v/>
      </c>
      <c r="AZ40" s="127" t="str">
        <f t="shared" si="100"/>
        <v/>
      </c>
      <c r="BA40" s="127" t="str">
        <f t="shared" si="101"/>
        <v/>
      </c>
      <c r="BB40" s="127" t="str">
        <f t="shared" si="102"/>
        <v/>
      </c>
      <c r="BQ40" s="116"/>
      <c r="BR40" s="116"/>
    </row>
    <row r="41" spans="1:70" ht="13.5" customHeight="1">
      <c r="A41" s="855">
        <f t="shared" si="20"/>
        <v>32</v>
      </c>
      <c r="B41" s="856"/>
      <c r="C41" s="857"/>
      <c r="D41" s="858"/>
      <c r="E41" s="859"/>
      <c r="F41" s="860"/>
      <c r="G41" s="861"/>
      <c r="H41" s="860"/>
      <c r="I41" s="861"/>
      <c r="J41" s="853"/>
      <c r="K41" s="854"/>
      <c r="L41" s="853"/>
      <c r="M41" s="854"/>
      <c r="N41" s="843"/>
      <c r="O41" s="844"/>
      <c r="P41" s="853"/>
      <c r="Q41" s="854"/>
      <c r="R41" s="851"/>
      <c r="S41" s="890"/>
      <c r="T41" s="841" t="str">
        <f t="shared" si="21"/>
        <v/>
      </c>
      <c r="U41" s="842"/>
      <c r="V41" s="842"/>
      <c r="W41" s="842"/>
      <c r="X41" s="842"/>
      <c r="Y41" s="842"/>
      <c r="Z41" s="124" t="str">
        <f t="shared" si="79"/>
        <v/>
      </c>
      <c r="AA41" s="125" t="str">
        <f t="shared" si="80"/>
        <v/>
      </c>
      <c r="AB41" s="126" t="str">
        <f t="shared" si="81"/>
        <v/>
      </c>
      <c r="AC41" s="126" t="str">
        <f t="shared" si="82"/>
        <v/>
      </c>
      <c r="AD41" s="127" t="str">
        <f t="shared" si="22"/>
        <v>○</v>
      </c>
      <c r="AE41" s="127" t="str">
        <f t="shared" si="83"/>
        <v/>
      </c>
      <c r="AF41" s="127" t="str">
        <f t="shared" si="84"/>
        <v/>
      </c>
      <c r="AG41" s="127" t="str">
        <f t="shared" si="85"/>
        <v/>
      </c>
      <c r="AH41" s="127" t="str">
        <f t="shared" si="86"/>
        <v/>
      </c>
      <c r="AI41" s="127" t="str">
        <f t="shared" si="87"/>
        <v/>
      </c>
      <c r="AJ41" s="127" t="str">
        <f t="shared" si="88"/>
        <v/>
      </c>
      <c r="AK41" s="127" t="str">
        <f t="shared" si="89"/>
        <v/>
      </c>
      <c r="AL41" s="127" t="str">
        <f t="shared" si="90"/>
        <v/>
      </c>
      <c r="AM41" s="127" t="str">
        <f t="shared" si="26"/>
        <v/>
      </c>
      <c r="AN41" s="127" t="str">
        <f t="shared" si="27"/>
        <v/>
      </c>
      <c r="AO41" s="127" t="str">
        <f t="shared" si="28"/>
        <v/>
      </c>
      <c r="AP41" s="127" t="str">
        <f t="shared" si="29"/>
        <v/>
      </c>
      <c r="AQ41" s="127" t="str">
        <f t="shared" si="91"/>
        <v/>
      </c>
      <c r="AR41" s="127" t="str">
        <f t="shared" si="92"/>
        <v/>
      </c>
      <c r="AS41" s="127" t="str">
        <f t="shared" si="93"/>
        <v/>
      </c>
      <c r="AT41" s="127" t="str">
        <f t="shared" si="94"/>
        <v/>
      </c>
      <c r="AU41" s="127" t="str">
        <f t="shared" si="95"/>
        <v/>
      </c>
      <c r="AV41" s="127" t="str">
        <f t="shared" si="96"/>
        <v/>
      </c>
      <c r="AW41" s="127" t="str">
        <f t="shared" si="97"/>
        <v/>
      </c>
      <c r="AX41" s="127" t="str">
        <f t="shared" si="98"/>
        <v/>
      </c>
      <c r="AY41" s="127" t="str">
        <f t="shared" si="99"/>
        <v/>
      </c>
      <c r="AZ41" s="127" t="str">
        <f t="shared" si="100"/>
        <v/>
      </c>
      <c r="BA41" s="127" t="str">
        <f t="shared" si="101"/>
        <v/>
      </c>
      <c r="BB41" s="127" t="str">
        <f t="shared" si="102"/>
        <v/>
      </c>
      <c r="BQ41" s="116"/>
      <c r="BR41" s="116"/>
    </row>
    <row r="42" spans="1:70" ht="13.5" customHeight="1">
      <c r="A42" s="855">
        <f t="shared" si="20"/>
        <v>33</v>
      </c>
      <c r="B42" s="856"/>
      <c r="C42" s="857"/>
      <c r="D42" s="858"/>
      <c r="E42" s="859"/>
      <c r="F42" s="860"/>
      <c r="G42" s="861"/>
      <c r="H42" s="860"/>
      <c r="I42" s="861"/>
      <c r="J42" s="853"/>
      <c r="K42" s="854"/>
      <c r="L42" s="853"/>
      <c r="M42" s="854"/>
      <c r="N42" s="843"/>
      <c r="O42" s="844"/>
      <c r="P42" s="853"/>
      <c r="Q42" s="854"/>
      <c r="R42" s="851"/>
      <c r="S42" s="890"/>
      <c r="T42" s="841" t="str">
        <f t="shared" si="21"/>
        <v/>
      </c>
      <c r="U42" s="842"/>
      <c r="V42" s="842"/>
      <c r="W42" s="842"/>
      <c r="X42" s="842"/>
      <c r="Y42" s="842"/>
      <c r="Z42" s="124" t="str">
        <f t="shared" si="79"/>
        <v/>
      </c>
      <c r="AA42" s="125" t="str">
        <f t="shared" si="80"/>
        <v/>
      </c>
      <c r="AB42" s="126" t="str">
        <f t="shared" si="81"/>
        <v/>
      </c>
      <c r="AC42" s="126" t="str">
        <f t="shared" si="82"/>
        <v/>
      </c>
      <c r="AD42" s="127" t="str">
        <f t="shared" si="22"/>
        <v>○</v>
      </c>
      <c r="AE42" s="127" t="str">
        <f t="shared" si="83"/>
        <v/>
      </c>
      <c r="AF42" s="127" t="str">
        <f t="shared" si="84"/>
        <v/>
      </c>
      <c r="AG42" s="127" t="str">
        <f t="shared" si="85"/>
        <v/>
      </c>
      <c r="AH42" s="127" t="str">
        <f t="shared" si="86"/>
        <v/>
      </c>
      <c r="AI42" s="127" t="str">
        <f t="shared" si="87"/>
        <v/>
      </c>
      <c r="AJ42" s="127" t="str">
        <f t="shared" si="88"/>
        <v/>
      </c>
      <c r="AK42" s="127" t="str">
        <f t="shared" si="89"/>
        <v/>
      </c>
      <c r="AL42" s="127" t="str">
        <f t="shared" si="90"/>
        <v/>
      </c>
      <c r="AM42" s="127" t="str">
        <f t="shared" si="26"/>
        <v/>
      </c>
      <c r="AN42" s="127" t="str">
        <f t="shared" si="27"/>
        <v/>
      </c>
      <c r="AO42" s="127" t="str">
        <f t="shared" si="28"/>
        <v/>
      </c>
      <c r="AP42" s="127" t="str">
        <f t="shared" si="29"/>
        <v/>
      </c>
      <c r="AQ42" s="127" t="str">
        <f t="shared" si="91"/>
        <v/>
      </c>
      <c r="AR42" s="127" t="str">
        <f t="shared" si="92"/>
        <v/>
      </c>
      <c r="AS42" s="127" t="str">
        <f t="shared" si="93"/>
        <v/>
      </c>
      <c r="AT42" s="127" t="str">
        <f t="shared" si="94"/>
        <v/>
      </c>
      <c r="AU42" s="127" t="str">
        <f t="shared" si="95"/>
        <v/>
      </c>
      <c r="AV42" s="127" t="str">
        <f t="shared" si="96"/>
        <v/>
      </c>
      <c r="AW42" s="127" t="str">
        <f t="shared" si="97"/>
        <v/>
      </c>
      <c r="AX42" s="127" t="str">
        <f t="shared" si="98"/>
        <v/>
      </c>
      <c r="AY42" s="127" t="str">
        <f t="shared" si="99"/>
        <v/>
      </c>
      <c r="AZ42" s="127" t="str">
        <f t="shared" si="100"/>
        <v/>
      </c>
      <c r="BA42" s="127" t="str">
        <f t="shared" si="101"/>
        <v/>
      </c>
      <c r="BB42" s="127" t="str">
        <f t="shared" si="102"/>
        <v/>
      </c>
      <c r="BQ42" s="116"/>
      <c r="BR42" s="116"/>
    </row>
    <row r="43" spans="1:70" ht="13.5" customHeight="1">
      <c r="A43" s="855">
        <f t="shared" si="20"/>
        <v>34</v>
      </c>
      <c r="B43" s="856"/>
      <c r="C43" s="857"/>
      <c r="D43" s="858"/>
      <c r="E43" s="859"/>
      <c r="F43" s="860"/>
      <c r="G43" s="861"/>
      <c r="H43" s="860"/>
      <c r="I43" s="861"/>
      <c r="J43" s="853"/>
      <c r="K43" s="854"/>
      <c r="L43" s="853"/>
      <c r="M43" s="854"/>
      <c r="N43" s="843"/>
      <c r="O43" s="844"/>
      <c r="P43" s="853"/>
      <c r="Q43" s="854"/>
      <c r="R43" s="851"/>
      <c r="S43" s="890"/>
      <c r="T43" s="841" t="str">
        <f t="shared" si="21"/>
        <v/>
      </c>
      <c r="U43" s="842"/>
      <c r="V43" s="842"/>
      <c r="W43" s="842"/>
      <c r="X43" s="842"/>
      <c r="Y43" s="842"/>
      <c r="Z43" s="124" t="str">
        <f t="shared" si="79"/>
        <v/>
      </c>
      <c r="AA43" s="125" t="str">
        <f t="shared" si="80"/>
        <v/>
      </c>
      <c r="AB43" s="126" t="str">
        <f t="shared" si="81"/>
        <v/>
      </c>
      <c r="AC43" s="126" t="str">
        <f t="shared" si="82"/>
        <v/>
      </c>
      <c r="AD43" s="127" t="str">
        <f t="shared" si="22"/>
        <v>○</v>
      </c>
      <c r="AE43" s="127" t="str">
        <f t="shared" si="83"/>
        <v/>
      </c>
      <c r="AF43" s="127" t="str">
        <f t="shared" si="84"/>
        <v/>
      </c>
      <c r="AG43" s="127" t="str">
        <f t="shared" si="85"/>
        <v/>
      </c>
      <c r="AH43" s="127" t="str">
        <f t="shared" si="86"/>
        <v/>
      </c>
      <c r="AI43" s="127" t="str">
        <f t="shared" si="87"/>
        <v/>
      </c>
      <c r="AJ43" s="127" t="str">
        <f t="shared" si="88"/>
        <v/>
      </c>
      <c r="AK43" s="127" t="str">
        <f t="shared" si="89"/>
        <v/>
      </c>
      <c r="AL43" s="127" t="str">
        <f t="shared" si="90"/>
        <v/>
      </c>
      <c r="AM43" s="127" t="str">
        <f t="shared" si="26"/>
        <v/>
      </c>
      <c r="AN43" s="127" t="str">
        <f t="shared" si="27"/>
        <v/>
      </c>
      <c r="AO43" s="127" t="str">
        <f t="shared" si="28"/>
        <v/>
      </c>
      <c r="AP43" s="127" t="str">
        <f t="shared" si="29"/>
        <v/>
      </c>
      <c r="AQ43" s="127" t="str">
        <f t="shared" si="91"/>
        <v/>
      </c>
      <c r="AR43" s="127" t="str">
        <f t="shared" si="92"/>
        <v/>
      </c>
      <c r="AS43" s="127" t="str">
        <f t="shared" si="93"/>
        <v/>
      </c>
      <c r="AT43" s="127" t="str">
        <f t="shared" si="94"/>
        <v/>
      </c>
      <c r="AU43" s="127" t="str">
        <f t="shared" si="95"/>
        <v/>
      </c>
      <c r="AV43" s="127" t="str">
        <f t="shared" si="96"/>
        <v/>
      </c>
      <c r="AW43" s="127" t="str">
        <f t="shared" si="97"/>
        <v/>
      </c>
      <c r="AX43" s="127" t="str">
        <f t="shared" si="98"/>
        <v/>
      </c>
      <c r="AY43" s="127" t="str">
        <f t="shared" si="99"/>
        <v/>
      </c>
      <c r="AZ43" s="127" t="str">
        <f t="shared" si="100"/>
        <v/>
      </c>
      <c r="BA43" s="127" t="str">
        <f t="shared" si="101"/>
        <v/>
      </c>
      <c r="BB43" s="127" t="str">
        <f t="shared" si="102"/>
        <v/>
      </c>
      <c r="BQ43" s="116"/>
      <c r="BR43" s="116"/>
    </row>
    <row r="44" spans="1:70" ht="13.5" customHeight="1">
      <c r="A44" s="855">
        <f t="shared" si="20"/>
        <v>35</v>
      </c>
      <c r="B44" s="856"/>
      <c r="C44" s="857"/>
      <c r="D44" s="858"/>
      <c r="E44" s="859"/>
      <c r="F44" s="860"/>
      <c r="G44" s="861"/>
      <c r="H44" s="860"/>
      <c r="I44" s="861"/>
      <c r="J44" s="853"/>
      <c r="K44" s="854"/>
      <c r="L44" s="853"/>
      <c r="M44" s="854"/>
      <c r="N44" s="843"/>
      <c r="O44" s="844"/>
      <c r="P44" s="853"/>
      <c r="Q44" s="854"/>
      <c r="R44" s="851"/>
      <c r="S44" s="890"/>
      <c r="T44" s="841" t="str">
        <f t="shared" si="21"/>
        <v/>
      </c>
      <c r="U44" s="842"/>
      <c r="V44" s="842"/>
      <c r="W44" s="842"/>
      <c r="X44" s="842"/>
      <c r="Y44" s="842"/>
      <c r="Z44" s="124" t="str">
        <f t="shared" ref="Z44:Z136" si="103">IF(AND(J44="○",P44=""),"A","")</f>
        <v/>
      </c>
      <c r="AA44" s="125" t="str">
        <f t="shared" ref="AA44:AA136" si="104">IF(AND(J44="○",P44="○"),"B","")</f>
        <v/>
      </c>
      <c r="AB44" s="126" t="str">
        <f t="shared" ref="AB44:AB136" si="105">IF(AND(J44="",L44="○",P44=""),"C","")</f>
        <v/>
      </c>
      <c r="AC44" s="126" t="str">
        <f t="shared" ref="AC44:AC136" si="106">IF(AND(J44="",L44="○",P44="○"),"D","")</f>
        <v/>
      </c>
      <c r="AD44" s="127" t="str">
        <f t="shared" si="22"/>
        <v>○</v>
      </c>
      <c r="AE44" s="127" t="str">
        <f t="shared" ref="AE44:AE136" si="107">IF(AND(F44="５歳",H44="１号",AD44="○",P44=""),"○","")</f>
        <v/>
      </c>
      <c r="AF44" s="127" t="str">
        <f t="shared" ref="AF44:AF136" si="108">IF(AND(F44="４歳",H44="１号",AD44="○",P44=""),"○","")</f>
        <v/>
      </c>
      <c r="AG44" s="127" t="str">
        <f t="shared" ref="AG44:AG136" si="109">IF(AND(F44="３歳",H44="１号",AD44="○",P44=""),"○","")</f>
        <v/>
      </c>
      <c r="AH44" s="127" t="str">
        <f t="shared" ref="AH44:AH136" si="110">IF(AND(F44="満３歳",H44="１号",AD44="○",P44=""),"○","")</f>
        <v/>
      </c>
      <c r="AI44" s="127" t="str">
        <f t="shared" ref="AI44:AI136" si="111">IF(AND(F44="５歳",H44="１号",AD44="○",P44="○"),"○","")</f>
        <v/>
      </c>
      <c r="AJ44" s="127" t="str">
        <f t="shared" ref="AJ44:AJ136" si="112">IF(AND(F44="４歳",H44="１号",AD44="○",P44="○"),"○","")</f>
        <v/>
      </c>
      <c r="AK44" s="127" t="str">
        <f t="shared" ref="AK44:AK136" si="113">IF(AND(F44="３歳",H44="１号",AD44="○",P44="○"),"○","")</f>
        <v/>
      </c>
      <c r="AL44" s="127" t="str">
        <f t="shared" ref="AL44:AL136" si="114">IF(AND(F44="満３歳",H44="１号",AD44="○",P44="○"),"○","")</f>
        <v/>
      </c>
      <c r="AM44" s="127" t="str">
        <f t="shared" si="26"/>
        <v/>
      </c>
      <c r="AN44" s="127" t="str">
        <f t="shared" si="27"/>
        <v/>
      </c>
      <c r="AO44" s="127" t="str">
        <f t="shared" si="28"/>
        <v/>
      </c>
      <c r="AP44" s="127" t="str">
        <f t="shared" si="29"/>
        <v/>
      </c>
      <c r="AQ44" s="127" t="str">
        <f t="shared" ref="AQ44:AQ136" si="115">IF(AND(F44="５歳",H44="２号",AD44="○",P44=""),"○","")</f>
        <v/>
      </c>
      <c r="AR44" s="127" t="str">
        <f t="shared" ref="AR44:AR136" si="116">IF(AND(F44="４歳",H44="２号",AD44="○",P44=""),"○","")</f>
        <v/>
      </c>
      <c r="AS44" s="127" t="str">
        <f t="shared" ref="AS44:AS136" si="117">IF(AND(F44="３歳",H44="２号",AD44="○",P44=""),"○","")</f>
        <v/>
      </c>
      <c r="AT44" s="127" t="str">
        <f t="shared" ref="AT44:AT136" si="118">IF(AND(F44="満３歳",H44="２号",AD44="○",P44=""),"○","")</f>
        <v/>
      </c>
      <c r="AU44" s="127" t="str">
        <f t="shared" ref="AU44:AU136" si="119">IF(AND(F44="５歳",H44="２号",AD44="○",P44="○"),"○","")</f>
        <v/>
      </c>
      <c r="AV44" s="127" t="str">
        <f t="shared" ref="AV44:AV136" si="120">IF(AND(F44="４歳",H44="２号",AD44="○",P44="○"),"○","")</f>
        <v/>
      </c>
      <c r="AW44" s="127" t="str">
        <f t="shared" ref="AW44:AW136" si="121">IF(AND(F44="３歳",H44="２号",AD44="○",P44="○"),"○","")</f>
        <v/>
      </c>
      <c r="AX44" s="127" t="str">
        <f t="shared" ref="AX44:AX136" si="122">IF(AND(F44="満３歳",H44="２号",AD44="○",P44="○"),"○","")</f>
        <v/>
      </c>
      <c r="AY44" s="127" t="str">
        <f t="shared" ref="AY44:AY136" si="123">IF(AND(F44="５歳",H44="２号",N44&gt;0),"○","")</f>
        <v/>
      </c>
      <c r="AZ44" s="127" t="str">
        <f t="shared" ref="AZ44:AZ136" si="124">IF(AND(F44="４歳",H44="２号",N44&gt;0),"○","")</f>
        <v/>
      </c>
      <c r="BA44" s="127" t="str">
        <f t="shared" ref="BA44:BA136" si="125">IF(AND(F44="３歳",H44="２号",N44&gt;0),"○","")</f>
        <v/>
      </c>
      <c r="BB44" s="127" t="str">
        <f t="shared" ref="BB44:BB136" si="126">IF(AND(F44="満３歳",H44="２号",N44&gt;0),"○","")</f>
        <v/>
      </c>
      <c r="BQ44" s="116"/>
      <c r="BR44" s="116"/>
    </row>
    <row r="45" spans="1:70" ht="13.5" customHeight="1">
      <c r="A45" s="855">
        <f t="shared" si="20"/>
        <v>36</v>
      </c>
      <c r="B45" s="856"/>
      <c r="C45" s="857"/>
      <c r="D45" s="858"/>
      <c r="E45" s="859"/>
      <c r="F45" s="860"/>
      <c r="G45" s="861"/>
      <c r="H45" s="860"/>
      <c r="I45" s="861"/>
      <c r="J45" s="853"/>
      <c r="K45" s="854"/>
      <c r="L45" s="853"/>
      <c r="M45" s="854"/>
      <c r="N45" s="843"/>
      <c r="O45" s="844"/>
      <c r="P45" s="853"/>
      <c r="Q45" s="854"/>
      <c r="R45" s="851"/>
      <c r="S45" s="890"/>
      <c r="T45" s="841" t="str">
        <f t="shared" si="21"/>
        <v/>
      </c>
      <c r="U45" s="842"/>
      <c r="V45" s="842"/>
      <c r="W45" s="842"/>
      <c r="X45" s="842"/>
      <c r="Y45" s="842"/>
      <c r="Z45" s="124" t="str">
        <f t="shared" si="103"/>
        <v/>
      </c>
      <c r="AA45" s="125" t="str">
        <f t="shared" si="104"/>
        <v/>
      </c>
      <c r="AB45" s="126" t="str">
        <f t="shared" si="105"/>
        <v/>
      </c>
      <c r="AC45" s="126" t="str">
        <f t="shared" si="106"/>
        <v/>
      </c>
      <c r="AD45" s="127" t="str">
        <f t="shared" si="22"/>
        <v>○</v>
      </c>
      <c r="AE45" s="127" t="str">
        <f t="shared" si="107"/>
        <v/>
      </c>
      <c r="AF45" s="127" t="str">
        <f t="shared" si="108"/>
        <v/>
      </c>
      <c r="AG45" s="127" t="str">
        <f t="shared" si="109"/>
        <v/>
      </c>
      <c r="AH45" s="127" t="str">
        <f t="shared" si="110"/>
        <v/>
      </c>
      <c r="AI45" s="127" t="str">
        <f t="shared" si="111"/>
        <v/>
      </c>
      <c r="AJ45" s="127" t="str">
        <f t="shared" si="112"/>
        <v/>
      </c>
      <c r="AK45" s="127" t="str">
        <f t="shared" si="113"/>
        <v/>
      </c>
      <c r="AL45" s="127" t="str">
        <f t="shared" si="114"/>
        <v/>
      </c>
      <c r="AM45" s="127" t="str">
        <f t="shared" si="26"/>
        <v/>
      </c>
      <c r="AN45" s="127" t="str">
        <f t="shared" si="27"/>
        <v/>
      </c>
      <c r="AO45" s="127" t="str">
        <f t="shared" si="28"/>
        <v/>
      </c>
      <c r="AP45" s="127" t="str">
        <f t="shared" si="29"/>
        <v/>
      </c>
      <c r="AQ45" s="127" t="str">
        <f t="shared" si="115"/>
        <v/>
      </c>
      <c r="AR45" s="127" t="str">
        <f t="shared" si="116"/>
        <v/>
      </c>
      <c r="AS45" s="127" t="str">
        <f t="shared" si="117"/>
        <v/>
      </c>
      <c r="AT45" s="127" t="str">
        <f t="shared" si="118"/>
        <v/>
      </c>
      <c r="AU45" s="127" t="str">
        <f t="shared" si="119"/>
        <v/>
      </c>
      <c r="AV45" s="127" t="str">
        <f t="shared" si="120"/>
        <v/>
      </c>
      <c r="AW45" s="127" t="str">
        <f t="shared" si="121"/>
        <v/>
      </c>
      <c r="AX45" s="127" t="str">
        <f t="shared" si="122"/>
        <v/>
      </c>
      <c r="AY45" s="127" t="str">
        <f t="shared" si="123"/>
        <v/>
      </c>
      <c r="AZ45" s="127" t="str">
        <f t="shared" si="124"/>
        <v/>
      </c>
      <c r="BA45" s="127" t="str">
        <f t="shared" si="125"/>
        <v/>
      </c>
      <c r="BB45" s="127" t="str">
        <f t="shared" si="126"/>
        <v/>
      </c>
      <c r="BQ45" s="116"/>
      <c r="BR45" s="116"/>
    </row>
    <row r="46" spans="1:70" ht="13.5" customHeight="1">
      <c r="A46" s="855">
        <f t="shared" si="20"/>
        <v>37</v>
      </c>
      <c r="B46" s="856"/>
      <c r="C46" s="857"/>
      <c r="D46" s="858"/>
      <c r="E46" s="859"/>
      <c r="F46" s="860"/>
      <c r="G46" s="861"/>
      <c r="H46" s="860"/>
      <c r="I46" s="861"/>
      <c r="J46" s="853"/>
      <c r="K46" s="854"/>
      <c r="L46" s="853"/>
      <c r="M46" s="854"/>
      <c r="N46" s="843"/>
      <c r="O46" s="844"/>
      <c r="P46" s="853"/>
      <c r="Q46" s="854"/>
      <c r="R46" s="851"/>
      <c r="S46" s="890"/>
      <c r="T46" s="841" t="str">
        <f t="shared" si="21"/>
        <v/>
      </c>
      <c r="U46" s="842"/>
      <c r="V46" s="842"/>
      <c r="W46" s="842"/>
      <c r="X46" s="842"/>
      <c r="Y46" s="842"/>
      <c r="Z46" s="124" t="str">
        <f t="shared" si="103"/>
        <v/>
      </c>
      <c r="AA46" s="125" t="str">
        <f t="shared" si="104"/>
        <v/>
      </c>
      <c r="AB46" s="126" t="str">
        <f t="shared" si="105"/>
        <v/>
      </c>
      <c r="AC46" s="126" t="str">
        <f t="shared" si="106"/>
        <v/>
      </c>
      <c r="AD46" s="127" t="str">
        <f t="shared" si="22"/>
        <v>○</v>
      </c>
      <c r="AE46" s="127" t="str">
        <f t="shared" si="107"/>
        <v/>
      </c>
      <c r="AF46" s="127" t="str">
        <f t="shared" si="108"/>
        <v/>
      </c>
      <c r="AG46" s="127" t="str">
        <f t="shared" si="109"/>
        <v/>
      </c>
      <c r="AH46" s="127" t="str">
        <f t="shared" si="110"/>
        <v/>
      </c>
      <c r="AI46" s="127" t="str">
        <f t="shared" si="111"/>
        <v/>
      </c>
      <c r="AJ46" s="127" t="str">
        <f t="shared" si="112"/>
        <v/>
      </c>
      <c r="AK46" s="127" t="str">
        <f t="shared" si="113"/>
        <v/>
      </c>
      <c r="AL46" s="127" t="str">
        <f t="shared" si="114"/>
        <v/>
      </c>
      <c r="AM46" s="127" t="str">
        <f t="shared" si="26"/>
        <v/>
      </c>
      <c r="AN46" s="127" t="str">
        <f t="shared" si="27"/>
        <v/>
      </c>
      <c r="AO46" s="127" t="str">
        <f t="shared" si="28"/>
        <v/>
      </c>
      <c r="AP46" s="127" t="str">
        <f t="shared" si="29"/>
        <v/>
      </c>
      <c r="AQ46" s="127" t="str">
        <f t="shared" si="115"/>
        <v/>
      </c>
      <c r="AR46" s="127" t="str">
        <f t="shared" si="116"/>
        <v/>
      </c>
      <c r="AS46" s="127" t="str">
        <f t="shared" si="117"/>
        <v/>
      </c>
      <c r="AT46" s="127" t="str">
        <f t="shared" si="118"/>
        <v/>
      </c>
      <c r="AU46" s="127" t="str">
        <f t="shared" si="119"/>
        <v/>
      </c>
      <c r="AV46" s="127" t="str">
        <f t="shared" si="120"/>
        <v/>
      </c>
      <c r="AW46" s="127" t="str">
        <f t="shared" si="121"/>
        <v/>
      </c>
      <c r="AX46" s="127" t="str">
        <f t="shared" si="122"/>
        <v/>
      </c>
      <c r="AY46" s="127" t="str">
        <f t="shared" si="123"/>
        <v/>
      </c>
      <c r="AZ46" s="127" t="str">
        <f t="shared" si="124"/>
        <v/>
      </c>
      <c r="BA46" s="127" t="str">
        <f t="shared" si="125"/>
        <v/>
      </c>
      <c r="BB46" s="127" t="str">
        <f t="shared" si="126"/>
        <v/>
      </c>
      <c r="BQ46" s="116"/>
      <c r="BR46" s="116"/>
    </row>
    <row r="47" spans="1:70" ht="13.5" customHeight="1">
      <c r="A47" s="855">
        <f t="shared" si="20"/>
        <v>38</v>
      </c>
      <c r="B47" s="856"/>
      <c r="C47" s="857"/>
      <c r="D47" s="858"/>
      <c r="E47" s="859"/>
      <c r="F47" s="860"/>
      <c r="G47" s="861"/>
      <c r="H47" s="860"/>
      <c r="I47" s="861"/>
      <c r="J47" s="853"/>
      <c r="K47" s="854"/>
      <c r="L47" s="853"/>
      <c r="M47" s="854"/>
      <c r="N47" s="843"/>
      <c r="O47" s="844"/>
      <c r="P47" s="853"/>
      <c r="Q47" s="854"/>
      <c r="R47" s="851"/>
      <c r="S47" s="890"/>
      <c r="T47" s="841" t="str">
        <f t="shared" si="21"/>
        <v/>
      </c>
      <c r="U47" s="842"/>
      <c r="V47" s="842"/>
      <c r="W47" s="842"/>
      <c r="X47" s="842"/>
      <c r="Y47" s="842"/>
      <c r="Z47" s="124" t="str">
        <f t="shared" si="103"/>
        <v/>
      </c>
      <c r="AA47" s="125" t="str">
        <f t="shared" si="104"/>
        <v/>
      </c>
      <c r="AB47" s="126" t="str">
        <f t="shared" si="105"/>
        <v/>
      </c>
      <c r="AC47" s="126" t="str">
        <f t="shared" si="106"/>
        <v/>
      </c>
      <c r="AD47" s="127" t="str">
        <f t="shared" si="22"/>
        <v>○</v>
      </c>
      <c r="AE47" s="127" t="str">
        <f t="shared" si="107"/>
        <v/>
      </c>
      <c r="AF47" s="127" t="str">
        <f t="shared" si="108"/>
        <v/>
      </c>
      <c r="AG47" s="127" t="str">
        <f t="shared" si="109"/>
        <v/>
      </c>
      <c r="AH47" s="127" t="str">
        <f t="shared" si="110"/>
        <v/>
      </c>
      <c r="AI47" s="127" t="str">
        <f t="shared" si="111"/>
        <v/>
      </c>
      <c r="AJ47" s="127" t="str">
        <f t="shared" si="112"/>
        <v/>
      </c>
      <c r="AK47" s="127" t="str">
        <f t="shared" si="113"/>
        <v/>
      </c>
      <c r="AL47" s="127" t="str">
        <f t="shared" si="114"/>
        <v/>
      </c>
      <c r="AM47" s="127" t="str">
        <f t="shared" si="26"/>
        <v/>
      </c>
      <c r="AN47" s="127" t="str">
        <f t="shared" si="27"/>
        <v/>
      </c>
      <c r="AO47" s="127" t="str">
        <f t="shared" si="28"/>
        <v/>
      </c>
      <c r="AP47" s="127" t="str">
        <f t="shared" si="29"/>
        <v/>
      </c>
      <c r="AQ47" s="127" t="str">
        <f t="shared" si="115"/>
        <v/>
      </c>
      <c r="AR47" s="127" t="str">
        <f t="shared" si="116"/>
        <v/>
      </c>
      <c r="AS47" s="127" t="str">
        <f t="shared" si="117"/>
        <v/>
      </c>
      <c r="AT47" s="127" t="str">
        <f t="shared" si="118"/>
        <v/>
      </c>
      <c r="AU47" s="127" t="str">
        <f t="shared" si="119"/>
        <v/>
      </c>
      <c r="AV47" s="127" t="str">
        <f t="shared" si="120"/>
        <v/>
      </c>
      <c r="AW47" s="127" t="str">
        <f t="shared" si="121"/>
        <v/>
      </c>
      <c r="AX47" s="127" t="str">
        <f t="shared" si="122"/>
        <v/>
      </c>
      <c r="AY47" s="127" t="str">
        <f t="shared" si="123"/>
        <v/>
      </c>
      <c r="AZ47" s="127" t="str">
        <f t="shared" si="124"/>
        <v/>
      </c>
      <c r="BA47" s="127" t="str">
        <f t="shared" si="125"/>
        <v/>
      </c>
      <c r="BB47" s="127" t="str">
        <f t="shared" si="126"/>
        <v/>
      </c>
      <c r="BQ47" s="116"/>
      <c r="BR47" s="116"/>
    </row>
    <row r="48" spans="1:70" ht="13.5" customHeight="1">
      <c r="A48" s="855">
        <f t="shared" si="20"/>
        <v>39</v>
      </c>
      <c r="B48" s="856"/>
      <c r="C48" s="857"/>
      <c r="D48" s="858"/>
      <c r="E48" s="859"/>
      <c r="F48" s="860"/>
      <c r="G48" s="861"/>
      <c r="H48" s="860"/>
      <c r="I48" s="861"/>
      <c r="J48" s="853"/>
      <c r="K48" s="854"/>
      <c r="L48" s="853"/>
      <c r="M48" s="854"/>
      <c r="N48" s="843"/>
      <c r="O48" s="844"/>
      <c r="P48" s="853"/>
      <c r="Q48" s="854"/>
      <c r="R48" s="851"/>
      <c r="S48" s="890"/>
      <c r="T48" s="841" t="str">
        <f t="shared" si="21"/>
        <v/>
      </c>
      <c r="U48" s="842"/>
      <c r="V48" s="842"/>
      <c r="W48" s="842"/>
      <c r="X48" s="842"/>
      <c r="Y48" s="842"/>
      <c r="Z48" s="124" t="str">
        <f t="shared" si="103"/>
        <v/>
      </c>
      <c r="AA48" s="125" t="str">
        <f t="shared" si="104"/>
        <v/>
      </c>
      <c r="AB48" s="126" t="str">
        <f t="shared" si="105"/>
        <v/>
      </c>
      <c r="AC48" s="126" t="str">
        <f t="shared" si="106"/>
        <v/>
      </c>
      <c r="AD48" s="127" t="str">
        <f t="shared" si="22"/>
        <v>○</v>
      </c>
      <c r="AE48" s="127" t="str">
        <f t="shared" si="107"/>
        <v/>
      </c>
      <c r="AF48" s="127" t="str">
        <f t="shared" si="108"/>
        <v/>
      </c>
      <c r="AG48" s="127" t="str">
        <f t="shared" si="109"/>
        <v/>
      </c>
      <c r="AH48" s="127" t="str">
        <f t="shared" si="110"/>
        <v/>
      </c>
      <c r="AI48" s="127" t="str">
        <f t="shared" si="111"/>
        <v/>
      </c>
      <c r="AJ48" s="127" t="str">
        <f t="shared" si="112"/>
        <v/>
      </c>
      <c r="AK48" s="127" t="str">
        <f t="shared" si="113"/>
        <v/>
      </c>
      <c r="AL48" s="127" t="str">
        <f t="shared" si="114"/>
        <v/>
      </c>
      <c r="AM48" s="127" t="str">
        <f t="shared" si="26"/>
        <v/>
      </c>
      <c r="AN48" s="127" t="str">
        <f t="shared" si="27"/>
        <v/>
      </c>
      <c r="AO48" s="127" t="str">
        <f t="shared" si="28"/>
        <v/>
      </c>
      <c r="AP48" s="127" t="str">
        <f t="shared" si="29"/>
        <v/>
      </c>
      <c r="AQ48" s="127" t="str">
        <f t="shared" si="115"/>
        <v/>
      </c>
      <c r="AR48" s="127" t="str">
        <f t="shared" si="116"/>
        <v/>
      </c>
      <c r="AS48" s="127" t="str">
        <f t="shared" si="117"/>
        <v/>
      </c>
      <c r="AT48" s="127" t="str">
        <f t="shared" si="118"/>
        <v/>
      </c>
      <c r="AU48" s="127" t="str">
        <f t="shared" si="119"/>
        <v/>
      </c>
      <c r="AV48" s="127" t="str">
        <f t="shared" si="120"/>
        <v/>
      </c>
      <c r="AW48" s="127" t="str">
        <f t="shared" si="121"/>
        <v/>
      </c>
      <c r="AX48" s="127" t="str">
        <f t="shared" si="122"/>
        <v/>
      </c>
      <c r="AY48" s="127" t="str">
        <f t="shared" si="123"/>
        <v/>
      </c>
      <c r="AZ48" s="127" t="str">
        <f t="shared" si="124"/>
        <v/>
      </c>
      <c r="BA48" s="127" t="str">
        <f t="shared" si="125"/>
        <v/>
      </c>
      <c r="BB48" s="127" t="str">
        <f t="shared" si="126"/>
        <v/>
      </c>
      <c r="BQ48" s="116"/>
      <c r="BR48" s="116"/>
    </row>
    <row r="49" spans="1:70" ht="13.5" customHeight="1">
      <c r="A49" s="855">
        <f t="shared" si="20"/>
        <v>40</v>
      </c>
      <c r="B49" s="856"/>
      <c r="C49" s="857"/>
      <c r="D49" s="858"/>
      <c r="E49" s="859"/>
      <c r="F49" s="860"/>
      <c r="G49" s="861"/>
      <c r="H49" s="860"/>
      <c r="I49" s="861"/>
      <c r="J49" s="853"/>
      <c r="K49" s="854"/>
      <c r="L49" s="853"/>
      <c r="M49" s="854"/>
      <c r="N49" s="843"/>
      <c r="O49" s="844"/>
      <c r="P49" s="853"/>
      <c r="Q49" s="854"/>
      <c r="R49" s="851"/>
      <c r="S49" s="890"/>
      <c r="T49" s="841" t="str">
        <f t="shared" si="21"/>
        <v/>
      </c>
      <c r="U49" s="842"/>
      <c r="V49" s="842"/>
      <c r="W49" s="842"/>
      <c r="X49" s="842"/>
      <c r="Y49" s="842"/>
      <c r="Z49" s="124" t="str">
        <f t="shared" si="103"/>
        <v/>
      </c>
      <c r="AA49" s="125" t="str">
        <f t="shared" si="104"/>
        <v/>
      </c>
      <c r="AB49" s="126" t="str">
        <f t="shared" si="105"/>
        <v/>
      </c>
      <c r="AC49" s="126" t="str">
        <f t="shared" si="106"/>
        <v/>
      </c>
      <c r="AD49" s="127" t="str">
        <f t="shared" si="22"/>
        <v>○</v>
      </c>
      <c r="AE49" s="127" t="str">
        <f t="shared" si="107"/>
        <v/>
      </c>
      <c r="AF49" s="127" t="str">
        <f t="shared" si="108"/>
        <v/>
      </c>
      <c r="AG49" s="127" t="str">
        <f t="shared" si="109"/>
        <v/>
      </c>
      <c r="AH49" s="127" t="str">
        <f t="shared" si="110"/>
        <v/>
      </c>
      <c r="AI49" s="127" t="str">
        <f t="shared" si="111"/>
        <v/>
      </c>
      <c r="AJ49" s="127" t="str">
        <f t="shared" si="112"/>
        <v/>
      </c>
      <c r="AK49" s="127" t="str">
        <f t="shared" si="113"/>
        <v/>
      </c>
      <c r="AL49" s="127" t="str">
        <f t="shared" si="114"/>
        <v/>
      </c>
      <c r="AM49" s="127" t="str">
        <f t="shared" si="26"/>
        <v/>
      </c>
      <c r="AN49" s="127" t="str">
        <f t="shared" si="27"/>
        <v/>
      </c>
      <c r="AO49" s="127" t="str">
        <f t="shared" si="28"/>
        <v/>
      </c>
      <c r="AP49" s="127" t="str">
        <f t="shared" si="29"/>
        <v/>
      </c>
      <c r="AQ49" s="127" t="str">
        <f t="shared" si="115"/>
        <v/>
      </c>
      <c r="AR49" s="127" t="str">
        <f t="shared" si="116"/>
        <v/>
      </c>
      <c r="AS49" s="127" t="str">
        <f t="shared" si="117"/>
        <v/>
      </c>
      <c r="AT49" s="127" t="str">
        <f t="shared" si="118"/>
        <v/>
      </c>
      <c r="AU49" s="127" t="str">
        <f t="shared" si="119"/>
        <v/>
      </c>
      <c r="AV49" s="127" t="str">
        <f t="shared" si="120"/>
        <v/>
      </c>
      <c r="AW49" s="127" t="str">
        <f t="shared" si="121"/>
        <v/>
      </c>
      <c r="AX49" s="127" t="str">
        <f t="shared" si="122"/>
        <v/>
      </c>
      <c r="AY49" s="127" t="str">
        <f t="shared" si="123"/>
        <v/>
      </c>
      <c r="AZ49" s="127" t="str">
        <f t="shared" si="124"/>
        <v/>
      </c>
      <c r="BA49" s="127" t="str">
        <f t="shared" si="125"/>
        <v/>
      </c>
      <c r="BB49" s="127" t="str">
        <f t="shared" si="126"/>
        <v/>
      </c>
      <c r="BQ49" s="116"/>
      <c r="BR49" s="116"/>
    </row>
    <row r="50" spans="1:70" ht="13.5" customHeight="1">
      <c r="A50" s="855">
        <f t="shared" si="20"/>
        <v>41</v>
      </c>
      <c r="B50" s="856"/>
      <c r="C50" s="857"/>
      <c r="D50" s="858"/>
      <c r="E50" s="859"/>
      <c r="F50" s="860"/>
      <c r="G50" s="861"/>
      <c r="H50" s="860"/>
      <c r="I50" s="861"/>
      <c r="J50" s="853"/>
      <c r="K50" s="854"/>
      <c r="L50" s="853"/>
      <c r="M50" s="854"/>
      <c r="N50" s="843"/>
      <c r="O50" s="844"/>
      <c r="P50" s="853"/>
      <c r="Q50" s="854"/>
      <c r="R50" s="851"/>
      <c r="S50" s="890"/>
      <c r="T50" s="841" t="str">
        <f t="shared" si="21"/>
        <v/>
      </c>
      <c r="U50" s="842"/>
      <c r="V50" s="842"/>
      <c r="W50" s="842"/>
      <c r="X50" s="842"/>
      <c r="Y50" s="842"/>
      <c r="Z50" s="124" t="str">
        <f t="shared" si="103"/>
        <v/>
      </c>
      <c r="AA50" s="125" t="str">
        <f t="shared" si="104"/>
        <v/>
      </c>
      <c r="AB50" s="126" t="str">
        <f t="shared" si="105"/>
        <v/>
      </c>
      <c r="AC50" s="126" t="str">
        <f t="shared" si="106"/>
        <v/>
      </c>
      <c r="AD50" s="127" t="str">
        <f t="shared" si="22"/>
        <v>○</v>
      </c>
      <c r="AE50" s="127" t="str">
        <f t="shared" si="107"/>
        <v/>
      </c>
      <c r="AF50" s="127" t="str">
        <f t="shared" si="108"/>
        <v/>
      </c>
      <c r="AG50" s="127" t="str">
        <f t="shared" si="109"/>
        <v/>
      </c>
      <c r="AH50" s="127" t="str">
        <f t="shared" si="110"/>
        <v/>
      </c>
      <c r="AI50" s="127" t="str">
        <f t="shared" si="111"/>
        <v/>
      </c>
      <c r="AJ50" s="127" t="str">
        <f t="shared" si="112"/>
        <v/>
      </c>
      <c r="AK50" s="127" t="str">
        <f t="shared" si="113"/>
        <v/>
      </c>
      <c r="AL50" s="127" t="str">
        <f t="shared" si="114"/>
        <v/>
      </c>
      <c r="AM50" s="127" t="str">
        <f t="shared" si="26"/>
        <v/>
      </c>
      <c r="AN50" s="127" t="str">
        <f t="shared" si="27"/>
        <v/>
      </c>
      <c r="AO50" s="127" t="str">
        <f t="shared" si="28"/>
        <v/>
      </c>
      <c r="AP50" s="127" t="str">
        <f t="shared" si="29"/>
        <v/>
      </c>
      <c r="AQ50" s="127" t="str">
        <f t="shared" si="115"/>
        <v/>
      </c>
      <c r="AR50" s="127" t="str">
        <f t="shared" si="116"/>
        <v/>
      </c>
      <c r="AS50" s="127" t="str">
        <f t="shared" si="117"/>
        <v/>
      </c>
      <c r="AT50" s="127" t="str">
        <f t="shared" si="118"/>
        <v/>
      </c>
      <c r="AU50" s="127" t="str">
        <f t="shared" si="119"/>
        <v/>
      </c>
      <c r="AV50" s="127" t="str">
        <f t="shared" si="120"/>
        <v/>
      </c>
      <c r="AW50" s="127" t="str">
        <f t="shared" si="121"/>
        <v/>
      </c>
      <c r="AX50" s="127" t="str">
        <f t="shared" si="122"/>
        <v/>
      </c>
      <c r="AY50" s="127" t="str">
        <f t="shared" si="123"/>
        <v/>
      </c>
      <c r="AZ50" s="127" t="str">
        <f t="shared" si="124"/>
        <v/>
      </c>
      <c r="BA50" s="127" t="str">
        <f t="shared" si="125"/>
        <v/>
      </c>
      <c r="BB50" s="127" t="str">
        <f t="shared" si="126"/>
        <v/>
      </c>
      <c r="BQ50" s="116"/>
      <c r="BR50" s="116"/>
    </row>
    <row r="51" spans="1:70" ht="13.5" customHeight="1">
      <c r="A51" s="855">
        <f t="shared" si="20"/>
        <v>42</v>
      </c>
      <c r="B51" s="856"/>
      <c r="C51" s="857"/>
      <c r="D51" s="858"/>
      <c r="E51" s="859"/>
      <c r="F51" s="860"/>
      <c r="G51" s="861"/>
      <c r="H51" s="860"/>
      <c r="I51" s="861"/>
      <c r="J51" s="853"/>
      <c r="K51" s="854"/>
      <c r="L51" s="853"/>
      <c r="M51" s="854"/>
      <c r="N51" s="843"/>
      <c r="O51" s="844"/>
      <c r="P51" s="853"/>
      <c r="Q51" s="854"/>
      <c r="R51" s="851"/>
      <c r="S51" s="890"/>
      <c r="T51" s="841" t="str">
        <f t="shared" si="21"/>
        <v/>
      </c>
      <c r="U51" s="842"/>
      <c r="V51" s="842"/>
      <c r="W51" s="842"/>
      <c r="X51" s="842"/>
      <c r="Y51" s="842"/>
      <c r="Z51" s="124" t="str">
        <f t="shared" si="103"/>
        <v/>
      </c>
      <c r="AA51" s="125" t="str">
        <f t="shared" si="104"/>
        <v/>
      </c>
      <c r="AB51" s="126" t="str">
        <f t="shared" si="105"/>
        <v/>
      </c>
      <c r="AC51" s="126" t="str">
        <f t="shared" si="106"/>
        <v/>
      </c>
      <c r="AD51" s="127" t="str">
        <f t="shared" si="22"/>
        <v>○</v>
      </c>
      <c r="AE51" s="127" t="str">
        <f t="shared" si="107"/>
        <v/>
      </c>
      <c r="AF51" s="127" t="str">
        <f t="shared" si="108"/>
        <v/>
      </c>
      <c r="AG51" s="127" t="str">
        <f t="shared" si="109"/>
        <v/>
      </c>
      <c r="AH51" s="127" t="str">
        <f t="shared" si="110"/>
        <v/>
      </c>
      <c r="AI51" s="127" t="str">
        <f t="shared" si="111"/>
        <v/>
      </c>
      <c r="AJ51" s="127" t="str">
        <f t="shared" si="112"/>
        <v/>
      </c>
      <c r="AK51" s="127" t="str">
        <f t="shared" si="113"/>
        <v/>
      </c>
      <c r="AL51" s="127" t="str">
        <f t="shared" si="114"/>
        <v/>
      </c>
      <c r="AM51" s="127" t="str">
        <f t="shared" si="26"/>
        <v/>
      </c>
      <c r="AN51" s="127" t="str">
        <f t="shared" si="27"/>
        <v/>
      </c>
      <c r="AO51" s="127" t="str">
        <f t="shared" si="28"/>
        <v/>
      </c>
      <c r="AP51" s="127" t="str">
        <f t="shared" si="29"/>
        <v/>
      </c>
      <c r="AQ51" s="127" t="str">
        <f t="shared" si="115"/>
        <v/>
      </c>
      <c r="AR51" s="127" t="str">
        <f t="shared" si="116"/>
        <v/>
      </c>
      <c r="AS51" s="127" t="str">
        <f t="shared" si="117"/>
        <v/>
      </c>
      <c r="AT51" s="127" t="str">
        <f t="shared" si="118"/>
        <v/>
      </c>
      <c r="AU51" s="127" t="str">
        <f t="shared" si="119"/>
        <v/>
      </c>
      <c r="AV51" s="127" t="str">
        <f t="shared" si="120"/>
        <v/>
      </c>
      <c r="AW51" s="127" t="str">
        <f t="shared" si="121"/>
        <v/>
      </c>
      <c r="AX51" s="127" t="str">
        <f t="shared" si="122"/>
        <v/>
      </c>
      <c r="AY51" s="127" t="str">
        <f t="shared" si="123"/>
        <v/>
      </c>
      <c r="AZ51" s="127" t="str">
        <f t="shared" si="124"/>
        <v/>
      </c>
      <c r="BA51" s="127" t="str">
        <f t="shared" si="125"/>
        <v/>
      </c>
      <c r="BB51" s="127" t="str">
        <f t="shared" si="126"/>
        <v/>
      </c>
      <c r="BQ51" s="116"/>
      <c r="BR51" s="116"/>
    </row>
    <row r="52" spans="1:70" ht="13.5" customHeight="1">
      <c r="A52" s="855">
        <f t="shared" si="20"/>
        <v>43</v>
      </c>
      <c r="B52" s="856"/>
      <c r="C52" s="857"/>
      <c r="D52" s="858"/>
      <c r="E52" s="859"/>
      <c r="F52" s="860"/>
      <c r="G52" s="861"/>
      <c r="H52" s="860"/>
      <c r="I52" s="861"/>
      <c r="J52" s="853"/>
      <c r="K52" s="854"/>
      <c r="L52" s="853"/>
      <c r="M52" s="854"/>
      <c r="N52" s="843"/>
      <c r="O52" s="844"/>
      <c r="P52" s="853"/>
      <c r="Q52" s="854"/>
      <c r="R52" s="851"/>
      <c r="S52" s="890"/>
      <c r="T52" s="841" t="str">
        <f t="shared" si="21"/>
        <v/>
      </c>
      <c r="U52" s="842"/>
      <c r="V52" s="842"/>
      <c r="W52" s="842"/>
      <c r="X52" s="842"/>
      <c r="Y52" s="842"/>
      <c r="Z52" s="124" t="str">
        <f t="shared" si="103"/>
        <v/>
      </c>
      <c r="AA52" s="125" t="str">
        <f t="shared" si="104"/>
        <v/>
      </c>
      <c r="AB52" s="126" t="str">
        <f t="shared" si="105"/>
        <v/>
      </c>
      <c r="AC52" s="126" t="str">
        <f t="shared" si="106"/>
        <v/>
      </c>
      <c r="AD52" s="127" t="str">
        <f t="shared" si="22"/>
        <v>○</v>
      </c>
      <c r="AE52" s="127" t="str">
        <f t="shared" si="107"/>
        <v/>
      </c>
      <c r="AF52" s="127" t="str">
        <f t="shared" si="108"/>
        <v/>
      </c>
      <c r="AG52" s="127" t="str">
        <f t="shared" si="109"/>
        <v/>
      </c>
      <c r="AH52" s="127" t="str">
        <f t="shared" si="110"/>
        <v/>
      </c>
      <c r="AI52" s="127" t="str">
        <f t="shared" si="111"/>
        <v/>
      </c>
      <c r="AJ52" s="127" t="str">
        <f t="shared" si="112"/>
        <v/>
      </c>
      <c r="AK52" s="127" t="str">
        <f t="shared" si="113"/>
        <v/>
      </c>
      <c r="AL52" s="127" t="str">
        <f t="shared" si="114"/>
        <v/>
      </c>
      <c r="AM52" s="127" t="str">
        <f t="shared" si="26"/>
        <v/>
      </c>
      <c r="AN52" s="127" t="str">
        <f t="shared" si="27"/>
        <v/>
      </c>
      <c r="AO52" s="127" t="str">
        <f t="shared" si="28"/>
        <v/>
      </c>
      <c r="AP52" s="127" t="str">
        <f t="shared" si="29"/>
        <v/>
      </c>
      <c r="AQ52" s="127" t="str">
        <f t="shared" si="115"/>
        <v/>
      </c>
      <c r="AR52" s="127" t="str">
        <f t="shared" si="116"/>
        <v/>
      </c>
      <c r="AS52" s="127" t="str">
        <f t="shared" si="117"/>
        <v/>
      </c>
      <c r="AT52" s="127" t="str">
        <f t="shared" si="118"/>
        <v/>
      </c>
      <c r="AU52" s="127" t="str">
        <f t="shared" si="119"/>
        <v/>
      </c>
      <c r="AV52" s="127" t="str">
        <f t="shared" si="120"/>
        <v/>
      </c>
      <c r="AW52" s="127" t="str">
        <f t="shared" si="121"/>
        <v/>
      </c>
      <c r="AX52" s="127" t="str">
        <f t="shared" si="122"/>
        <v/>
      </c>
      <c r="AY52" s="127" t="str">
        <f t="shared" si="123"/>
        <v/>
      </c>
      <c r="AZ52" s="127" t="str">
        <f t="shared" si="124"/>
        <v/>
      </c>
      <c r="BA52" s="127" t="str">
        <f t="shared" si="125"/>
        <v/>
      </c>
      <c r="BB52" s="127" t="str">
        <f t="shared" si="126"/>
        <v/>
      </c>
      <c r="BQ52" s="116"/>
      <c r="BR52" s="116"/>
    </row>
    <row r="53" spans="1:70" ht="13.5" customHeight="1">
      <c r="A53" s="855">
        <f t="shared" si="20"/>
        <v>44</v>
      </c>
      <c r="B53" s="856"/>
      <c r="C53" s="857"/>
      <c r="D53" s="858"/>
      <c r="E53" s="859"/>
      <c r="F53" s="860"/>
      <c r="G53" s="861"/>
      <c r="H53" s="860"/>
      <c r="I53" s="861"/>
      <c r="J53" s="853"/>
      <c r="K53" s="854"/>
      <c r="L53" s="853"/>
      <c r="M53" s="854"/>
      <c r="N53" s="843"/>
      <c r="O53" s="844"/>
      <c r="P53" s="853"/>
      <c r="Q53" s="854"/>
      <c r="R53" s="851"/>
      <c r="S53" s="890"/>
      <c r="T53" s="841" t="str">
        <f t="shared" si="21"/>
        <v/>
      </c>
      <c r="U53" s="842"/>
      <c r="V53" s="842"/>
      <c r="W53" s="842"/>
      <c r="X53" s="842"/>
      <c r="Y53" s="842"/>
      <c r="Z53" s="124" t="str">
        <f t="shared" si="103"/>
        <v/>
      </c>
      <c r="AA53" s="125" t="str">
        <f t="shared" si="104"/>
        <v/>
      </c>
      <c r="AB53" s="126" t="str">
        <f t="shared" si="105"/>
        <v/>
      </c>
      <c r="AC53" s="126" t="str">
        <f t="shared" si="106"/>
        <v/>
      </c>
      <c r="AD53" s="127" t="str">
        <f t="shared" si="22"/>
        <v>○</v>
      </c>
      <c r="AE53" s="127" t="str">
        <f t="shared" si="107"/>
        <v/>
      </c>
      <c r="AF53" s="127" t="str">
        <f t="shared" si="108"/>
        <v/>
      </c>
      <c r="AG53" s="127" t="str">
        <f t="shared" si="109"/>
        <v/>
      </c>
      <c r="AH53" s="127" t="str">
        <f t="shared" si="110"/>
        <v/>
      </c>
      <c r="AI53" s="127" t="str">
        <f t="shared" si="111"/>
        <v/>
      </c>
      <c r="AJ53" s="127" t="str">
        <f t="shared" si="112"/>
        <v/>
      </c>
      <c r="AK53" s="127" t="str">
        <f t="shared" si="113"/>
        <v/>
      </c>
      <c r="AL53" s="127" t="str">
        <f t="shared" si="114"/>
        <v/>
      </c>
      <c r="AM53" s="127" t="str">
        <f t="shared" si="26"/>
        <v/>
      </c>
      <c r="AN53" s="127" t="str">
        <f t="shared" si="27"/>
        <v/>
      </c>
      <c r="AO53" s="127" t="str">
        <f t="shared" si="28"/>
        <v/>
      </c>
      <c r="AP53" s="127" t="str">
        <f t="shared" si="29"/>
        <v/>
      </c>
      <c r="AQ53" s="127" t="str">
        <f t="shared" si="115"/>
        <v/>
      </c>
      <c r="AR53" s="127" t="str">
        <f t="shared" si="116"/>
        <v/>
      </c>
      <c r="AS53" s="127" t="str">
        <f t="shared" si="117"/>
        <v/>
      </c>
      <c r="AT53" s="127" t="str">
        <f t="shared" si="118"/>
        <v/>
      </c>
      <c r="AU53" s="127" t="str">
        <f t="shared" si="119"/>
        <v/>
      </c>
      <c r="AV53" s="127" t="str">
        <f t="shared" si="120"/>
        <v/>
      </c>
      <c r="AW53" s="127" t="str">
        <f t="shared" si="121"/>
        <v/>
      </c>
      <c r="AX53" s="127" t="str">
        <f t="shared" si="122"/>
        <v/>
      </c>
      <c r="AY53" s="127" t="str">
        <f t="shared" si="123"/>
        <v/>
      </c>
      <c r="AZ53" s="127" t="str">
        <f t="shared" si="124"/>
        <v/>
      </c>
      <c r="BA53" s="127" t="str">
        <f t="shared" si="125"/>
        <v/>
      </c>
      <c r="BB53" s="127" t="str">
        <f t="shared" si="126"/>
        <v/>
      </c>
      <c r="BQ53" s="116"/>
      <c r="BR53" s="116"/>
    </row>
    <row r="54" spans="1:70" ht="13.5" customHeight="1">
      <c r="A54" s="855">
        <f t="shared" si="20"/>
        <v>45</v>
      </c>
      <c r="B54" s="856"/>
      <c r="C54" s="857"/>
      <c r="D54" s="858"/>
      <c r="E54" s="859"/>
      <c r="F54" s="860"/>
      <c r="G54" s="861"/>
      <c r="H54" s="860"/>
      <c r="I54" s="861"/>
      <c r="J54" s="853"/>
      <c r="K54" s="854"/>
      <c r="L54" s="853"/>
      <c r="M54" s="854"/>
      <c r="N54" s="843"/>
      <c r="O54" s="844"/>
      <c r="P54" s="853"/>
      <c r="Q54" s="854"/>
      <c r="R54" s="851"/>
      <c r="S54" s="890"/>
      <c r="T54" s="841" t="str">
        <f t="shared" si="21"/>
        <v/>
      </c>
      <c r="U54" s="842"/>
      <c r="V54" s="842"/>
      <c r="W54" s="842"/>
      <c r="X54" s="842"/>
      <c r="Y54" s="842"/>
      <c r="Z54" s="124" t="str">
        <f t="shared" si="103"/>
        <v/>
      </c>
      <c r="AA54" s="125" t="str">
        <f t="shared" si="104"/>
        <v/>
      </c>
      <c r="AB54" s="126" t="str">
        <f t="shared" si="105"/>
        <v/>
      </c>
      <c r="AC54" s="126" t="str">
        <f t="shared" si="106"/>
        <v/>
      </c>
      <c r="AD54" s="127" t="str">
        <f t="shared" si="22"/>
        <v>○</v>
      </c>
      <c r="AE54" s="127" t="str">
        <f t="shared" si="107"/>
        <v/>
      </c>
      <c r="AF54" s="127" t="str">
        <f t="shared" si="108"/>
        <v/>
      </c>
      <c r="AG54" s="127" t="str">
        <f t="shared" si="109"/>
        <v/>
      </c>
      <c r="AH54" s="127" t="str">
        <f t="shared" si="110"/>
        <v/>
      </c>
      <c r="AI54" s="127" t="str">
        <f t="shared" si="111"/>
        <v/>
      </c>
      <c r="AJ54" s="127" t="str">
        <f t="shared" si="112"/>
        <v/>
      </c>
      <c r="AK54" s="127" t="str">
        <f t="shared" si="113"/>
        <v/>
      </c>
      <c r="AL54" s="127" t="str">
        <f t="shared" si="114"/>
        <v/>
      </c>
      <c r="AM54" s="127" t="str">
        <f t="shared" si="26"/>
        <v/>
      </c>
      <c r="AN54" s="127" t="str">
        <f t="shared" si="27"/>
        <v/>
      </c>
      <c r="AO54" s="127" t="str">
        <f t="shared" si="28"/>
        <v/>
      </c>
      <c r="AP54" s="127" t="str">
        <f t="shared" si="29"/>
        <v/>
      </c>
      <c r="AQ54" s="127" t="str">
        <f t="shared" si="115"/>
        <v/>
      </c>
      <c r="AR54" s="127" t="str">
        <f t="shared" si="116"/>
        <v/>
      </c>
      <c r="AS54" s="127" t="str">
        <f t="shared" si="117"/>
        <v/>
      </c>
      <c r="AT54" s="127" t="str">
        <f t="shared" si="118"/>
        <v/>
      </c>
      <c r="AU54" s="127" t="str">
        <f t="shared" si="119"/>
        <v/>
      </c>
      <c r="AV54" s="127" t="str">
        <f t="shared" si="120"/>
        <v/>
      </c>
      <c r="AW54" s="127" t="str">
        <f t="shared" si="121"/>
        <v/>
      </c>
      <c r="AX54" s="127" t="str">
        <f t="shared" si="122"/>
        <v/>
      </c>
      <c r="AY54" s="127" t="str">
        <f t="shared" si="123"/>
        <v/>
      </c>
      <c r="AZ54" s="127" t="str">
        <f t="shared" si="124"/>
        <v/>
      </c>
      <c r="BA54" s="127" t="str">
        <f t="shared" si="125"/>
        <v/>
      </c>
      <c r="BB54" s="127" t="str">
        <f t="shared" si="126"/>
        <v/>
      </c>
      <c r="BQ54" s="116"/>
      <c r="BR54" s="116"/>
    </row>
    <row r="55" spans="1:70" ht="13.5" customHeight="1">
      <c r="A55" s="855">
        <f t="shared" si="20"/>
        <v>46</v>
      </c>
      <c r="B55" s="856"/>
      <c r="C55" s="857"/>
      <c r="D55" s="858"/>
      <c r="E55" s="859"/>
      <c r="F55" s="860"/>
      <c r="G55" s="861"/>
      <c r="H55" s="860"/>
      <c r="I55" s="861"/>
      <c r="J55" s="853"/>
      <c r="K55" s="854"/>
      <c r="L55" s="853"/>
      <c r="M55" s="854"/>
      <c r="N55" s="843"/>
      <c r="O55" s="844"/>
      <c r="P55" s="853"/>
      <c r="Q55" s="854"/>
      <c r="R55" s="851"/>
      <c r="S55" s="890"/>
      <c r="T55" s="841" t="str">
        <f t="shared" si="21"/>
        <v/>
      </c>
      <c r="U55" s="842"/>
      <c r="V55" s="842"/>
      <c r="W55" s="842"/>
      <c r="X55" s="842"/>
      <c r="Y55" s="842"/>
      <c r="Z55" s="124" t="str">
        <f t="shared" ref="Z55:Z107" si="127">IF(AND(J55="○",P55=""),"A","")</f>
        <v/>
      </c>
      <c r="AA55" s="125" t="str">
        <f t="shared" ref="AA55:AA107" si="128">IF(AND(J55="○",P55="○"),"B","")</f>
        <v/>
      </c>
      <c r="AB55" s="126" t="str">
        <f t="shared" ref="AB55:AB107" si="129">IF(AND(J55="",L55="○",P55=""),"C","")</f>
        <v/>
      </c>
      <c r="AC55" s="126" t="str">
        <f t="shared" ref="AC55:AC107" si="130">IF(AND(J55="",L55="○",P55="○"),"D","")</f>
        <v/>
      </c>
      <c r="AD55" s="127" t="str">
        <f t="shared" si="22"/>
        <v>○</v>
      </c>
      <c r="AE55" s="127" t="str">
        <f t="shared" ref="AE55:AE107" si="131">IF(AND(F55="５歳",H55="１号",AD55="○",P55=""),"○","")</f>
        <v/>
      </c>
      <c r="AF55" s="127" t="str">
        <f t="shared" ref="AF55:AF107" si="132">IF(AND(F55="４歳",H55="１号",AD55="○",P55=""),"○","")</f>
        <v/>
      </c>
      <c r="AG55" s="127" t="str">
        <f t="shared" ref="AG55:AG107" si="133">IF(AND(F55="３歳",H55="１号",AD55="○",P55=""),"○","")</f>
        <v/>
      </c>
      <c r="AH55" s="127" t="str">
        <f t="shared" ref="AH55:AH107" si="134">IF(AND(F55="満３歳",H55="１号",AD55="○",P55=""),"○","")</f>
        <v/>
      </c>
      <c r="AI55" s="127" t="str">
        <f t="shared" ref="AI55:AI107" si="135">IF(AND(F55="５歳",H55="１号",AD55="○",P55="○"),"○","")</f>
        <v/>
      </c>
      <c r="AJ55" s="127" t="str">
        <f t="shared" ref="AJ55:AJ107" si="136">IF(AND(F55="４歳",H55="１号",AD55="○",P55="○"),"○","")</f>
        <v/>
      </c>
      <c r="AK55" s="127" t="str">
        <f t="shared" ref="AK55:AK107" si="137">IF(AND(F55="３歳",H55="１号",AD55="○",P55="○"),"○","")</f>
        <v/>
      </c>
      <c r="AL55" s="127" t="str">
        <f t="shared" ref="AL55:AL107" si="138">IF(AND(F55="満３歳",H55="１号",AD55="○",P55="○"),"○","")</f>
        <v/>
      </c>
      <c r="AM55" s="127" t="str">
        <f t="shared" si="26"/>
        <v/>
      </c>
      <c r="AN55" s="127" t="str">
        <f t="shared" si="27"/>
        <v/>
      </c>
      <c r="AO55" s="127" t="str">
        <f t="shared" si="28"/>
        <v/>
      </c>
      <c r="AP55" s="127" t="str">
        <f t="shared" si="29"/>
        <v/>
      </c>
      <c r="AQ55" s="127" t="str">
        <f t="shared" ref="AQ55:AQ107" si="139">IF(AND(F55="５歳",H55="２号",AD55="○",P55=""),"○","")</f>
        <v/>
      </c>
      <c r="AR55" s="127" t="str">
        <f t="shared" ref="AR55:AR107" si="140">IF(AND(F55="４歳",H55="２号",AD55="○",P55=""),"○","")</f>
        <v/>
      </c>
      <c r="AS55" s="127" t="str">
        <f t="shared" ref="AS55:AS107" si="141">IF(AND(F55="３歳",H55="２号",AD55="○",P55=""),"○","")</f>
        <v/>
      </c>
      <c r="AT55" s="127" t="str">
        <f t="shared" ref="AT55:AT107" si="142">IF(AND(F55="満３歳",H55="２号",AD55="○",P55=""),"○","")</f>
        <v/>
      </c>
      <c r="AU55" s="127" t="str">
        <f t="shared" ref="AU55:AU107" si="143">IF(AND(F55="５歳",H55="２号",AD55="○",P55="○"),"○","")</f>
        <v/>
      </c>
      <c r="AV55" s="127" t="str">
        <f t="shared" ref="AV55:AV107" si="144">IF(AND(F55="４歳",H55="２号",AD55="○",P55="○"),"○","")</f>
        <v/>
      </c>
      <c r="AW55" s="127" t="str">
        <f t="shared" ref="AW55:AW107" si="145">IF(AND(F55="３歳",H55="２号",AD55="○",P55="○"),"○","")</f>
        <v/>
      </c>
      <c r="AX55" s="127" t="str">
        <f t="shared" ref="AX55:AX107" si="146">IF(AND(F55="満３歳",H55="２号",AD55="○",P55="○"),"○","")</f>
        <v/>
      </c>
      <c r="AY55" s="127" t="str">
        <f t="shared" ref="AY55:AY107" si="147">IF(AND(F55="５歳",H55="２号",N55&gt;0),"○","")</f>
        <v/>
      </c>
      <c r="AZ55" s="127" t="str">
        <f t="shared" ref="AZ55:AZ107" si="148">IF(AND(F55="４歳",H55="２号",N55&gt;0),"○","")</f>
        <v/>
      </c>
      <c r="BA55" s="127" t="str">
        <f t="shared" ref="BA55:BA107" si="149">IF(AND(F55="３歳",H55="２号",N55&gt;0),"○","")</f>
        <v/>
      </c>
      <c r="BB55" s="127" t="str">
        <f t="shared" ref="BB55:BB107" si="150">IF(AND(F55="満３歳",H55="２号",N55&gt;0),"○","")</f>
        <v/>
      </c>
      <c r="BQ55" s="116"/>
      <c r="BR55" s="116"/>
    </row>
    <row r="56" spans="1:70" ht="13.5" customHeight="1">
      <c r="A56" s="855">
        <f t="shared" si="20"/>
        <v>47</v>
      </c>
      <c r="B56" s="856"/>
      <c r="C56" s="857"/>
      <c r="D56" s="858"/>
      <c r="E56" s="859"/>
      <c r="F56" s="860"/>
      <c r="G56" s="861"/>
      <c r="H56" s="860"/>
      <c r="I56" s="861"/>
      <c r="J56" s="853"/>
      <c r="K56" s="854"/>
      <c r="L56" s="853"/>
      <c r="M56" s="854"/>
      <c r="N56" s="843"/>
      <c r="O56" s="844"/>
      <c r="P56" s="853"/>
      <c r="Q56" s="854"/>
      <c r="R56" s="851"/>
      <c r="S56" s="890"/>
      <c r="T56" s="841" t="str">
        <f t="shared" si="21"/>
        <v/>
      </c>
      <c r="U56" s="842"/>
      <c r="V56" s="842"/>
      <c r="W56" s="842"/>
      <c r="X56" s="842"/>
      <c r="Y56" s="842"/>
      <c r="Z56" s="124" t="str">
        <f t="shared" si="127"/>
        <v/>
      </c>
      <c r="AA56" s="125" t="str">
        <f t="shared" si="128"/>
        <v/>
      </c>
      <c r="AB56" s="126" t="str">
        <f t="shared" si="129"/>
        <v/>
      </c>
      <c r="AC56" s="126" t="str">
        <f t="shared" si="130"/>
        <v/>
      </c>
      <c r="AD56" s="127" t="str">
        <f t="shared" si="22"/>
        <v>○</v>
      </c>
      <c r="AE56" s="127" t="str">
        <f t="shared" si="131"/>
        <v/>
      </c>
      <c r="AF56" s="127" t="str">
        <f t="shared" si="132"/>
        <v/>
      </c>
      <c r="AG56" s="127" t="str">
        <f t="shared" si="133"/>
        <v/>
      </c>
      <c r="AH56" s="127" t="str">
        <f t="shared" si="134"/>
        <v/>
      </c>
      <c r="AI56" s="127" t="str">
        <f t="shared" si="135"/>
        <v/>
      </c>
      <c r="AJ56" s="127" t="str">
        <f t="shared" si="136"/>
        <v/>
      </c>
      <c r="AK56" s="127" t="str">
        <f t="shared" si="137"/>
        <v/>
      </c>
      <c r="AL56" s="127" t="str">
        <f t="shared" si="138"/>
        <v/>
      </c>
      <c r="AM56" s="127" t="str">
        <f t="shared" si="26"/>
        <v/>
      </c>
      <c r="AN56" s="127" t="str">
        <f t="shared" si="27"/>
        <v/>
      </c>
      <c r="AO56" s="127" t="str">
        <f t="shared" si="28"/>
        <v/>
      </c>
      <c r="AP56" s="127" t="str">
        <f t="shared" si="29"/>
        <v/>
      </c>
      <c r="AQ56" s="127" t="str">
        <f t="shared" si="139"/>
        <v/>
      </c>
      <c r="AR56" s="127" t="str">
        <f t="shared" si="140"/>
        <v/>
      </c>
      <c r="AS56" s="127" t="str">
        <f t="shared" si="141"/>
        <v/>
      </c>
      <c r="AT56" s="127" t="str">
        <f t="shared" si="142"/>
        <v/>
      </c>
      <c r="AU56" s="127" t="str">
        <f t="shared" si="143"/>
        <v/>
      </c>
      <c r="AV56" s="127" t="str">
        <f t="shared" si="144"/>
        <v/>
      </c>
      <c r="AW56" s="127" t="str">
        <f t="shared" si="145"/>
        <v/>
      </c>
      <c r="AX56" s="127" t="str">
        <f t="shared" si="146"/>
        <v/>
      </c>
      <c r="AY56" s="127" t="str">
        <f t="shared" si="147"/>
        <v/>
      </c>
      <c r="AZ56" s="127" t="str">
        <f t="shared" si="148"/>
        <v/>
      </c>
      <c r="BA56" s="127" t="str">
        <f t="shared" si="149"/>
        <v/>
      </c>
      <c r="BB56" s="127" t="str">
        <f t="shared" si="150"/>
        <v/>
      </c>
      <c r="BQ56" s="116"/>
      <c r="BR56" s="116"/>
    </row>
    <row r="57" spans="1:70" ht="13.5" customHeight="1">
      <c r="A57" s="855">
        <f t="shared" si="20"/>
        <v>48</v>
      </c>
      <c r="B57" s="856"/>
      <c r="C57" s="857"/>
      <c r="D57" s="858"/>
      <c r="E57" s="859"/>
      <c r="F57" s="860"/>
      <c r="G57" s="861"/>
      <c r="H57" s="860"/>
      <c r="I57" s="861"/>
      <c r="J57" s="853"/>
      <c r="K57" s="854"/>
      <c r="L57" s="853"/>
      <c r="M57" s="854"/>
      <c r="N57" s="843"/>
      <c r="O57" s="844"/>
      <c r="P57" s="853"/>
      <c r="Q57" s="854"/>
      <c r="R57" s="851"/>
      <c r="S57" s="890"/>
      <c r="T57" s="841" t="str">
        <f t="shared" si="21"/>
        <v/>
      </c>
      <c r="U57" s="842"/>
      <c r="V57" s="842"/>
      <c r="W57" s="842"/>
      <c r="X57" s="842"/>
      <c r="Y57" s="842"/>
      <c r="Z57" s="124" t="str">
        <f t="shared" si="127"/>
        <v/>
      </c>
      <c r="AA57" s="125" t="str">
        <f t="shared" si="128"/>
        <v/>
      </c>
      <c r="AB57" s="126" t="str">
        <f t="shared" si="129"/>
        <v/>
      </c>
      <c r="AC57" s="126" t="str">
        <f t="shared" si="130"/>
        <v/>
      </c>
      <c r="AD57" s="127" t="str">
        <f t="shared" si="22"/>
        <v>○</v>
      </c>
      <c r="AE57" s="127" t="str">
        <f t="shared" si="131"/>
        <v/>
      </c>
      <c r="AF57" s="127" t="str">
        <f t="shared" si="132"/>
        <v/>
      </c>
      <c r="AG57" s="127" t="str">
        <f t="shared" si="133"/>
        <v/>
      </c>
      <c r="AH57" s="127" t="str">
        <f t="shared" si="134"/>
        <v/>
      </c>
      <c r="AI57" s="127" t="str">
        <f t="shared" si="135"/>
        <v/>
      </c>
      <c r="AJ57" s="127" t="str">
        <f t="shared" si="136"/>
        <v/>
      </c>
      <c r="AK57" s="127" t="str">
        <f t="shared" si="137"/>
        <v/>
      </c>
      <c r="AL57" s="127" t="str">
        <f t="shared" si="138"/>
        <v/>
      </c>
      <c r="AM57" s="127" t="str">
        <f t="shared" si="26"/>
        <v/>
      </c>
      <c r="AN57" s="127" t="str">
        <f t="shared" si="27"/>
        <v/>
      </c>
      <c r="AO57" s="127" t="str">
        <f t="shared" si="28"/>
        <v/>
      </c>
      <c r="AP57" s="127" t="str">
        <f t="shared" si="29"/>
        <v/>
      </c>
      <c r="AQ57" s="127" t="str">
        <f t="shared" si="139"/>
        <v/>
      </c>
      <c r="AR57" s="127" t="str">
        <f t="shared" si="140"/>
        <v/>
      </c>
      <c r="AS57" s="127" t="str">
        <f t="shared" si="141"/>
        <v/>
      </c>
      <c r="AT57" s="127" t="str">
        <f t="shared" si="142"/>
        <v/>
      </c>
      <c r="AU57" s="127" t="str">
        <f t="shared" si="143"/>
        <v/>
      </c>
      <c r="AV57" s="127" t="str">
        <f t="shared" si="144"/>
        <v/>
      </c>
      <c r="AW57" s="127" t="str">
        <f t="shared" si="145"/>
        <v/>
      </c>
      <c r="AX57" s="127" t="str">
        <f t="shared" si="146"/>
        <v/>
      </c>
      <c r="AY57" s="127" t="str">
        <f t="shared" si="147"/>
        <v/>
      </c>
      <c r="AZ57" s="127" t="str">
        <f t="shared" si="148"/>
        <v/>
      </c>
      <c r="BA57" s="127" t="str">
        <f t="shared" si="149"/>
        <v/>
      </c>
      <c r="BB57" s="127" t="str">
        <f t="shared" si="150"/>
        <v/>
      </c>
      <c r="BQ57" s="116"/>
      <c r="BR57" s="116"/>
    </row>
    <row r="58" spans="1:70" ht="13.5" customHeight="1">
      <c r="A58" s="855">
        <f t="shared" si="20"/>
        <v>49</v>
      </c>
      <c r="B58" s="856"/>
      <c r="C58" s="857"/>
      <c r="D58" s="858"/>
      <c r="E58" s="859"/>
      <c r="F58" s="860"/>
      <c r="G58" s="861"/>
      <c r="H58" s="860"/>
      <c r="I58" s="861"/>
      <c r="J58" s="853"/>
      <c r="K58" s="854"/>
      <c r="L58" s="853"/>
      <c r="M58" s="854"/>
      <c r="N58" s="843"/>
      <c r="O58" s="844"/>
      <c r="P58" s="853"/>
      <c r="Q58" s="854"/>
      <c r="R58" s="851"/>
      <c r="S58" s="890"/>
      <c r="T58" s="841" t="str">
        <f t="shared" si="21"/>
        <v/>
      </c>
      <c r="U58" s="842"/>
      <c r="V58" s="842"/>
      <c r="W58" s="842"/>
      <c r="X58" s="842"/>
      <c r="Y58" s="842"/>
      <c r="Z58" s="124" t="str">
        <f t="shared" si="127"/>
        <v/>
      </c>
      <c r="AA58" s="125" t="str">
        <f t="shared" si="128"/>
        <v/>
      </c>
      <c r="AB58" s="126" t="str">
        <f t="shared" si="129"/>
        <v/>
      </c>
      <c r="AC58" s="126" t="str">
        <f t="shared" si="130"/>
        <v/>
      </c>
      <c r="AD58" s="127" t="str">
        <f t="shared" si="22"/>
        <v>○</v>
      </c>
      <c r="AE58" s="127" t="str">
        <f t="shared" si="131"/>
        <v/>
      </c>
      <c r="AF58" s="127" t="str">
        <f t="shared" si="132"/>
        <v/>
      </c>
      <c r="AG58" s="127" t="str">
        <f t="shared" si="133"/>
        <v/>
      </c>
      <c r="AH58" s="127" t="str">
        <f t="shared" si="134"/>
        <v/>
      </c>
      <c r="AI58" s="127" t="str">
        <f t="shared" si="135"/>
        <v/>
      </c>
      <c r="AJ58" s="127" t="str">
        <f t="shared" si="136"/>
        <v/>
      </c>
      <c r="AK58" s="127" t="str">
        <f t="shared" si="137"/>
        <v/>
      </c>
      <c r="AL58" s="127" t="str">
        <f t="shared" si="138"/>
        <v/>
      </c>
      <c r="AM58" s="127" t="str">
        <f t="shared" si="26"/>
        <v/>
      </c>
      <c r="AN58" s="127" t="str">
        <f t="shared" si="27"/>
        <v/>
      </c>
      <c r="AO58" s="127" t="str">
        <f t="shared" si="28"/>
        <v/>
      </c>
      <c r="AP58" s="127" t="str">
        <f t="shared" si="29"/>
        <v/>
      </c>
      <c r="AQ58" s="127" t="str">
        <f t="shared" si="139"/>
        <v/>
      </c>
      <c r="AR58" s="127" t="str">
        <f t="shared" si="140"/>
        <v/>
      </c>
      <c r="AS58" s="127" t="str">
        <f t="shared" si="141"/>
        <v/>
      </c>
      <c r="AT58" s="127" t="str">
        <f t="shared" si="142"/>
        <v/>
      </c>
      <c r="AU58" s="127" t="str">
        <f t="shared" si="143"/>
        <v/>
      </c>
      <c r="AV58" s="127" t="str">
        <f t="shared" si="144"/>
        <v/>
      </c>
      <c r="AW58" s="127" t="str">
        <f t="shared" si="145"/>
        <v/>
      </c>
      <c r="AX58" s="127" t="str">
        <f t="shared" si="146"/>
        <v/>
      </c>
      <c r="AY58" s="127" t="str">
        <f t="shared" si="147"/>
        <v/>
      </c>
      <c r="AZ58" s="127" t="str">
        <f t="shared" si="148"/>
        <v/>
      </c>
      <c r="BA58" s="127" t="str">
        <f t="shared" si="149"/>
        <v/>
      </c>
      <c r="BB58" s="127" t="str">
        <f t="shared" si="150"/>
        <v/>
      </c>
      <c r="BQ58" s="116"/>
      <c r="BR58" s="116"/>
    </row>
    <row r="59" spans="1:70" ht="13.5" customHeight="1">
      <c r="A59" s="855">
        <f t="shared" si="20"/>
        <v>50</v>
      </c>
      <c r="B59" s="856"/>
      <c r="C59" s="857"/>
      <c r="D59" s="858"/>
      <c r="E59" s="859"/>
      <c r="F59" s="860"/>
      <c r="G59" s="861"/>
      <c r="H59" s="860"/>
      <c r="I59" s="861"/>
      <c r="J59" s="853"/>
      <c r="K59" s="854"/>
      <c r="L59" s="853"/>
      <c r="M59" s="854"/>
      <c r="N59" s="843"/>
      <c r="O59" s="844"/>
      <c r="P59" s="853"/>
      <c r="Q59" s="854"/>
      <c r="R59" s="851"/>
      <c r="S59" s="890"/>
      <c r="T59" s="841" t="str">
        <f t="shared" si="21"/>
        <v/>
      </c>
      <c r="U59" s="842"/>
      <c r="V59" s="842"/>
      <c r="W59" s="842"/>
      <c r="X59" s="842"/>
      <c r="Y59" s="842"/>
      <c r="Z59" s="124" t="str">
        <f t="shared" si="127"/>
        <v/>
      </c>
      <c r="AA59" s="125" t="str">
        <f t="shared" si="128"/>
        <v/>
      </c>
      <c r="AB59" s="126" t="str">
        <f t="shared" si="129"/>
        <v/>
      </c>
      <c r="AC59" s="126" t="str">
        <f t="shared" si="130"/>
        <v/>
      </c>
      <c r="AD59" s="127" t="str">
        <f t="shared" si="22"/>
        <v>○</v>
      </c>
      <c r="AE59" s="127" t="str">
        <f t="shared" si="131"/>
        <v/>
      </c>
      <c r="AF59" s="127" t="str">
        <f t="shared" si="132"/>
        <v/>
      </c>
      <c r="AG59" s="127" t="str">
        <f t="shared" si="133"/>
        <v/>
      </c>
      <c r="AH59" s="127" t="str">
        <f t="shared" si="134"/>
        <v/>
      </c>
      <c r="AI59" s="127" t="str">
        <f t="shared" si="135"/>
        <v/>
      </c>
      <c r="AJ59" s="127" t="str">
        <f t="shared" si="136"/>
        <v/>
      </c>
      <c r="AK59" s="127" t="str">
        <f t="shared" si="137"/>
        <v/>
      </c>
      <c r="AL59" s="127" t="str">
        <f t="shared" si="138"/>
        <v/>
      </c>
      <c r="AM59" s="127" t="str">
        <f t="shared" si="26"/>
        <v/>
      </c>
      <c r="AN59" s="127" t="str">
        <f t="shared" si="27"/>
        <v/>
      </c>
      <c r="AO59" s="127" t="str">
        <f t="shared" si="28"/>
        <v/>
      </c>
      <c r="AP59" s="127" t="str">
        <f t="shared" si="29"/>
        <v/>
      </c>
      <c r="AQ59" s="127" t="str">
        <f t="shared" si="139"/>
        <v/>
      </c>
      <c r="AR59" s="127" t="str">
        <f t="shared" si="140"/>
        <v/>
      </c>
      <c r="AS59" s="127" t="str">
        <f t="shared" si="141"/>
        <v/>
      </c>
      <c r="AT59" s="127" t="str">
        <f t="shared" si="142"/>
        <v/>
      </c>
      <c r="AU59" s="127" t="str">
        <f t="shared" si="143"/>
        <v/>
      </c>
      <c r="AV59" s="127" t="str">
        <f t="shared" si="144"/>
        <v/>
      </c>
      <c r="AW59" s="127" t="str">
        <f t="shared" si="145"/>
        <v/>
      </c>
      <c r="AX59" s="127" t="str">
        <f t="shared" si="146"/>
        <v/>
      </c>
      <c r="AY59" s="127" t="str">
        <f t="shared" si="147"/>
        <v/>
      </c>
      <c r="AZ59" s="127" t="str">
        <f t="shared" si="148"/>
        <v/>
      </c>
      <c r="BA59" s="127" t="str">
        <f t="shared" si="149"/>
        <v/>
      </c>
      <c r="BB59" s="127" t="str">
        <f t="shared" si="150"/>
        <v/>
      </c>
      <c r="BQ59" s="116"/>
      <c r="BR59" s="116"/>
    </row>
    <row r="60" spans="1:70" ht="13.5" customHeight="1">
      <c r="A60" s="855">
        <f t="shared" si="20"/>
        <v>51</v>
      </c>
      <c r="B60" s="856"/>
      <c r="C60" s="857"/>
      <c r="D60" s="858"/>
      <c r="E60" s="859"/>
      <c r="F60" s="860"/>
      <c r="G60" s="861"/>
      <c r="H60" s="860"/>
      <c r="I60" s="861"/>
      <c r="J60" s="853"/>
      <c r="K60" s="854"/>
      <c r="L60" s="853"/>
      <c r="M60" s="854"/>
      <c r="N60" s="843"/>
      <c r="O60" s="844"/>
      <c r="P60" s="853"/>
      <c r="Q60" s="854"/>
      <c r="R60" s="851"/>
      <c r="S60" s="890"/>
      <c r="T60" s="841" t="str">
        <f t="shared" si="21"/>
        <v/>
      </c>
      <c r="U60" s="842"/>
      <c r="V60" s="842"/>
      <c r="W60" s="842"/>
      <c r="X60" s="842"/>
      <c r="Y60" s="842"/>
      <c r="Z60" s="124" t="str">
        <f t="shared" si="127"/>
        <v/>
      </c>
      <c r="AA60" s="125" t="str">
        <f t="shared" si="128"/>
        <v/>
      </c>
      <c r="AB60" s="126" t="str">
        <f t="shared" si="129"/>
        <v/>
      </c>
      <c r="AC60" s="126" t="str">
        <f t="shared" si="130"/>
        <v/>
      </c>
      <c r="AD60" s="127" t="str">
        <f t="shared" si="22"/>
        <v>○</v>
      </c>
      <c r="AE60" s="127" t="str">
        <f t="shared" si="131"/>
        <v/>
      </c>
      <c r="AF60" s="127" t="str">
        <f t="shared" si="132"/>
        <v/>
      </c>
      <c r="AG60" s="127" t="str">
        <f t="shared" si="133"/>
        <v/>
      </c>
      <c r="AH60" s="127" t="str">
        <f t="shared" si="134"/>
        <v/>
      </c>
      <c r="AI60" s="127" t="str">
        <f t="shared" si="135"/>
        <v/>
      </c>
      <c r="AJ60" s="127" t="str">
        <f t="shared" si="136"/>
        <v/>
      </c>
      <c r="AK60" s="127" t="str">
        <f t="shared" si="137"/>
        <v/>
      </c>
      <c r="AL60" s="127" t="str">
        <f t="shared" si="138"/>
        <v/>
      </c>
      <c r="AM60" s="127" t="str">
        <f t="shared" si="26"/>
        <v/>
      </c>
      <c r="AN60" s="127" t="str">
        <f t="shared" si="27"/>
        <v/>
      </c>
      <c r="AO60" s="127" t="str">
        <f t="shared" si="28"/>
        <v/>
      </c>
      <c r="AP60" s="127" t="str">
        <f t="shared" si="29"/>
        <v/>
      </c>
      <c r="AQ60" s="127" t="str">
        <f t="shared" si="139"/>
        <v/>
      </c>
      <c r="AR60" s="127" t="str">
        <f t="shared" si="140"/>
        <v/>
      </c>
      <c r="AS60" s="127" t="str">
        <f t="shared" si="141"/>
        <v/>
      </c>
      <c r="AT60" s="127" t="str">
        <f t="shared" si="142"/>
        <v/>
      </c>
      <c r="AU60" s="127" t="str">
        <f t="shared" si="143"/>
        <v/>
      </c>
      <c r="AV60" s="127" t="str">
        <f t="shared" si="144"/>
        <v/>
      </c>
      <c r="AW60" s="127" t="str">
        <f t="shared" si="145"/>
        <v/>
      </c>
      <c r="AX60" s="127" t="str">
        <f t="shared" si="146"/>
        <v/>
      </c>
      <c r="AY60" s="127" t="str">
        <f t="shared" si="147"/>
        <v/>
      </c>
      <c r="AZ60" s="127" t="str">
        <f t="shared" si="148"/>
        <v/>
      </c>
      <c r="BA60" s="127" t="str">
        <f t="shared" si="149"/>
        <v/>
      </c>
      <c r="BB60" s="127" t="str">
        <f t="shared" si="150"/>
        <v/>
      </c>
      <c r="BQ60" s="116"/>
      <c r="BR60" s="116"/>
    </row>
    <row r="61" spans="1:70" ht="13.5" customHeight="1">
      <c r="A61" s="855">
        <f t="shared" si="20"/>
        <v>52</v>
      </c>
      <c r="B61" s="856"/>
      <c r="C61" s="857"/>
      <c r="D61" s="858"/>
      <c r="E61" s="859"/>
      <c r="F61" s="860"/>
      <c r="G61" s="861"/>
      <c r="H61" s="860"/>
      <c r="I61" s="861"/>
      <c r="J61" s="853"/>
      <c r="K61" s="854"/>
      <c r="L61" s="853"/>
      <c r="M61" s="854"/>
      <c r="N61" s="843"/>
      <c r="O61" s="844"/>
      <c r="P61" s="853"/>
      <c r="Q61" s="854"/>
      <c r="R61" s="851"/>
      <c r="S61" s="890"/>
      <c r="T61" s="841" t="str">
        <f t="shared" si="21"/>
        <v/>
      </c>
      <c r="U61" s="842"/>
      <c r="V61" s="842"/>
      <c r="W61" s="842"/>
      <c r="X61" s="842"/>
      <c r="Y61" s="842"/>
      <c r="Z61" s="124" t="str">
        <f t="shared" si="127"/>
        <v/>
      </c>
      <c r="AA61" s="125" t="str">
        <f t="shared" si="128"/>
        <v/>
      </c>
      <c r="AB61" s="126" t="str">
        <f t="shared" si="129"/>
        <v/>
      </c>
      <c r="AC61" s="126" t="str">
        <f t="shared" si="130"/>
        <v/>
      </c>
      <c r="AD61" s="127" t="str">
        <f t="shared" si="22"/>
        <v>○</v>
      </c>
      <c r="AE61" s="127" t="str">
        <f t="shared" si="131"/>
        <v/>
      </c>
      <c r="AF61" s="127" t="str">
        <f t="shared" si="132"/>
        <v/>
      </c>
      <c r="AG61" s="127" t="str">
        <f t="shared" si="133"/>
        <v/>
      </c>
      <c r="AH61" s="127" t="str">
        <f t="shared" si="134"/>
        <v/>
      </c>
      <c r="AI61" s="127" t="str">
        <f t="shared" si="135"/>
        <v/>
      </c>
      <c r="AJ61" s="127" t="str">
        <f t="shared" si="136"/>
        <v/>
      </c>
      <c r="AK61" s="127" t="str">
        <f t="shared" si="137"/>
        <v/>
      </c>
      <c r="AL61" s="127" t="str">
        <f t="shared" si="138"/>
        <v/>
      </c>
      <c r="AM61" s="127" t="str">
        <f t="shared" si="26"/>
        <v/>
      </c>
      <c r="AN61" s="127" t="str">
        <f t="shared" si="27"/>
        <v/>
      </c>
      <c r="AO61" s="127" t="str">
        <f t="shared" si="28"/>
        <v/>
      </c>
      <c r="AP61" s="127" t="str">
        <f t="shared" si="29"/>
        <v/>
      </c>
      <c r="AQ61" s="127" t="str">
        <f t="shared" si="139"/>
        <v/>
      </c>
      <c r="AR61" s="127" t="str">
        <f t="shared" si="140"/>
        <v/>
      </c>
      <c r="AS61" s="127" t="str">
        <f t="shared" si="141"/>
        <v/>
      </c>
      <c r="AT61" s="127" t="str">
        <f t="shared" si="142"/>
        <v/>
      </c>
      <c r="AU61" s="127" t="str">
        <f t="shared" si="143"/>
        <v/>
      </c>
      <c r="AV61" s="127" t="str">
        <f t="shared" si="144"/>
        <v/>
      </c>
      <c r="AW61" s="127" t="str">
        <f t="shared" si="145"/>
        <v/>
      </c>
      <c r="AX61" s="127" t="str">
        <f t="shared" si="146"/>
        <v/>
      </c>
      <c r="AY61" s="127" t="str">
        <f t="shared" si="147"/>
        <v/>
      </c>
      <c r="AZ61" s="127" t="str">
        <f t="shared" si="148"/>
        <v/>
      </c>
      <c r="BA61" s="127" t="str">
        <f t="shared" si="149"/>
        <v/>
      </c>
      <c r="BB61" s="127" t="str">
        <f t="shared" si="150"/>
        <v/>
      </c>
      <c r="BQ61" s="116"/>
      <c r="BR61" s="116"/>
    </row>
    <row r="62" spans="1:70" ht="13.5" customHeight="1">
      <c r="A62" s="855">
        <f t="shared" si="20"/>
        <v>53</v>
      </c>
      <c r="B62" s="856"/>
      <c r="C62" s="857"/>
      <c r="D62" s="858"/>
      <c r="E62" s="859"/>
      <c r="F62" s="860"/>
      <c r="G62" s="861"/>
      <c r="H62" s="860"/>
      <c r="I62" s="861"/>
      <c r="J62" s="853"/>
      <c r="K62" s="854"/>
      <c r="L62" s="853"/>
      <c r="M62" s="854"/>
      <c r="N62" s="843"/>
      <c r="O62" s="844"/>
      <c r="P62" s="853"/>
      <c r="Q62" s="854"/>
      <c r="R62" s="851"/>
      <c r="S62" s="890"/>
      <c r="T62" s="841" t="str">
        <f t="shared" si="21"/>
        <v/>
      </c>
      <c r="U62" s="842"/>
      <c r="V62" s="842"/>
      <c r="W62" s="842"/>
      <c r="X62" s="842"/>
      <c r="Y62" s="842"/>
      <c r="Z62" s="124" t="str">
        <f t="shared" si="127"/>
        <v/>
      </c>
      <c r="AA62" s="125" t="str">
        <f t="shared" si="128"/>
        <v/>
      </c>
      <c r="AB62" s="126" t="str">
        <f t="shared" si="129"/>
        <v/>
      </c>
      <c r="AC62" s="126" t="str">
        <f t="shared" si="130"/>
        <v/>
      </c>
      <c r="AD62" s="127" t="str">
        <f t="shared" si="22"/>
        <v>○</v>
      </c>
      <c r="AE62" s="127" t="str">
        <f t="shared" si="131"/>
        <v/>
      </c>
      <c r="AF62" s="127" t="str">
        <f t="shared" si="132"/>
        <v/>
      </c>
      <c r="AG62" s="127" t="str">
        <f t="shared" si="133"/>
        <v/>
      </c>
      <c r="AH62" s="127" t="str">
        <f t="shared" si="134"/>
        <v/>
      </c>
      <c r="AI62" s="127" t="str">
        <f t="shared" si="135"/>
        <v/>
      </c>
      <c r="AJ62" s="127" t="str">
        <f t="shared" si="136"/>
        <v/>
      </c>
      <c r="AK62" s="127" t="str">
        <f t="shared" si="137"/>
        <v/>
      </c>
      <c r="AL62" s="127" t="str">
        <f t="shared" si="138"/>
        <v/>
      </c>
      <c r="AM62" s="127" t="str">
        <f t="shared" si="26"/>
        <v/>
      </c>
      <c r="AN62" s="127" t="str">
        <f t="shared" si="27"/>
        <v/>
      </c>
      <c r="AO62" s="127" t="str">
        <f t="shared" si="28"/>
        <v/>
      </c>
      <c r="AP62" s="127" t="str">
        <f t="shared" si="29"/>
        <v/>
      </c>
      <c r="AQ62" s="127" t="str">
        <f t="shared" si="139"/>
        <v/>
      </c>
      <c r="AR62" s="127" t="str">
        <f t="shared" si="140"/>
        <v/>
      </c>
      <c r="AS62" s="127" t="str">
        <f t="shared" si="141"/>
        <v/>
      </c>
      <c r="AT62" s="127" t="str">
        <f t="shared" si="142"/>
        <v/>
      </c>
      <c r="AU62" s="127" t="str">
        <f t="shared" si="143"/>
        <v/>
      </c>
      <c r="AV62" s="127" t="str">
        <f t="shared" si="144"/>
        <v/>
      </c>
      <c r="AW62" s="127" t="str">
        <f t="shared" si="145"/>
        <v/>
      </c>
      <c r="AX62" s="127" t="str">
        <f t="shared" si="146"/>
        <v/>
      </c>
      <c r="AY62" s="127" t="str">
        <f t="shared" si="147"/>
        <v/>
      </c>
      <c r="AZ62" s="127" t="str">
        <f t="shared" si="148"/>
        <v/>
      </c>
      <c r="BA62" s="127" t="str">
        <f t="shared" si="149"/>
        <v/>
      </c>
      <c r="BB62" s="127" t="str">
        <f t="shared" si="150"/>
        <v/>
      </c>
      <c r="BQ62" s="116"/>
      <c r="BR62" s="116"/>
    </row>
    <row r="63" spans="1:70" ht="13.5" customHeight="1">
      <c r="A63" s="855">
        <f t="shared" si="20"/>
        <v>54</v>
      </c>
      <c r="B63" s="856"/>
      <c r="C63" s="857"/>
      <c r="D63" s="858"/>
      <c r="E63" s="859"/>
      <c r="F63" s="860"/>
      <c r="G63" s="861"/>
      <c r="H63" s="860"/>
      <c r="I63" s="861"/>
      <c r="J63" s="853"/>
      <c r="K63" s="854"/>
      <c r="L63" s="853"/>
      <c r="M63" s="854"/>
      <c r="N63" s="843"/>
      <c r="O63" s="844"/>
      <c r="P63" s="853"/>
      <c r="Q63" s="854"/>
      <c r="R63" s="851"/>
      <c r="S63" s="890"/>
      <c r="T63" s="841" t="str">
        <f t="shared" si="21"/>
        <v/>
      </c>
      <c r="U63" s="842"/>
      <c r="V63" s="842"/>
      <c r="W63" s="842"/>
      <c r="X63" s="842"/>
      <c r="Y63" s="842"/>
      <c r="Z63" s="124" t="str">
        <f t="shared" si="127"/>
        <v/>
      </c>
      <c r="AA63" s="125" t="str">
        <f t="shared" si="128"/>
        <v/>
      </c>
      <c r="AB63" s="126" t="str">
        <f t="shared" si="129"/>
        <v/>
      </c>
      <c r="AC63" s="126" t="str">
        <f t="shared" si="130"/>
        <v/>
      </c>
      <c r="AD63" s="127" t="str">
        <f t="shared" si="22"/>
        <v>○</v>
      </c>
      <c r="AE63" s="127" t="str">
        <f t="shared" si="131"/>
        <v/>
      </c>
      <c r="AF63" s="127" t="str">
        <f t="shared" si="132"/>
        <v/>
      </c>
      <c r="AG63" s="127" t="str">
        <f t="shared" si="133"/>
        <v/>
      </c>
      <c r="AH63" s="127" t="str">
        <f t="shared" si="134"/>
        <v/>
      </c>
      <c r="AI63" s="127" t="str">
        <f t="shared" si="135"/>
        <v/>
      </c>
      <c r="AJ63" s="127" t="str">
        <f t="shared" si="136"/>
        <v/>
      </c>
      <c r="AK63" s="127" t="str">
        <f t="shared" si="137"/>
        <v/>
      </c>
      <c r="AL63" s="127" t="str">
        <f t="shared" si="138"/>
        <v/>
      </c>
      <c r="AM63" s="127" t="str">
        <f t="shared" si="26"/>
        <v/>
      </c>
      <c r="AN63" s="127" t="str">
        <f t="shared" si="27"/>
        <v/>
      </c>
      <c r="AO63" s="127" t="str">
        <f t="shared" si="28"/>
        <v/>
      </c>
      <c r="AP63" s="127" t="str">
        <f t="shared" si="29"/>
        <v/>
      </c>
      <c r="AQ63" s="127" t="str">
        <f t="shared" si="139"/>
        <v/>
      </c>
      <c r="AR63" s="127" t="str">
        <f t="shared" si="140"/>
        <v/>
      </c>
      <c r="AS63" s="127" t="str">
        <f t="shared" si="141"/>
        <v/>
      </c>
      <c r="AT63" s="127" t="str">
        <f t="shared" si="142"/>
        <v/>
      </c>
      <c r="AU63" s="127" t="str">
        <f t="shared" si="143"/>
        <v/>
      </c>
      <c r="AV63" s="127" t="str">
        <f t="shared" si="144"/>
        <v/>
      </c>
      <c r="AW63" s="127" t="str">
        <f t="shared" si="145"/>
        <v/>
      </c>
      <c r="AX63" s="127" t="str">
        <f t="shared" si="146"/>
        <v/>
      </c>
      <c r="AY63" s="127" t="str">
        <f t="shared" si="147"/>
        <v/>
      </c>
      <c r="AZ63" s="127" t="str">
        <f t="shared" si="148"/>
        <v/>
      </c>
      <c r="BA63" s="127" t="str">
        <f t="shared" si="149"/>
        <v/>
      </c>
      <c r="BB63" s="127" t="str">
        <f t="shared" si="150"/>
        <v/>
      </c>
      <c r="BQ63" s="116"/>
      <c r="BR63" s="116"/>
    </row>
    <row r="64" spans="1:70" ht="13.5" customHeight="1">
      <c r="A64" s="855">
        <f t="shared" si="20"/>
        <v>55</v>
      </c>
      <c r="B64" s="856"/>
      <c r="C64" s="857"/>
      <c r="D64" s="858"/>
      <c r="E64" s="859"/>
      <c r="F64" s="860"/>
      <c r="G64" s="861"/>
      <c r="H64" s="860"/>
      <c r="I64" s="861"/>
      <c r="J64" s="853"/>
      <c r="K64" s="854"/>
      <c r="L64" s="853"/>
      <c r="M64" s="854"/>
      <c r="N64" s="843"/>
      <c r="O64" s="844"/>
      <c r="P64" s="853"/>
      <c r="Q64" s="854"/>
      <c r="R64" s="851"/>
      <c r="S64" s="890"/>
      <c r="T64" s="841" t="str">
        <f t="shared" si="21"/>
        <v/>
      </c>
      <c r="U64" s="842"/>
      <c r="V64" s="842"/>
      <c r="W64" s="842"/>
      <c r="X64" s="842"/>
      <c r="Y64" s="842"/>
      <c r="Z64" s="124" t="str">
        <f t="shared" si="127"/>
        <v/>
      </c>
      <c r="AA64" s="125" t="str">
        <f t="shared" si="128"/>
        <v/>
      </c>
      <c r="AB64" s="126" t="str">
        <f t="shared" si="129"/>
        <v/>
      </c>
      <c r="AC64" s="126" t="str">
        <f t="shared" si="130"/>
        <v/>
      </c>
      <c r="AD64" s="127" t="str">
        <f t="shared" si="22"/>
        <v>○</v>
      </c>
      <c r="AE64" s="127" t="str">
        <f t="shared" si="131"/>
        <v/>
      </c>
      <c r="AF64" s="127" t="str">
        <f t="shared" si="132"/>
        <v/>
      </c>
      <c r="AG64" s="127" t="str">
        <f t="shared" si="133"/>
        <v/>
      </c>
      <c r="AH64" s="127" t="str">
        <f t="shared" si="134"/>
        <v/>
      </c>
      <c r="AI64" s="127" t="str">
        <f t="shared" si="135"/>
        <v/>
      </c>
      <c r="AJ64" s="127" t="str">
        <f t="shared" si="136"/>
        <v/>
      </c>
      <c r="AK64" s="127" t="str">
        <f t="shared" si="137"/>
        <v/>
      </c>
      <c r="AL64" s="127" t="str">
        <f t="shared" si="138"/>
        <v/>
      </c>
      <c r="AM64" s="127" t="str">
        <f t="shared" si="26"/>
        <v/>
      </c>
      <c r="AN64" s="127" t="str">
        <f t="shared" si="27"/>
        <v/>
      </c>
      <c r="AO64" s="127" t="str">
        <f t="shared" si="28"/>
        <v/>
      </c>
      <c r="AP64" s="127" t="str">
        <f t="shared" si="29"/>
        <v/>
      </c>
      <c r="AQ64" s="127" t="str">
        <f t="shared" si="139"/>
        <v/>
      </c>
      <c r="AR64" s="127" t="str">
        <f t="shared" si="140"/>
        <v/>
      </c>
      <c r="AS64" s="127" t="str">
        <f t="shared" si="141"/>
        <v/>
      </c>
      <c r="AT64" s="127" t="str">
        <f t="shared" si="142"/>
        <v/>
      </c>
      <c r="AU64" s="127" t="str">
        <f t="shared" si="143"/>
        <v/>
      </c>
      <c r="AV64" s="127" t="str">
        <f t="shared" si="144"/>
        <v/>
      </c>
      <c r="AW64" s="127" t="str">
        <f t="shared" si="145"/>
        <v/>
      </c>
      <c r="AX64" s="127" t="str">
        <f t="shared" si="146"/>
        <v/>
      </c>
      <c r="AY64" s="127" t="str">
        <f t="shared" si="147"/>
        <v/>
      </c>
      <c r="AZ64" s="127" t="str">
        <f t="shared" si="148"/>
        <v/>
      </c>
      <c r="BA64" s="127" t="str">
        <f t="shared" si="149"/>
        <v/>
      </c>
      <c r="BB64" s="127" t="str">
        <f t="shared" si="150"/>
        <v/>
      </c>
      <c r="BQ64" s="116"/>
      <c r="BR64" s="116"/>
    </row>
    <row r="65" spans="1:70" ht="13.5" customHeight="1">
      <c r="A65" s="855">
        <f t="shared" si="20"/>
        <v>56</v>
      </c>
      <c r="B65" s="856"/>
      <c r="C65" s="857"/>
      <c r="D65" s="858"/>
      <c r="E65" s="859"/>
      <c r="F65" s="860"/>
      <c r="G65" s="861"/>
      <c r="H65" s="860"/>
      <c r="I65" s="861"/>
      <c r="J65" s="853"/>
      <c r="K65" s="854"/>
      <c r="L65" s="853"/>
      <c r="M65" s="854"/>
      <c r="N65" s="843"/>
      <c r="O65" s="844"/>
      <c r="P65" s="853"/>
      <c r="Q65" s="854"/>
      <c r="R65" s="851"/>
      <c r="S65" s="890"/>
      <c r="T65" s="841" t="str">
        <f t="shared" si="21"/>
        <v/>
      </c>
      <c r="U65" s="842"/>
      <c r="V65" s="842"/>
      <c r="W65" s="842"/>
      <c r="X65" s="842"/>
      <c r="Y65" s="842"/>
      <c r="Z65" s="124" t="str">
        <f t="shared" si="127"/>
        <v/>
      </c>
      <c r="AA65" s="125" t="str">
        <f t="shared" si="128"/>
        <v/>
      </c>
      <c r="AB65" s="126" t="str">
        <f t="shared" si="129"/>
        <v/>
      </c>
      <c r="AC65" s="126" t="str">
        <f t="shared" si="130"/>
        <v/>
      </c>
      <c r="AD65" s="127" t="str">
        <f t="shared" si="22"/>
        <v>○</v>
      </c>
      <c r="AE65" s="127" t="str">
        <f t="shared" si="131"/>
        <v/>
      </c>
      <c r="AF65" s="127" t="str">
        <f t="shared" si="132"/>
        <v/>
      </c>
      <c r="AG65" s="127" t="str">
        <f t="shared" si="133"/>
        <v/>
      </c>
      <c r="AH65" s="127" t="str">
        <f t="shared" si="134"/>
        <v/>
      </c>
      <c r="AI65" s="127" t="str">
        <f t="shared" si="135"/>
        <v/>
      </c>
      <c r="AJ65" s="127" t="str">
        <f t="shared" si="136"/>
        <v/>
      </c>
      <c r="AK65" s="127" t="str">
        <f t="shared" si="137"/>
        <v/>
      </c>
      <c r="AL65" s="127" t="str">
        <f t="shared" si="138"/>
        <v/>
      </c>
      <c r="AM65" s="127" t="str">
        <f t="shared" si="26"/>
        <v/>
      </c>
      <c r="AN65" s="127" t="str">
        <f t="shared" si="27"/>
        <v/>
      </c>
      <c r="AO65" s="127" t="str">
        <f t="shared" si="28"/>
        <v/>
      </c>
      <c r="AP65" s="127" t="str">
        <f t="shared" si="29"/>
        <v/>
      </c>
      <c r="AQ65" s="127" t="str">
        <f t="shared" si="139"/>
        <v/>
      </c>
      <c r="AR65" s="127" t="str">
        <f t="shared" si="140"/>
        <v/>
      </c>
      <c r="AS65" s="127" t="str">
        <f t="shared" si="141"/>
        <v/>
      </c>
      <c r="AT65" s="127" t="str">
        <f t="shared" si="142"/>
        <v/>
      </c>
      <c r="AU65" s="127" t="str">
        <f t="shared" si="143"/>
        <v/>
      </c>
      <c r="AV65" s="127" t="str">
        <f t="shared" si="144"/>
        <v/>
      </c>
      <c r="AW65" s="127" t="str">
        <f t="shared" si="145"/>
        <v/>
      </c>
      <c r="AX65" s="127" t="str">
        <f t="shared" si="146"/>
        <v/>
      </c>
      <c r="AY65" s="127" t="str">
        <f t="shared" si="147"/>
        <v/>
      </c>
      <c r="AZ65" s="127" t="str">
        <f t="shared" si="148"/>
        <v/>
      </c>
      <c r="BA65" s="127" t="str">
        <f t="shared" si="149"/>
        <v/>
      </c>
      <c r="BB65" s="127" t="str">
        <f t="shared" si="150"/>
        <v/>
      </c>
      <c r="BQ65" s="116"/>
      <c r="BR65" s="116"/>
    </row>
    <row r="66" spans="1:70" ht="13.5" customHeight="1">
      <c r="A66" s="855">
        <f t="shared" si="20"/>
        <v>57</v>
      </c>
      <c r="B66" s="856"/>
      <c r="C66" s="857"/>
      <c r="D66" s="858"/>
      <c r="E66" s="859"/>
      <c r="F66" s="860"/>
      <c r="G66" s="861"/>
      <c r="H66" s="860"/>
      <c r="I66" s="861"/>
      <c r="J66" s="853"/>
      <c r="K66" s="854"/>
      <c r="L66" s="853"/>
      <c r="M66" s="854"/>
      <c r="N66" s="843"/>
      <c r="O66" s="844"/>
      <c r="P66" s="853"/>
      <c r="Q66" s="854"/>
      <c r="R66" s="851"/>
      <c r="S66" s="890"/>
      <c r="T66" s="841" t="str">
        <f t="shared" si="21"/>
        <v/>
      </c>
      <c r="U66" s="842"/>
      <c r="V66" s="842"/>
      <c r="W66" s="842"/>
      <c r="X66" s="842"/>
      <c r="Y66" s="842"/>
      <c r="Z66" s="124" t="str">
        <f t="shared" si="127"/>
        <v/>
      </c>
      <c r="AA66" s="125" t="str">
        <f t="shared" si="128"/>
        <v/>
      </c>
      <c r="AB66" s="126" t="str">
        <f t="shared" si="129"/>
        <v/>
      </c>
      <c r="AC66" s="126" t="str">
        <f t="shared" si="130"/>
        <v/>
      </c>
      <c r="AD66" s="127" t="str">
        <f t="shared" si="22"/>
        <v>○</v>
      </c>
      <c r="AE66" s="127" t="str">
        <f t="shared" si="131"/>
        <v/>
      </c>
      <c r="AF66" s="127" t="str">
        <f t="shared" si="132"/>
        <v/>
      </c>
      <c r="AG66" s="127" t="str">
        <f t="shared" si="133"/>
        <v/>
      </c>
      <c r="AH66" s="127" t="str">
        <f t="shared" si="134"/>
        <v/>
      </c>
      <c r="AI66" s="127" t="str">
        <f t="shared" si="135"/>
        <v/>
      </c>
      <c r="AJ66" s="127" t="str">
        <f t="shared" si="136"/>
        <v/>
      </c>
      <c r="AK66" s="127" t="str">
        <f t="shared" si="137"/>
        <v/>
      </c>
      <c r="AL66" s="127" t="str">
        <f t="shared" si="138"/>
        <v/>
      </c>
      <c r="AM66" s="127" t="str">
        <f t="shared" si="26"/>
        <v/>
      </c>
      <c r="AN66" s="127" t="str">
        <f t="shared" si="27"/>
        <v/>
      </c>
      <c r="AO66" s="127" t="str">
        <f t="shared" si="28"/>
        <v/>
      </c>
      <c r="AP66" s="127" t="str">
        <f t="shared" si="29"/>
        <v/>
      </c>
      <c r="AQ66" s="127" t="str">
        <f t="shared" si="139"/>
        <v/>
      </c>
      <c r="AR66" s="127" t="str">
        <f t="shared" si="140"/>
        <v/>
      </c>
      <c r="AS66" s="127" t="str">
        <f t="shared" si="141"/>
        <v/>
      </c>
      <c r="AT66" s="127" t="str">
        <f t="shared" si="142"/>
        <v/>
      </c>
      <c r="AU66" s="127" t="str">
        <f t="shared" si="143"/>
        <v/>
      </c>
      <c r="AV66" s="127" t="str">
        <f t="shared" si="144"/>
        <v/>
      </c>
      <c r="AW66" s="127" t="str">
        <f t="shared" si="145"/>
        <v/>
      </c>
      <c r="AX66" s="127" t="str">
        <f t="shared" si="146"/>
        <v/>
      </c>
      <c r="AY66" s="127" t="str">
        <f t="shared" si="147"/>
        <v/>
      </c>
      <c r="AZ66" s="127" t="str">
        <f t="shared" si="148"/>
        <v/>
      </c>
      <c r="BA66" s="127" t="str">
        <f t="shared" si="149"/>
        <v/>
      </c>
      <c r="BB66" s="127" t="str">
        <f t="shared" si="150"/>
        <v/>
      </c>
      <c r="BQ66" s="116"/>
      <c r="BR66" s="116"/>
    </row>
    <row r="67" spans="1:70" ht="13.5" customHeight="1">
      <c r="A67" s="855">
        <f t="shared" si="20"/>
        <v>58</v>
      </c>
      <c r="B67" s="856"/>
      <c r="C67" s="857"/>
      <c r="D67" s="858"/>
      <c r="E67" s="859"/>
      <c r="F67" s="860"/>
      <c r="G67" s="861"/>
      <c r="H67" s="860"/>
      <c r="I67" s="861"/>
      <c r="J67" s="853"/>
      <c r="K67" s="854"/>
      <c r="L67" s="853"/>
      <c r="M67" s="854"/>
      <c r="N67" s="843"/>
      <c r="O67" s="844"/>
      <c r="P67" s="853"/>
      <c r="Q67" s="854"/>
      <c r="R67" s="851"/>
      <c r="S67" s="890"/>
      <c r="T67" s="841" t="str">
        <f t="shared" si="21"/>
        <v/>
      </c>
      <c r="U67" s="842"/>
      <c r="V67" s="842"/>
      <c r="W67" s="842"/>
      <c r="X67" s="842"/>
      <c r="Y67" s="842"/>
      <c r="Z67" s="124" t="str">
        <f t="shared" si="127"/>
        <v/>
      </c>
      <c r="AA67" s="125" t="str">
        <f t="shared" si="128"/>
        <v/>
      </c>
      <c r="AB67" s="126" t="str">
        <f t="shared" si="129"/>
        <v/>
      </c>
      <c r="AC67" s="126" t="str">
        <f t="shared" si="130"/>
        <v/>
      </c>
      <c r="AD67" s="127" t="str">
        <f t="shared" si="22"/>
        <v>○</v>
      </c>
      <c r="AE67" s="127" t="str">
        <f t="shared" si="131"/>
        <v/>
      </c>
      <c r="AF67" s="127" t="str">
        <f t="shared" si="132"/>
        <v/>
      </c>
      <c r="AG67" s="127" t="str">
        <f t="shared" si="133"/>
        <v/>
      </c>
      <c r="AH67" s="127" t="str">
        <f t="shared" si="134"/>
        <v/>
      </c>
      <c r="AI67" s="127" t="str">
        <f t="shared" si="135"/>
        <v/>
      </c>
      <c r="AJ67" s="127" t="str">
        <f t="shared" si="136"/>
        <v/>
      </c>
      <c r="AK67" s="127" t="str">
        <f t="shared" si="137"/>
        <v/>
      </c>
      <c r="AL67" s="127" t="str">
        <f t="shared" si="138"/>
        <v/>
      </c>
      <c r="AM67" s="127" t="str">
        <f t="shared" si="26"/>
        <v/>
      </c>
      <c r="AN67" s="127" t="str">
        <f t="shared" si="27"/>
        <v/>
      </c>
      <c r="AO67" s="127" t="str">
        <f t="shared" si="28"/>
        <v/>
      </c>
      <c r="AP67" s="127" t="str">
        <f t="shared" si="29"/>
        <v/>
      </c>
      <c r="AQ67" s="127" t="str">
        <f t="shared" si="139"/>
        <v/>
      </c>
      <c r="AR67" s="127" t="str">
        <f t="shared" si="140"/>
        <v/>
      </c>
      <c r="AS67" s="127" t="str">
        <f t="shared" si="141"/>
        <v/>
      </c>
      <c r="AT67" s="127" t="str">
        <f t="shared" si="142"/>
        <v/>
      </c>
      <c r="AU67" s="127" t="str">
        <f t="shared" si="143"/>
        <v/>
      </c>
      <c r="AV67" s="127" t="str">
        <f t="shared" si="144"/>
        <v/>
      </c>
      <c r="AW67" s="127" t="str">
        <f t="shared" si="145"/>
        <v/>
      </c>
      <c r="AX67" s="127" t="str">
        <f t="shared" si="146"/>
        <v/>
      </c>
      <c r="AY67" s="127" t="str">
        <f t="shared" si="147"/>
        <v/>
      </c>
      <c r="AZ67" s="127" t="str">
        <f t="shared" si="148"/>
        <v/>
      </c>
      <c r="BA67" s="127" t="str">
        <f t="shared" si="149"/>
        <v/>
      </c>
      <c r="BB67" s="127" t="str">
        <f t="shared" si="150"/>
        <v/>
      </c>
      <c r="BQ67" s="116"/>
      <c r="BR67" s="116"/>
    </row>
    <row r="68" spans="1:70" ht="13.5" customHeight="1">
      <c r="A68" s="855">
        <f t="shared" si="20"/>
        <v>59</v>
      </c>
      <c r="B68" s="856"/>
      <c r="C68" s="857"/>
      <c r="D68" s="858"/>
      <c r="E68" s="859"/>
      <c r="F68" s="860"/>
      <c r="G68" s="861"/>
      <c r="H68" s="860"/>
      <c r="I68" s="861"/>
      <c r="J68" s="853"/>
      <c r="K68" s="854"/>
      <c r="L68" s="853"/>
      <c r="M68" s="854"/>
      <c r="N68" s="843"/>
      <c r="O68" s="844"/>
      <c r="P68" s="853"/>
      <c r="Q68" s="854"/>
      <c r="R68" s="851"/>
      <c r="S68" s="890"/>
      <c r="T68" s="841" t="str">
        <f t="shared" si="21"/>
        <v/>
      </c>
      <c r="U68" s="842"/>
      <c r="V68" s="842"/>
      <c r="W68" s="842"/>
      <c r="X68" s="842"/>
      <c r="Y68" s="842"/>
      <c r="Z68" s="124" t="str">
        <f t="shared" si="127"/>
        <v/>
      </c>
      <c r="AA68" s="125" t="str">
        <f t="shared" si="128"/>
        <v/>
      </c>
      <c r="AB68" s="126" t="str">
        <f t="shared" si="129"/>
        <v/>
      </c>
      <c r="AC68" s="126" t="str">
        <f t="shared" si="130"/>
        <v/>
      </c>
      <c r="AD68" s="127" t="str">
        <f t="shared" si="22"/>
        <v>○</v>
      </c>
      <c r="AE68" s="127" t="str">
        <f t="shared" si="131"/>
        <v/>
      </c>
      <c r="AF68" s="127" t="str">
        <f t="shared" si="132"/>
        <v/>
      </c>
      <c r="AG68" s="127" t="str">
        <f t="shared" si="133"/>
        <v/>
      </c>
      <c r="AH68" s="127" t="str">
        <f t="shared" si="134"/>
        <v/>
      </c>
      <c r="AI68" s="127" t="str">
        <f t="shared" si="135"/>
        <v/>
      </c>
      <c r="AJ68" s="127" t="str">
        <f t="shared" si="136"/>
        <v/>
      </c>
      <c r="AK68" s="127" t="str">
        <f t="shared" si="137"/>
        <v/>
      </c>
      <c r="AL68" s="127" t="str">
        <f t="shared" si="138"/>
        <v/>
      </c>
      <c r="AM68" s="127" t="str">
        <f t="shared" si="26"/>
        <v/>
      </c>
      <c r="AN68" s="127" t="str">
        <f t="shared" si="27"/>
        <v/>
      </c>
      <c r="AO68" s="127" t="str">
        <f t="shared" si="28"/>
        <v/>
      </c>
      <c r="AP68" s="127" t="str">
        <f t="shared" si="29"/>
        <v/>
      </c>
      <c r="AQ68" s="127" t="str">
        <f t="shared" si="139"/>
        <v/>
      </c>
      <c r="AR68" s="127" t="str">
        <f t="shared" si="140"/>
        <v/>
      </c>
      <c r="AS68" s="127" t="str">
        <f t="shared" si="141"/>
        <v/>
      </c>
      <c r="AT68" s="127" t="str">
        <f t="shared" si="142"/>
        <v/>
      </c>
      <c r="AU68" s="127" t="str">
        <f t="shared" si="143"/>
        <v/>
      </c>
      <c r="AV68" s="127" t="str">
        <f t="shared" si="144"/>
        <v/>
      </c>
      <c r="AW68" s="127" t="str">
        <f t="shared" si="145"/>
        <v/>
      </c>
      <c r="AX68" s="127" t="str">
        <f t="shared" si="146"/>
        <v/>
      </c>
      <c r="AY68" s="127" t="str">
        <f t="shared" si="147"/>
        <v/>
      </c>
      <c r="AZ68" s="127" t="str">
        <f t="shared" si="148"/>
        <v/>
      </c>
      <c r="BA68" s="127" t="str">
        <f t="shared" si="149"/>
        <v/>
      </c>
      <c r="BB68" s="127" t="str">
        <f t="shared" si="150"/>
        <v/>
      </c>
      <c r="BQ68" s="116"/>
      <c r="BR68" s="116"/>
    </row>
    <row r="69" spans="1:70" ht="13.5" customHeight="1">
      <c r="A69" s="855">
        <f t="shared" si="20"/>
        <v>60</v>
      </c>
      <c r="B69" s="856"/>
      <c r="C69" s="857"/>
      <c r="D69" s="858"/>
      <c r="E69" s="859"/>
      <c r="F69" s="860"/>
      <c r="G69" s="861"/>
      <c r="H69" s="860"/>
      <c r="I69" s="861"/>
      <c r="J69" s="853"/>
      <c r="K69" s="854"/>
      <c r="L69" s="853"/>
      <c r="M69" s="854"/>
      <c r="N69" s="843"/>
      <c r="O69" s="844"/>
      <c r="P69" s="853"/>
      <c r="Q69" s="854"/>
      <c r="R69" s="851"/>
      <c r="S69" s="890"/>
      <c r="T69" s="841" t="str">
        <f t="shared" si="21"/>
        <v/>
      </c>
      <c r="U69" s="842"/>
      <c r="V69" s="842"/>
      <c r="W69" s="842"/>
      <c r="X69" s="842"/>
      <c r="Y69" s="842"/>
      <c r="Z69" s="124" t="str">
        <f t="shared" si="127"/>
        <v/>
      </c>
      <c r="AA69" s="125" t="str">
        <f t="shared" si="128"/>
        <v/>
      </c>
      <c r="AB69" s="126" t="str">
        <f t="shared" si="129"/>
        <v/>
      </c>
      <c r="AC69" s="126" t="str">
        <f t="shared" si="130"/>
        <v/>
      </c>
      <c r="AD69" s="127" t="str">
        <f t="shared" si="22"/>
        <v>○</v>
      </c>
      <c r="AE69" s="127" t="str">
        <f t="shared" si="131"/>
        <v/>
      </c>
      <c r="AF69" s="127" t="str">
        <f t="shared" si="132"/>
        <v/>
      </c>
      <c r="AG69" s="127" t="str">
        <f t="shared" si="133"/>
        <v/>
      </c>
      <c r="AH69" s="127" t="str">
        <f t="shared" si="134"/>
        <v/>
      </c>
      <c r="AI69" s="127" t="str">
        <f t="shared" si="135"/>
        <v/>
      </c>
      <c r="AJ69" s="127" t="str">
        <f t="shared" si="136"/>
        <v/>
      </c>
      <c r="AK69" s="127" t="str">
        <f t="shared" si="137"/>
        <v/>
      </c>
      <c r="AL69" s="127" t="str">
        <f t="shared" si="138"/>
        <v/>
      </c>
      <c r="AM69" s="127" t="str">
        <f t="shared" si="26"/>
        <v/>
      </c>
      <c r="AN69" s="127" t="str">
        <f t="shared" si="27"/>
        <v/>
      </c>
      <c r="AO69" s="127" t="str">
        <f t="shared" si="28"/>
        <v/>
      </c>
      <c r="AP69" s="127" t="str">
        <f t="shared" si="29"/>
        <v/>
      </c>
      <c r="AQ69" s="127" t="str">
        <f t="shared" si="139"/>
        <v/>
      </c>
      <c r="AR69" s="127" t="str">
        <f t="shared" si="140"/>
        <v/>
      </c>
      <c r="AS69" s="127" t="str">
        <f t="shared" si="141"/>
        <v/>
      </c>
      <c r="AT69" s="127" t="str">
        <f t="shared" si="142"/>
        <v/>
      </c>
      <c r="AU69" s="127" t="str">
        <f t="shared" si="143"/>
        <v/>
      </c>
      <c r="AV69" s="127" t="str">
        <f t="shared" si="144"/>
        <v/>
      </c>
      <c r="AW69" s="127" t="str">
        <f t="shared" si="145"/>
        <v/>
      </c>
      <c r="AX69" s="127" t="str">
        <f t="shared" si="146"/>
        <v/>
      </c>
      <c r="AY69" s="127" t="str">
        <f t="shared" si="147"/>
        <v/>
      </c>
      <c r="AZ69" s="127" t="str">
        <f t="shared" si="148"/>
        <v/>
      </c>
      <c r="BA69" s="127" t="str">
        <f t="shared" si="149"/>
        <v/>
      </c>
      <c r="BB69" s="127" t="str">
        <f t="shared" si="150"/>
        <v/>
      </c>
      <c r="BQ69" s="116"/>
      <c r="BR69" s="116"/>
    </row>
    <row r="70" spans="1:70" ht="13.5" customHeight="1">
      <c r="A70" s="855">
        <f t="shared" si="20"/>
        <v>61</v>
      </c>
      <c r="B70" s="856"/>
      <c r="C70" s="857"/>
      <c r="D70" s="858"/>
      <c r="E70" s="859"/>
      <c r="F70" s="860"/>
      <c r="G70" s="861"/>
      <c r="H70" s="860"/>
      <c r="I70" s="861"/>
      <c r="J70" s="853"/>
      <c r="K70" s="854"/>
      <c r="L70" s="853"/>
      <c r="M70" s="854"/>
      <c r="N70" s="843"/>
      <c r="O70" s="844"/>
      <c r="P70" s="853"/>
      <c r="Q70" s="854"/>
      <c r="R70" s="851"/>
      <c r="S70" s="890"/>
      <c r="T70" s="841" t="str">
        <f t="shared" si="21"/>
        <v/>
      </c>
      <c r="U70" s="842"/>
      <c r="V70" s="842"/>
      <c r="W70" s="842"/>
      <c r="X70" s="842"/>
      <c r="Y70" s="842"/>
      <c r="Z70" s="124" t="str">
        <f t="shared" si="127"/>
        <v/>
      </c>
      <c r="AA70" s="125" t="str">
        <f t="shared" si="128"/>
        <v/>
      </c>
      <c r="AB70" s="126" t="str">
        <f t="shared" si="129"/>
        <v/>
      </c>
      <c r="AC70" s="126" t="str">
        <f t="shared" si="130"/>
        <v/>
      </c>
      <c r="AD70" s="127" t="str">
        <f t="shared" si="22"/>
        <v>○</v>
      </c>
      <c r="AE70" s="127" t="str">
        <f t="shared" si="131"/>
        <v/>
      </c>
      <c r="AF70" s="127" t="str">
        <f t="shared" si="132"/>
        <v/>
      </c>
      <c r="AG70" s="127" t="str">
        <f t="shared" si="133"/>
        <v/>
      </c>
      <c r="AH70" s="127" t="str">
        <f t="shared" si="134"/>
        <v/>
      </c>
      <c r="AI70" s="127" t="str">
        <f t="shared" si="135"/>
        <v/>
      </c>
      <c r="AJ70" s="127" t="str">
        <f t="shared" si="136"/>
        <v/>
      </c>
      <c r="AK70" s="127" t="str">
        <f t="shared" si="137"/>
        <v/>
      </c>
      <c r="AL70" s="127" t="str">
        <f t="shared" si="138"/>
        <v/>
      </c>
      <c r="AM70" s="127" t="str">
        <f t="shared" si="26"/>
        <v/>
      </c>
      <c r="AN70" s="127" t="str">
        <f t="shared" si="27"/>
        <v/>
      </c>
      <c r="AO70" s="127" t="str">
        <f t="shared" si="28"/>
        <v/>
      </c>
      <c r="AP70" s="127" t="str">
        <f t="shared" si="29"/>
        <v/>
      </c>
      <c r="AQ70" s="127" t="str">
        <f t="shared" si="139"/>
        <v/>
      </c>
      <c r="AR70" s="127" t="str">
        <f t="shared" si="140"/>
        <v/>
      </c>
      <c r="AS70" s="127" t="str">
        <f t="shared" si="141"/>
        <v/>
      </c>
      <c r="AT70" s="127" t="str">
        <f t="shared" si="142"/>
        <v/>
      </c>
      <c r="AU70" s="127" t="str">
        <f t="shared" si="143"/>
        <v/>
      </c>
      <c r="AV70" s="127" t="str">
        <f t="shared" si="144"/>
        <v/>
      </c>
      <c r="AW70" s="127" t="str">
        <f t="shared" si="145"/>
        <v/>
      </c>
      <c r="AX70" s="127" t="str">
        <f t="shared" si="146"/>
        <v/>
      </c>
      <c r="AY70" s="127" t="str">
        <f t="shared" si="147"/>
        <v/>
      </c>
      <c r="AZ70" s="127" t="str">
        <f t="shared" si="148"/>
        <v/>
      </c>
      <c r="BA70" s="127" t="str">
        <f t="shared" si="149"/>
        <v/>
      </c>
      <c r="BB70" s="127" t="str">
        <f t="shared" si="150"/>
        <v/>
      </c>
      <c r="BQ70" s="116"/>
      <c r="BR70" s="116"/>
    </row>
    <row r="71" spans="1:70" ht="13.5" customHeight="1">
      <c r="A71" s="855">
        <f t="shared" si="20"/>
        <v>62</v>
      </c>
      <c r="B71" s="856"/>
      <c r="C71" s="857"/>
      <c r="D71" s="858"/>
      <c r="E71" s="859"/>
      <c r="F71" s="860"/>
      <c r="G71" s="861"/>
      <c r="H71" s="860"/>
      <c r="I71" s="861"/>
      <c r="J71" s="853"/>
      <c r="K71" s="854"/>
      <c r="L71" s="853"/>
      <c r="M71" s="854"/>
      <c r="N71" s="843"/>
      <c r="O71" s="844"/>
      <c r="P71" s="853"/>
      <c r="Q71" s="854"/>
      <c r="R71" s="851"/>
      <c r="S71" s="890"/>
      <c r="T71" s="841" t="str">
        <f t="shared" si="21"/>
        <v/>
      </c>
      <c r="U71" s="842"/>
      <c r="V71" s="842"/>
      <c r="W71" s="842"/>
      <c r="X71" s="842"/>
      <c r="Y71" s="842"/>
      <c r="Z71" s="124" t="str">
        <f t="shared" si="127"/>
        <v/>
      </c>
      <c r="AA71" s="125" t="str">
        <f t="shared" si="128"/>
        <v/>
      </c>
      <c r="AB71" s="126" t="str">
        <f t="shared" si="129"/>
        <v/>
      </c>
      <c r="AC71" s="126" t="str">
        <f t="shared" si="130"/>
        <v/>
      </c>
      <c r="AD71" s="127" t="str">
        <f t="shared" si="22"/>
        <v>○</v>
      </c>
      <c r="AE71" s="127" t="str">
        <f t="shared" si="131"/>
        <v/>
      </c>
      <c r="AF71" s="127" t="str">
        <f t="shared" si="132"/>
        <v/>
      </c>
      <c r="AG71" s="127" t="str">
        <f t="shared" si="133"/>
        <v/>
      </c>
      <c r="AH71" s="127" t="str">
        <f t="shared" si="134"/>
        <v/>
      </c>
      <c r="AI71" s="127" t="str">
        <f t="shared" si="135"/>
        <v/>
      </c>
      <c r="AJ71" s="127" t="str">
        <f t="shared" si="136"/>
        <v/>
      </c>
      <c r="AK71" s="127" t="str">
        <f t="shared" si="137"/>
        <v/>
      </c>
      <c r="AL71" s="127" t="str">
        <f t="shared" si="138"/>
        <v/>
      </c>
      <c r="AM71" s="127" t="str">
        <f t="shared" si="26"/>
        <v/>
      </c>
      <c r="AN71" s="127" t="str">
        <f t="shared" si="27"/>
        <v/>
      </c>
      <c r="AO71" s="127" t="str">
        <f t="shared" si="28"/>
        <v/>
      </c>
      <c r="AP71" s="127" t="str">
        <f t="shared" si="29"/>
        <v/>
      </c>
      <c r="AQ71" s="127" t="str">
        <f t="shared" si="139"/>
        <v/>
      </c>
      <c r="AR71" s="127" t="str">
        <f t="shared" si="140"/>
        <v/>
      </c>
      <c r="AS71" s="127" t="str">
        <f t="shared" si="141"/>
        <v/>
      </c>
      <c r="AT71" s="127" t="str">
        <f t="shared" si="142"/>
        <v/>
      </c>
      <c r="AU71" s="127" t="str">
        <f t="shared" si="143"/>
        <v/>
      </c>
      <c r="AV71" s="127" t="str">
        <f t="shared" si="144"/>
        <v/>
      </c>
      <c r="AW71" s="127" t="str">
        <f t="shared" si="145"/>
        <v/>
      </c>
      <c r="AX71" s="127" t="str">
        <f t="shared" si="146"/>
        <v/>
      </c>
      <c r="AY71" s="127" t="str">
        <f t="shared" si="147"/>
        <v/>
      </c>
      <c r="AZ71" s="127" t="str">
        <f t="shared" si="148"/>
        <v/>
      </c>
      <c r="BA71" s="127" t="str">
        <f t="shared" si="149"/>
        <v/>
      </c>
      <c r="BB71" s="127" t="str">
        <f t="shared" si="150"/>
        <v/>
      </c>
      <c r="BQ71" s="116"/>
      <c r="BR71" s="116"/>
    </row>
    <row r="72" spans="1:70" ht="13.5" customHeight="1">
      <c r="A72" s="855">
        <f t="shared" si="20"/>
        <v>63</v>
      </c>
      <c r="B72" s="856"/>
      <c r="C72" s="857"/>
      <c r="D72" s="858"/>
      <c r="E72" s="859"/>
      <c r="F72" s="860"/>
      <c r="G72" s="861"/>
      <c r="H72" s="860"/>
      <c r="I72" s="861"/>
      <c r="J72" s="853"/>
      <c r="K72" s="854"/>
      <c r="L72" s="853"/>
      <c r="M72" s="854"/>
      <c r="N72" s="843"/>
      <c r="O72" s="844"/>
      <c r="P72" s="853"/>
      <c r="Q72" s="854"/>
      <c r="R72" s="851"/>
      <c r="S72" s="890"/>
      <c r="T72" s="841" t="str">
        <f t="shared" si="21"/>
        <v/>
      </c>
      <c r="U72" s="842"/>
      <c r="V72" s="842"/>
      <c r="W72" s="842"/>
      <c r="X72" s="842"/>
      <c r="Y72" s="842"/>
      <c r="Z72" s="124" t="str">
        <f t="shared" si="127"/>
        <v/>
      </c>
      <c r="AA72" s="125" t="str">
        <f t="shared" si="128"/>
        <v/>
      </c>
      <c r="AB72" s="126" t="str">
        <f t="shared" si="129"/>
        <v/>
      </c>
      <c r="AC72" s="126" t="str">
        <f t="shared" si="130"/>
        <v/>
      </c>
      <c r="AD72" s="127" t="str">
        <f t="shared" si="22"/>
        <v>○</v>
      </c>
      <c r="AE72" s="127" t="str">
        <f t="shared" si="131"/>
        <v/>
      </c>
      <c r="AF72" s="127" t="str">
        <f t="shared" si="132"/>
        <v/>
      </c>
      <c r="AG72" s="127" t="str">
        <f t="shared" si="133"/>
        <v/>
      </c>
      <c r="AH72" s="127" t="str">
        <f t="shared" si="134"/>
        <v/>
      </c>
      <c r="AI72" s="127" t="str">
        <f t="shared" si="135"/>
        <v/>
      </c>
      <c r="AJ72" s="127" t="str">
        <f t="shared" si="136"/>
        <v/>
      </c>
      <c r="AK72" s="127" t="str">
        <f t="shared" si="137"/>
        <v/>
      </c>
      <c r="AL72" s="127" t="str">
        <f t="shared" si="138"/>
        <v/>
      </c>
      <c r="AM72" s="127" t="str">
        <f t="shared" si="26"/>
        <v/>
      </c>
      <c r="AN72" s="127" t="str">
        <f t="shared" si="27"/>
        <v/>
      </c>
      <c r="AO72" s="127" t="str">
        <f t="shared" si="28"/>
        <v/>
      </c>
      <c r="AP72" s="127" t="str">
        <f t="shared" si="29"/>
        <v/>
      </c>
      <c r="AQ72" s="127" t="str">
        <f t="shared" si="139"/>
        <v/>
      </c>
      <c r="AR72" s="127" t="str">
        <f t="shared" si="140"/>
        <v/>
      </c>
      <c r="AS72" s="127" t="str">
        <f t="shared" si="141"/>
        <v/>
      </c>
      <c r="AT72" s="127" t="str">
        <f t="shared" si="142"/>
        <v/>
      </c>
      <c r="AU72" s="127" t="str">
        <f t="shared" si="143"/>
        <v/>
      </c>
      <c r="AV72" s="127" t="str">
        <f t="shared" si="144"/>
        <v/>
      </c>
      <c r="AW72" s="127" t="str">
        <f t="shared" si="145"/>
        <v/>
      </c>
      <c r="AX72" s="127" t="str">
        <f t="shared" si="146"/>
        <v/>
      </c>
      <c r="AY72" s="127" t="str">
        <f t="shared" si="147"/>
        <v/>
      </c>
      <c r="AZ72" s="127" t="str">
        <f t="shared" si="148"/>
        <v/>
      </c>
      <c r="BA72" s="127" t="str">
        <f t="shared" si="149"/>
        <v/>
      </c>
      <c r="BB72" s="127" t="str">
        <f t="shared" si="150"/>
        <v/>
      </c>
      <c r="BQ72" s="116"/>
      <c r="BR72" s="116"/>
    </row>
    <row r="73" spans="1:70" ht="13.5" customHeight="1">
      <c r="A73" s="855">
        <f t="shared" si="20"/>
        <v>64</v>
      </c>
      <c r="B73" s="856"/>
      <c r="C73" s="857"/>
      <c r="D73" s="858"/>
      <c r="E73" s="859"/>
      <c r="F73" s="860"/>
      <c r="G73" s="861"/>
      <c r="H73" s="860"/>
      <c r="I73" s="861"/>
      <c r="J73" s="853"/>
      <c r="K73" s="854"/>
      <c r="L73" s="853"/>
      <c r="M73" s="854"/>
      <c r="N73" s="843"/>
      <c r="O73" s="844"/>
      <c r="P73" s="853"/>
      <c r="Q73" s="854"/>
      <c r="R73" s="851"/>
      <c r="S73" s="890"/>
      <c r="T73" s="841" t="str">
        <f t="shared" si="21"/>
        <v/>
      </c>
      <c r="U73" s="842"/>
      <c r="V73" s="842"/>
      <c r="W73" s="842"/>
      <c r="X73" s="842"/>
      <c r="Y73" s="842"/>
      <c r="Z73" s="124" t="str">
        <f t="shared" si="127"/>
        <v/>
      </c>
      <c r="AA73" s="125" t="str">
        <f t="shared" si="128"/>
        <v/>
      </c>
      <c r="AB73" s="126" t="str">
        <f t="shared" si="129"/>
        <v/>
      </c>
      <c r="AC73" s="126" t="str">
        <f t="shared" si="130"/>
        <v/>
      </c>
      <c r="AD73" s="127" t="str">
        <f t="shared" si="22"/>
        <v>○</v>
      </c>
      <c r="AE73" s="127" t="str">
        <f t="shared" si="131"/>
        <v/>
      </c>
      <c r="AF73" s="127" t="str">
        <f t="shared" si="132"/>
        <v/>
      </c>
      <c r="AG73" s="127" t="str">
        <f t="shared" si="133"/>
        <v/>
      </c>
      <c r="AH73" s="127" t="str">
        <f t="shared" si="134"/>
        <v/>
      </c>
      <c r="AI73" s="127" t="str">
        <f t="shared" si="135"/>
        <v/>
      </c>
      <c r="AJ73" s="127" t="str">
        <f t="shared" si="136"/>
        <v/>
      </c>
      <c r="AK73" s="127" t="str">
        <f t="shared" si="137"/>
        <v/>
      </c>
      <c r="AL73" s="127" t="str">
        <f t="shared" si="138"/>
        <v/>
      </c>
      <c r="AM73" s="127" t="str">
        <f t="shared" si="26"/>
        <v/>
      </c>
      <c r="AN73" s="127" t="str">
        <f t="shared" si="27"/>
        <v/>
      </c>
      <c r="AO73" s="127" t="str">
        <f t="shared" si="28"/>
        <v/>
      </c>
      <c r="AP73" s="127" t="str">
        <f t="shared" si="29"/>
        <v/>
      </c>
      <c r="AQ73" s="127" t="str">
        <f t="shared" si="139"/>
        <v/>
      </c>
      <c r="AR73" s="127" t="str">
        <f t="shared" si="140"/>
        <v/>
      </c>
      <c r="AS73" s="127" t="str">
        <f t="shared" si="141"/>
        <v/>
      </c>
      <c r="AT73" s="127" t="str">
        <f t="shared" si="142"/>
        <v/>
      </c>
      <c r="AU73" s="127" t="str">
        <f t="shared" si="143"/>
        <v/>
      </c>
      <c r="AV73" s="127" t="str">
        <f t="shared" si="144"/>
        <v/>
      </c>
      <c r="AW73" s="127" t="str">
        <f t="shared" si="145"/>
        <v/>
      </c>
      <c r="AX73" s="127" t="str">
        <f t="shared" si="146"/>
        <v/>
      </c>
      <c r="AY73" s="127" t="str">
        <f t="shared" si="147"/>
        <v/>
      </c>
      <c r="AZ73" s="127" t="str">
        <f t="shared" si="148"/>
        <v/>
      </c>
      <c r="BA73" s="127" t="str">
        <f t="shared" si="149"/>
        <v/>
      </c>
      <c r="BB73" s="127" t="str">
        <f t="shared" si="150"/>
        <v/>
      </c>
      <c r="BQ73" s="116"/>
      <c r="BR73" s="116"/>
    </row>
    <row r="74" spans="1:70" ht="13.5" customHeight="1">
      <c r="A74" s="855">
        <f t="shared" si="20"/>
        <v>65</v>
      </c>
      <c r="B74" s="856"/>
      <c r="C74" s="857"/>
      <c r="D74" s="858"/>
      <c r="E74" s="859"/>
      <c r="F74" s="860"/>
      <c r="G74" s="861"/>
      <c r="H74" s="860"/>
      <c r="I74" s="861"/>
      <c r="J74" s="853"/>
      <c r="K74" s="854"/>
      <c r="L74" s="853"/>
      <c r="M74" s="854"/>
      <c r="N74" s="843"/>
      <c r="O74" s="844"/>
      <c r="P74" s="853"/>
      <c r="Q74" s="854"/>
      <c r="R74" s="851"/>
      <c r="S74" s="890"/>
      <c r="T74" s="841" t="str">
        <f t="shared" si="21"/>
        <v/>
      </c>
      <c r="U74" s="842"/>
      <c r="V74" s="842"/>
      <c r="W74" s="842"/>
      <c r="X74" s="842"/>
      <c r="Y74" s="842"/>
      <c r="Z74" s="124" t="str">
        <f t="shared" si="127"/>
        <v/>
      </c>
      <c r="AA74" s="125" t="str">
        <f t="shared" si="128"/>
        <v/>
      </c>
      <c r="AB74" s="126" t="str">
        <f t="shared" si="129"/>
        <v/>
      </c>
      <c r="AC74" s="126" t="str">
        <f t="shared" si="130"/>
        <v/>
      </c>
      <c r="AD74" s="127" t="str">
        <f t="shared" si="22"/>
        <v>○</v>
      </c>
      <c r="AE74" s="127" t="str">
        <f t="shared" si="131"/>
        <v/>
      </c>
      <c r="AF74" s="127" t="str">
        <f t="shared" si="132"/>
        <v/>
      </c>
      <c r="AG74" s="127" t="str">
        <f t="shared" si="133"/>
        <v/>
      </c>
      <c r="AH74" s="127" t="str">
        <f t="shared" si="134"/>
        <v/>
      </c>
      <c r="AI74" s="127" t="str">
        <f t="shared" si="135"/>
        <v/>
      </c>
      <c r="AJ74" s="127" t="str">
        <f t="shared" si="136"/>
        <v/>
      </c>
      <c r="AK74" s="127" t="str">
        <f t="shared" si="137"/>
        <v/>
      </c>
      <c r="AL74" s="127" t="str">
        <f t="shared" si="138"/>
        <v/>
      </c>
      <c r="AM74" s="127" t="str">
        <f t="shared" si="26"/>
        <v/>
      </c>
      <c r="AN74" s="127" t="str">
        <f t="shared" si="27"/>
        <v/>
      </c>
      <c r="AO74" s="127" t="str">
        <f t="shared" si="28"/>
        <v/>
      </c>
      <c r="AP74" s="127" t="str">
        <f t="shared" si="29"/>
        <v/>
      </c>
      <c r="AQ74" s="127" t="str">
        <f t="shared" si="139"/>
        <v/>
      </c>
      <c r="AR74" s="127" t="str">
        <f t="shared" si="140"/>
        <v/>
      </c>
      <c r="AS74" s="127" t="str">
        <f t="shared" si="141"/>
        <v/>
      </c>
      <c r="AT74" s="127" t="str">
        <f t="shared" si="142"/>
        <v/>
      </c>
      <c r="AU74" s="127" t="str">
        <f t="shared" si="143"/>
        <v/>
      </c>
      <c r="AV74" s="127" t="str">
        <f t="shared" si="144"/>
        <v/>
      </c>
      <c r="AW74" s="127" t="str">
        <f t="shared" si="145"/>
        <v/>
      </c>
      <c r="AX74" s="127" t="str">
        <f t="shared" si="146"/>
        <v/>
      </c>
      <c r="AY74" s="127" t="str">
        <f t="shared" si="147"/>
        <v/>
      </c>
      <c r="AZ74" s="127" t="str">
        <f t="shared" si="148"/>
        <v/>
      </c>
      <c r="BA74" s="127" t="str">
        <f t="shared" si="149"/>
        <v/>
      </c>
      <c r="BB74" s="127" t="str">
        <f t="shared" si="150"/>
        <v/>
      </c>
      <c r="BQ74" s="116"/>
      <c r="BR74" s="116"/>
    </row>
    <row r="75" spans="1:70" ht="13.5" customHeight="1">
      <c r="A75" s="855">
        <f t="shared" ref="A75:A138" si="151">ROW()-9</f>
        <v>66</v>
      </c>
      <c r="B75" s="856"/>
      <c r="C75" s="857"/>
      <c r="D75" s="858"/>
      <c r="E75" s="859"/>
      <c r="F75" s="860"/>
      <c r="G75" s="861"/>
      <c r="H75" s="860"/>
      <c r="I75" s="861"/>
      <c r="J75" s="853"/>
      <c r="K75" s="854"/>
      <c r="L75" s="853"/>
      <c r="M75" s="854"/>
      <c r="N75" s="843"/>
      <c r="O75" s="844"/>
      <c r="P75" s="853"/>
      <c r="Q75" s="854"/>
      <c r="R75" s="851"/>
      <c r="S75" s="890"/>
      <c r="T75" s="841" t="str">
        <f t="shared" ref="T75:T138" si="152">IF(AND(L75="",J75=""),"",IF(H75="１号","※下表に記載必要箇所あり(①)",IF(H75="２号","※下表に記載必要箇所あり(②)")))</f>
        <v/>
      </c>
      <c r="U75" s="842"/>
      <c r="V75" s="842"/>
      <c r="W75" s="842"/>
      <c r="X75" s="842"/>
      <c r="Y75" s="842"/>
      <c r="Z75" s="124" t="str">
        <f t="shared" si="127"/>
        <v/>
      </c>
      <c r="AA75" s="125" t="str">
        <f t="shared" si="128"/>
        <v/>
      </c>
      <c r="AB75" s="126" t="str">
        <f t="shared" si="129"/>
        <v/>
      </c>
      <c r="AC75" s="126" t="str">
        <f t="shared" si="130"/>
        <v/>
      </c>
      <c r="AD75" s="127" t="str">
        <f t="shared" ref="AD75:AD138" si="153">IF(OR(L75="○",J75="○"),"","○")</f>
        <v>○</v>
      </c>
      <c r="AE75" s="127" t="str">
        <f t="shared" si="131"/>
        <v/>
      </c>
      <c r="AF75" s="127" t="str">
        <f t="shared" si="132"/>
        <v/>
      </c>
      <c r="AG75" s="127" t="str">
        <f t="shared" si="133"/>
        <v/>
      </c>
      <c r="AH75" s="127" t="str">
        <f t="shared" si="134"/>
        <v/>
      </c>
      <c r="AI75" s="127" t="str">
        <f t="shared" si="135"/>
        <v/>
      </c>
      <c r="AJ75" s="127" t="str">
        <f t="shared" si="136"/>
        <v/>
      </c>
      <c r="AK75" s="127" t="str">
        <f t="shared" si="137"/>
        <v/>
      </c>
      <c r="AL75" s="127" t="str">
        <f t="shared" si="138"/>
        <v/>
      </c>
      <c r="AM75" s="127" t="str">
        <f t="shared" ref="AM75:AM138" si="154">IF(AND($F75="５歳",$H75="１号",OR($J75="○",$L75="○")),"○","")</f>
        <v/>
      </c>
      <c r="AN75" s="127" t="str">
        <f t="shared" ref="AN75:AN138" si="155">IF(AND($F75="４歳",$H75="１号",OR($J75="○",$L75="○")),"○","")</f>
        <v/>
      </c>
      <c r="AO75" s="127" t="str">
        <f t="shared" ref="AO75:AO138" si="156">IF(AND($F75="３歳",$H75="１号",OR($J75="○",$L75="○")),"○","")</f>
        <v/>
      </c>
      <c r="AP75" s="127" t="str">
        <f t="shared" ref="AP75:AP138" si="157">IF(AND($F75="満３歳",$H75="１号",OR($J75="○",$L75="○")),"○","")</f>
        <v/>
      </c>
      <c r="AQ75" s="127" t="str">
        <f t="shared" si="139"/>
        <v/>
      </c>
      <c r="AR75" s="127" t="str">
        <f t="shared" si="140"/>
        <v/>
      </c>
      <c r="AS75" s="127" t="str">
        <f t="shared" si="141"/>
        <v/>
      </c>
      <c r="AT75" s="127" t="str">
        <f t="shared" si="142"/>
        <v/>
      </c>
      <c r="AU75" s="127" t="str">
        <f t="shared" si="143"/>
        <v/>
      </c>
      <c r="AV75" s="127" t="str">
        <f t="shared" si="144"/>
        <v/>
      </c>
      <c r="AW75" s="127" t="str">
        <f t="shared" si="145"/>
        <v/>
      </c>
      <c r="AX75" s="127" t="str">
        <f t="shared" si="146"/>
        <v/>
      </c>
      <c r="AY75" s="127" t="str">
        <f t="shared" si="147"/>
        <v/>
      </c>
      <c r="AZ75" s="127" t="str">
        <f t="shared" si="148"/>
        <v/>
      </c>
      <c r="BA75" s="127" t="str">
        <f t="shared" si="149"/>
        <v/>
      </c>
      <c r="BB75" s="127" t="str">
        <f t="shared" si="150"/>
        <v/>
      </c>
      <c r="BQ75" s="116"/>
      <c r="BR75" s="116"/>
    </row>
    <row r="76" spans="1:70" ht="13.5" customHeight="1">
      <c r="A76" s="855">
        <f t="shared" si="151"/>
        <v>67</v>
      </c>
      <c r="B76" s="856"/>
      <c r="C76" s="857"/>
      <c r="D76" s="858"/>
      <c r="E76" s="859"/>
      <c r="F76" s="860"/>
      <c r="G76" s="861"/>
      <c r="H76" s="860"/>
      <c r="I76" s="861"/>
      <c r="J76" s="853"/>
      <c r="K76" s="854"/>
      <c r="L76" s="853"/>
      <c r="M76" s="854"/>
      <c r="N76" s="843"/>
      <c r="O76" s="844"/>
      <c r="P76" s="853"/>
      <c r="Q76" s="854"/>
      <c r="R76" s="851"/>
      <c r="S76" s="890"/>
      <c r="T76" s="841" t="str">
        <f t="shared" si="152"/>
        <v/>
      </c>
      <c r="U76" s="842"/>
      <c r="V76" s="842"/>
      <c r="W76" s="842"/>
      <c r="X76" s="842"/>
      <c r="Y76" s="842"/>
      <c r="Z76" s="124" t="str">
        <f t="shared" si="127"/>
        <v/>
      </c>
      <c r="AA76" s="125" t="str">
        <f t="shared" si="128"/>
        <v/>
      </c>
      <c r="AB76" s="126" t="str">
        <f t="shared" si="129"/>
        <v/>
      </c>
      <c r="AC76" s="126" t="str">
        <f t="shared" si="130"/>
        <v/>
      </c>
      <c r="AD76" s="127" t="str">
        <f t="shared" si="153"/>
        <v>○</v>
      </c>
      <c r="AE76" s="127" t="str">
        <f t="shared" si="131"/>
        <v/>
      </c>
      <c r="AF76" s="127" t="str">
        <f t="shared" si="132"/>
        <v/>
      </c>
      <c r="AG76" s="127" t="str">
        <f t="shared" si="133"/>
        <v/>
      </c>
      <c r="AH76" s="127" t="str">
        <f t="shared" si="134"/>
        <v/>
      </c>
      <c r="AI76" s="127" t="str">
        <f t="shared" si="135"/>
        <v/>
      </c>
      <c r="AJ76" s="127" t="str">
        <f t="shared" si="136"/>
        <v/>
      </c>
      <c r="AK76" s="127" t="str">
        <f t="shared" si="137"/>
        <v/>
      </c>
      <c r="AL76" s="127" t="str">
        <f t="shared" si="138"/>
        <v/>
      </c>
      <c r="AM76" s="127" t="str">
        <f t="shared" si="154"/>
        <v/>
      </c>
      <c r="AN76" s="127" t="str">
        <f t="shared" si="155"/>
        <v/>
      </c>
      <c r="AO76" s="127" t="str">
        <f t="shared" si="156"/>
        <v/>
      </c>
      <c r="AP76" s="127" t="str">
        <f t="shared" si="157"/>
        <v/>
      </c>
      <c r="AQ76" s="127" t="str">
        <f t="shared" si="139"/>
        <v/>
      </c>
      <c r="AR76" s="127" t="str">
        <f t="shared" si="140"/>
        <v/>
      </c>
      <c r="AS76" s="127" t="str">
        <f t="shared" si="141"/>
        <v/>
      </c>
      <c r="AT76" s="127" t="str">
        <f t="shared" si="142"/>
        <v/>
      </c>
      <c r="AU76" s="127" t="str">
        <f t="shared" si="143"/>
        <v/>
      </c>
      <c r="AV76" s="127" t="str">
        <f t="shared" si="144"/>
        <v/>
      </c>
      <c r="AW76" s="127" t="str">
        <f t="shared" si="145"/>
        <v/>
      </c>
      <c r="AX76" s="127" t="str">
        <f t="shared" si="146"/>
        <v/>
      </c>
      <c r="AY76" s="127" t="str">
        <f t="shared" si="147"/>
        <v/>
      </c>
      <c r="AZ76" s="127" t="str">
        <f t="shared" si="148"/>
        <v/>
      </c>
      <c r="BA76" s="127" t="str">
        <f t="shared" si="149"/>
        <v/>
      </c>
      <c r="BB76" s="127" t="str">
        <f t="shared" si="150"/>
        <v/>
      </c>
      <c r="BQ76" s="116"/>
      <c r="BR76" s="116"/>
    </row>
    <row r="77" spans="1:70" ht="13.5" customHeight="1">
      <c r="A77" s="855">
        <f t="shared" si="151"/>
        <v>68</v>
      </c>
      <c r="B77" s="856"/>
      <c r="C77" s="857"/>
      <c r="D77" s="858"/>
      <c r="E77" s="859"/>
      <c r="F77" s="860"/>
      <c r="G77" s="861"/>
      <c r="H77" s="860"/>
      <c r="I77" s="861"/>
      <c r="J77" s="853"/>
      <c r="K77" s="854"/>
      <c r="L77" s="853"/>
      <c r="M77" s="854"/>
      <c r="N77" s="843"/>
      <c r="O77" s="844"/>
      <c r="P77" s="853"/>
      <c r="Q77" s="854"/>
      <c r="R77" s="851"/>
      <c r="S77" s="890"/>
      <c r="T77" s="841" t="str">
        <f t="shared" si="152"/>
        <v/>
      </c>
      <c r="U77" s="842"/>
      <c r="V77" s="842"/>
      <c r="W77" s="842"/>
      <c r="X77" s="842"/>
      <c r="Y77" s="842"/>
      <c r="Z77" s="124" t="str">
        <f t="shared" si="127"/>
        <v/>
      </c>
      <c r="AA77" s="125" t="str">
        <f t="shared" si="128"/>
        <v/>
      </c>
      <c r="AB77" s="126" t="str">
        <f t="shared" si="129"/>
        <v/>
      </c>
      <c r="AC77" s="126" t="str">
        <f t="shared" si="130"/>
        <v/>
      </c>
      <c r="AD77" s="127" t="str">
        <f t="shared" si="153"/>
        <v>○</v>
      </c>
      <c r="AE77" s="127" t="str">
        <f t="shared" si="131"/>
        <v/>
      </c>
      <c r="AF77" s="127" t="str">
        <f t="shared" si="132"/>
        <v/>
      </c>
      <c r="AG77" s="127" t="str">
        <f t="shared" si="133"/>
        <v/>
      </c>
      <c r="AH77" s="127" t="str">
        <f t="shared" si="134"/>
        <v/>
      </c>
      <c r="AI77" s="127" t="str">
        <f t="shared" si="135"/>
        <v/>
      </c>
      <c r="AJ77" s="127" t="str">
        <f t="shared" si="136"/>
        <v/>
      </c>
      <c r="AK77" s="127" t="str">
        <f t="shared" si="137"/>
        <v/>
      </c>
      <c r="AL77" s="127" t="str">
        <f t="shared" si="138"/>
        <v/>
      </c>
      <c r="AM77" s="127" t="str">
        <f t="shared" si="154"/>
        <v/>
      </c>
      <c r="AN77" s="127" t="str">
        <f t="shared" si="155"/>
        <v/>
      </c>
      <c r="AO77" s="127" t="str">
        <f t="shared" si="156"/>
        <v/>
      </c>
      <c r="AP77" s="127" t="str">
        <f t="shared" si="157"/>
        <v/>
      </c>
      <c r="AQ77" s="127" t="str">
        <f t="shared" si="139"/>
        <v/>
      </c>
      <c r="AR77" s="127" t="str">
        <f t="shared" si="140"/>
        <v/>
      </c>
      <c r="AS77" s="127" t="str">
        <f t="shared" si="141"/>
        <v/>
      </c>
      <c r="AT77" s="127" t="str">
        <f t="shared" si="142"/>
        <v/>
      </c>
      <c r="AU77" s="127" t="str">
        <f t="shared" si="143"/>
        <v/>
      </c>
      <c r="AV77" s="127" t="str">
        <f t="shared" si="144"/>
        <v/>
      </c>
      <c r="AW77" s="127" t="str">
        <f t="shared" si="145"/>
        <v/>
      </c>
      <c r="AX77" s="127" t="str">
        <f t="shared" si="146"/>
        <v/>
      </c>
      <c r="AY77" s="127" t="str">
        <f t="shared" si="147"/>
        <v/>
      </c>
      <c r="AZ77" s="127" t="str">
        <f t="shared" si="148"/>
        <v/>
      </c>
      <c r="BA77" s="127" t="str">
        <f t="shared" si="149"/>
        <v/>
      </c>
      <c r="BB77" s="127" t="str">
        <f t="shared" si="150"/>
        <v/>
      </c>
      <c r="BQ77" s="116"/>
      <c r="BR77" s="116"/>
    </row>
    <row r="78" spans="1:70" ht="13.5" customHeight="1">
      <c r="A78" s="855">
        <f t="shared" si="151"/>
        <v>69</v>
      </c>
      <c r="B78" s="856"/>
      <c r="C78" s="857"/>
      <c r="D78" s="858"/>
      <c r="E78" s="859"/>
      <c r="F78" s="860"/>
      <c r="G78" s="861"/>
      <c r="H78" s="860"/>
      <c r="I78" s="861"/>
      <c r="J78" s="853"/>
      <c r="K78" s="854"/>
      <c r="L78" s="853"/>
      <c r="M78" s="854"/>
      <c r="N78" s="843"/>
      <c r="O78" s="844"/>
      <c r="P78" s="853"/>
      <c r="Q78" s="854"/>
      <c r="R78" s="851"/>
      <c r="S78" s="890"/>
      <c r="T78" s="841" t="str">
        <f t="shared" si="152"/>
        <v/>
      </c>
      <c r="U78" s="842"/>
      <c r="V78" s="842"/>
      <c r="W78" s="842"/>
      <c r="X78" s="842"/>
      <c r="Y78" s="842"/>
      <c r="Z78" s="124" t="str">
        <f t="shared" si="127"/>
        <v/>
      </c>
      <c r="AA78" s="125" t="str">
        <f t="shared" si="128"/>
        <v/>
      </c>
      <c r="AB78" s="126" t="str">
        <f t="shared" si="129"/>
        <v/>
      </c>
      <c r="AC78" s="126" t="str">
        <f t="shared" si="130"/>
        <v/>
      </c>
      <c r="AD78" s="127" t="str">
        <f t="shared" si="153"/>
        <v>○</v>
      </c>
      <c r="AE78" s="127" t="str">
        <f t="shared" si="131"/>
        <v/>
      </c>
      <c r="AF78" s="127" t="str">
        <f t="shared" si="132"/>
        <v/>
      </c>
      <c r="AG78" s="127" t="str">
        <f t="shared" si="133"/>
        <v/>
      </c>
      <c r="AH78" s="127" t="str">
        <f t="shared" si="134"/>
        <v/>
      </c>
      <c r="AI78" s="127" t="str">
        <f t="shared" si="135"/>
        <v/>
      </c>
      <c r="AJ78" s="127" t="str">
        <f t="shared" si="136"/>
        <v/>
      </c>
      <c r="AK78" s="127" t="str">
        <f t="shared" si="137"/>
        <v/>
      </c>
      <c r="AL78" s="127" t="str">
        <f t="shared" si="138"/>
        <v/>
      </c>
      <c r="AM78" s="127" t="str">
        <f t="shared" si="154"/>
        <v/>
      </c>
      <c r="AN78" s="127" t="str">
        <f t="shared" si="155"/>
        <v/>
      </c>
      <c r="AO78" s="127" t="str">
        <f t="shared" si="156"/>
        <v/>
      </c>
      <c r="AP78" s="127" t="str">
        <f t="shared" si="157"/>
        <v/>
      </c>
      <c r="AQ78" s="127" t="str">
        <f t="shared" si="139"/>
        <v/>
      </c>
      <c r="AR78" s="127" t="str">
        <f t="shared" si="140"/>
        <v/>
      </c>
      <c r="AS78" s="127" t="str">
        <f t="shared" si="141"/>
        <v/>
      </c>
      <c r="AT78" s="127" t="str">
        <f t="shared" si="142"/>
        <v/>
      </c>
      <c r="AU78" s="127" t="str">
        <f t="shared" si="143"/>
        <v/>
      </c>
      <c r="AV78" s="127" t="str">
        <f t="shared" si="144"/>
        <v/>
      </c>
      <c r="AW78" s="127" t="str">
        <f t="shared" si="145"/>
        <v/>
      </c>
      <c r="AX78" s="127" t="str">
        <f t="shared" si="146"/>
        <v/>
      </c>
      <c r="AY78" s="127" t="str">
        <f t="shared" si="147"/>
        <v/>
      </c>
      <c r="AZ78" s="127" t="str">
        <f t="shared" si="148"/>
        <v/>
      </c>
      <c r="BA78" s="127" t="str">
        <f t="shared" si="149"/>
        <v/>
      </c>
      <c r="BB78" s="127" t="str">
        <f t="shared" si="150"/>
        <v/>
      </c>
      <c r="BQ78" s="116"/>
      <c r="BR78" s="116"/>
    </row>
    <row r="79" spans="1:70" ht="13.5" customHeight="1">
      <c r="A79" s="855">
        <f t="shared" si="151"/>
        <v>70</v>
      </c>
      <c r="B79" s="856"/>
      <c r="C79" s="857"/>
      <c r="D79" s="858"/>
      <c r="E79" s="859"/>
      <c r="F79" s="860"/>
      <c r="G79" s="861"/>
      <c r="H79" s="860"/>
      <c r="I79" s="861"/>
      <c r="J79" s="853"/>
      <c r="K79" s="854"/>
      <c r="L79" s="853"/>
      <c r="M79" s="854"/>
      <c r="N79" s="843"/>
      <c r="O79" s="844"/>
      <c r="P79" s="853"/>
      <c r="Q79" s="854"/>
      <c r="R79" s="851"/>
      <c r="S79" s="890"/>
      <c r="T79" s="841" t="str">
        <f t="shared" si="152"/>
        <v/>
      </c>
      <c r="U79" s="842"/>
      <c r="V79" s="842"/>
      <c r="W79" s="842"/>
      <c r="X79" s="842"/>
      <c r="Y79" s="842"/>
      <c r="Z79" s="124" t="str">
        <f t="shared" si="127"/>
        <v/>
      </c>
      <c r="AA79" s="125" t="str">
        <f t="shared" si="128"/>
        <v/>
      </c>
      <c r="AB79" s="126" t="str">
        <f t="shared" si="129"/>
        <v/>
      </c>
      <c r="AC79" s="126" t="str">
        <f t="shared" si="130"/>
        <v/>
      </c>
      <c r="AD79" s="127" t="str">
        <f t="shared" si="153"/>
        <v>○</v>
      </c>
      <c r="AE79" s="127" t="str">
        <f t="shared" si="131"/>
        <v/>
      </c>
      <c r="AF79" s="127" t="str">
        <f t="shared" si="132"/>
        <v/>
      </c>
      <c r="AG79" s="127" t="str">
        <f t="shared" si="133"/>
        <v/>
      </c>
      <c r="AH79" s="127" t="str">
        <f t="shared" si="134"/>
        <v/>
      </c>
      <c r="AI79" s="127" t="str">
        <f t="shared" si="135"/>
        <v/>
      </c>
      <c r="AJ79" s="127" t="str">
        <f t="shared" si="136"/>
        <v/>
      </c>
      <c r="AK79" s="127" t="str">
        <f t="shared" si="137"/>
        <v/>
      </c>
      <c r="AL79" s="127" t="str">
        <f t="shared" si="138"/>
        <v/>
      </c>
      <c r="AM79" s="127" t="str">
        <f t="shared" si="154"/>
        <v/>
      </c>
      <c r="AN79" s="127" t="str">
        <f t="shared" si="155"/>
        <v/>
      </c>
      <c r="AO79" s="127" t="str">
        <f t="shared" si="156"/>
        <v/>
      </c>
      <c r="AP79" s="127" t="str">
        <f t="shared" si="157"/>
        <v/>
      </c>
      <c r="AQ79" s="127" t="str">
        <f t="shared" si="139"/>
        <v/>
      </c>
      <c r="AR79" s="127" t="str">
        <f t="shared" si="140"/>
        <v/>
      </c>
      <c r="AS79" s="127" t="str">
        <f t="shared" si="141"/>
        <v/>
      </c>
      <c r="AT79" s="127" t="str">
        <f t="shared" si="142"/>
        <v/>
      </c>
      <c r="AU79" s="127" t="str">
        <f t="shared" si="143"/>
        <v/>
      </c>
      <c r="AV79" s="127" t="str">
        <f t="shared" si="144"/>
        <v/>
      </c>
      <c r="AW79" s="127" t="str">
        <f t="shared" si="145"/>
        <v/>
      </c>
      <c r="AX79" s="127" t="str">
        <f t="shared" si="146"/>
        <v/>
      </c>
      <c r="AY79" s="127" t="str">
        <f t="shared" si="147"/>
        <v/>
      </c>
      <c r="AZ79" s="127" t="str">
        <f t="shared" si="148"/>
        <v/>
      </c>
      <c r="BA79" s="127" t="str">
        <f t="shared" si="149"/>
        <v/>
      </c>
      <c r="BB79" s="127" t="str">
        <f t="shared" si="150"/>
        <v/>
      </c>
      <c r="BQ79" s="116"/>
      <c r="BR79" s="116"/>
    </row>
    <row r="80" spans="1:70" ht="13.5" customHeight="1">
      <c r="A80" s="855">
        <f t="shared" si="151"/>
        <v>71</v>
      </c>
      <c r="B80" s="856"/>
      <c r="C80" s="857"/>
      <c r="D80" s="858"/>
      <c r="E80" s="859"/>
      <c r="F80" s="860"/>
      <c r="G80" s="861"/>
      <c r="H80" s="860"/>
      <c r="I80" s="861"/>
      <c r="J80" s="853"/>
      <c r="K80" s="854"/>
      <c r="L80" s="853"/>
      <c r="M80" s="854"/>
      <c r="N80" s="843"/>
      <c r="O80" s="844"/>
      <c r="P80" s="853"/>
      <c r="Q80" s="854"/>
      <c r="R80" s="851"/>
      <c r="S80" s="890"/>
      <c r="T80" s="841" t="str">
        <f t="shared" si="152"/>
        <v/>
      </c>
      <c r="U80" s="842"/>
      <c r="V80" s="842"/>
      <c r="W80" s="842"/>
      <c r="X80" s="842"/>
      <c r="Y80" s="842"/>
      <c r="Z80" s="124" t="str">
        <f t="shared" si="127"/>
        <v/>
      </c>
      <c r="AA80" s="125" t="str">
        <f t="shared" si="128"/>
        <v/>
      </c>
      <c r="AB80" s="126" t="str">
        <f t="shared" si="129"/>
        <v/>
      </c>
      <c r="AC80" s="126" t="str">
        <f t="shared" si="130"/>
        <v/>
      </c>
      <c r="AD80" s="127" t="str">
        <f t="shared" si="153"/>
        <v>○</v>
      </c>
      <c r="AE80" s="127" t="str">
        <f t="shared" si="131"/>
        <v/>
      </c>
      <c r="AF80" s="127" t="str">
        <f t="shared" si="132"/>
        <v/>
      </c>
      <c r="AG80" s="127" t="str">
        <f t="shared" si="133"/>
        <v/>
      </c>
      <c r="AH80" s="127" t="str">
        <f t="shared" si="134"/>
        <v/>
      </c>
      <c r="AI80" s="127" t="str">
        <f t="shared" si="135"/>
        <v/>
      </c>
      <c r="AJ80" s="127" t="str">
        <f t="shared" si="136"/>
        <v/>
      </c>
      <c r="AK80" s="127" t="str">
        <f t="shared" si="137"/>
        <v/>
      </c>
      <c r="AL80" s="127" t="str">
        <f t="shared" si="138"/>
        <v/>
      </c>
      <c r="AM80" s="127" t="str">
        <f t="shared" si="154"/>
        <v/>
      </c>
      <c r="AN80" s="127" t="str">
        <f t="shared" si="155"/>
        <v/>
      </c>
      <c r="AO80" s="127" t="str">
        <f t="shared" si="156"/>
        <v/>
      </c>
      <c r="AP80" s="127" t="str">
        <f t="shared" si="157"/>
        <v/>
      </c>
      <c r="AQ80" s="127" t="str">
        <f t="shared" si="139"/>
        <v/>
      </c>
      <c r="AR80" s="127" t="str">
        <f t="shared" si="140"/>
        <v/>
      </c>
      <c r="AS80" s="127" t="str">
        <f t="shared" si="141"/>
        <v/>
      </c>
      <c r="AT80" s="127" t="str">
        <f t="shared" si="142"/>
        <v/>
      </c>
      <c r="AU80" s="127" t="str">
        <f t="shared" si="143"/>
        <v/>
      </c>
      <c r="AV80" s="127" t="str">
        <f t="shared" si="144"/>
        <v/>
      </c>
      <c r="AW80" s="127" t="str">
        <f t="shared" si="145"/>
        <v/>
      </c>
      <c r="AX80" s="127" t="str">
        <f t="shared" si="146"/>
        <v/>
      </c>
      <c r="AY80" s="127" t="str">
        <f t="shared" si="147"/>
        <v/>
      </c>
      <c r="AZ80" s="127" t="str">
        <f t="shared" si="148"/>
        <v/>
      </c>
      <c r="BA80" s="127" t="str">
        <f t="shared" si="149"/>
        <v/>
      </c>
      <c r="BB80" s="127" t="str">
        <f t="shared" si="150"/>
        <v/>
      </c>
      <c r="BQ80" s="116"/>
      <c r="BR80" s="116"/>
    </row>
    <row r="81" spans="1:70" ht="13.5" customHeight="1">
      <c r="A81" s="855">
        <f t="shared" si="151"/>
        <v>72</v>
      </c>
      <c r="B81" s="856"/>
      <c r="C81" s="857"/>
      <c r="D81" s="858"/>
      <c r="E81" s="859"/>
      <c r="F81" s="860"/>
      <c r="G81" s="861"/>
      <c r="H81" s="860"/>
      <c r="I81" s="861"/>
      <c r="J81" s="853"/>
      <c r="K81" s="854"/>
      <c r="L81" s="853"/>
      <c r="M81" s="854"/>
      <c r="N81" s="843"/>
      <c r="O81" s="844"/>
      <c r="P81" s="853"/>
      <c r="Q81" s="854"/>
      <c r="R81" s="851"/>
      <c r="S81" s="890"/>
      <c r="T81" s="841" t="str">
        <f t="shared" si="152"/>
        <v/>
      </c>
      <c r="U81" s="842"/>
      <c r="V81" s="842"/>
      <c r="W81" s="842"/>
      <c r="X81" s="842"/>
      <c r="Y81" s="842"/>
      <c r="Z81" s="124" t="str">
        <f t="shared" si="127"/>
        <v/>
      </c>
      <c r="AA81" s="125" t="str">
        <f t="shared" si="128"/>
        <v/>
      </c>
      <c r="AB81" s="126" t="str">
        <f t="shared" si="129"/>
        <v/>
      </c>
      <c r="AC81" s="126" t="str">
        <f t="shared" si="130"/>
        <v/>
      </c>
      <c r="AD81" s="127" t="str">
        <f t="shared" si="153"/>
        <v>○</v>
      </c>
      <c r="AE81" s="127" t="str">
        <f t="shared" si="131"/>
        <v/>
      </c>
      <c r="AF81" s="127" t="str">
        <f t="shared" si="132"/>
        <v/>
      </c>
      <c r="AG81" s="127" t="str">
        <f t="shared" si="133"/>
        <v/>
      </c>
      <c r="AH81" s="127" t="str">
        <f t="shared" si="134"/>
        <v/>
      </c>
      <c r="AI81" s="127" t="str">
        <f t="shared" si="135"/>
        <v/>
      </c>
      <c r="AJ81" s="127" t="str">
        <f t="shared" si="136"/>
        <v/>
      </c>
      <c r="AK81" s="127" t="str">
        <f t="shared" si="137"/>
        <v/>
      </c>
      <c r="AL81" s="127" t="str">
        <f t="shared" si="138"/>
        <v/>
      </c>
      <c r="AM81" s="127" t="str">
        <f t="shared" si="154"/>
        <v/>
      </c>
      <c r="AN81" s="127" t="str">
        <f t="shared" si="155"/>
        <v/>
      </c>
      <c r="AO81" s="127" t="str">
        <f t="shared" si="156"/>
        <v/>
      </c>
      <c r="AP81" s="127" t="str">
        <f t="shared" si="157"/>
        <v/>
      </c>
      <c r="AQ81" s="127" t="str">
        <f t="shared" si="139"/>
        <v/>
      </c>
      <c r="AR81" s="127" t="str">
        <f t="shared" si="140"/>
        <v/>
      </c>
      <c r="AS81" s="127" t="str">
        <f t="shared" si="141"/>
        <v/>
      </c>
      <c r="AT81" s="127" t="str">
        <f t="shared" si="142"/>
        <v/>
      </c>
      <c r="AU81" s="127" t="str">
        <f t="shared" si="143"/>
        <v/>
      </c>
      <c r="AV81" s="127" t="str">
        <f t="shared" si="144"/>
        <v/>
      </c>
      <c r="AW81" s="127" t="str">
        <f t="shared" si="145"/>
        <v/>
      </c>
      <c r="AX81" s="127" t="str">
        <f t="shared" si="146"/>
        <v/>
      </c>
      <c r="AY81" s="127" t="str">
        <f t="shared" si="147"/>
        <v/>
      </c>
      <c r="AZ81" s="127" t="str">
        <f t="shared" si="148"/>
        <v/>
      </c>
      <c r="BA81" s="127" t="str">
        <f t="shared" si="149"/>
        <v/>
      </c>
      <c r="BB81" s="127" t="str">
        <f t="shared" si="150"/>
        <v/>
      </c>
      <c r="BQ81" s="116"/>
      <c r="BR81" s="116"/>
    </row>
    <row r="82" spans="1:70" ht="13.5" customHeight="1">
      <c r="A82" s="855">
        <f t="shared" si="151"/>
        <v>73</v>
      </c>
      <c r="B82" s="856"/>
      <c r="C82" s="857"/>
      <c r="D82" s="858"/>
      <c r="E82" s="859"/>
      <c r="F82" s="860"/>
      <c r="G82" s="861"/>
      <c r="H82" s="860"/>
      <c r="I82" s="861"/>
      <c r="J82" s="853"/>
      <c r="K82" s="854"/>
      <c r="L82" s="853"/>
      <c r="M82" s="854"/>
      <c r="N82" s="843"/>
      <c r="O82" s="844"/>
      <c r="P82" s="853"/>
      <c r="Q82" s="854"/>
      <c r="R82" s="851"/>
      <c r="S82" s="890"/>
      <c r="T82" s="841" t="str">
        <f t="shared" si="152"/>
        <v/>
      </c>
      <c r="U82" s="842"/>
      <c r="V82" s="842"/>
      <c r="W82" s="842"/>
      <c r="X82" s="842"/>
      <c r="Y82" s="842"/>
      <c r="Z82" s="124" t="str">
        <f t="shared" si="127"/>
        <v/>
      </c>
      <c r="AA82" s="125" t="str">
        <f t="shared" si="128"/>
        <v/>
      </c>
      <c r="AB82" s="126" t="str">
        <f t="shared" si="129"/>
        <v/>
      </c>
      <c r="AC82" s="126" t="str">
        <f t="shared" si="130"/>
        <v/>
      </c>
      <c r="AD82" s="127" t="str">
        <f t="shared" si="153"/>
        <v>○</v>
      </c>
      <c r="AE82" s="127" t="str">
        <f t="shared" si="131"/>
        <v/>
      </c>
      <c r="AF82" s="127" t="str">
        <f t="shared" si="132"/>
        <v/>
      </c>
      <c r="AG82" s="127" t="str">
        <f t="shared" si="133"/>
        <v/>
      </c>
      <c r="AH82" s="127" t="str">
        <f t="shared" si="134"/>
        <v/>
      </c>
      <c r="AI82" s="127" t="str">
        <f t="shared" si="135"/>
        <v/>
      </c>
      <c r="AJ82" s="127" t="str">
        <f t="shared" si="136"/>
        <v/>
      </c>
      <c r="AK82" s="127" t="str">
        <f t="shared" si="137"/>
        <v/>
      </c>
      <c r="AL82" s="127" t="str">
        <f t="shared" si="138"/>
        <v/>
      </c>
      <c r="AM82" s="127" t="str">
        <f t="shared" si="154"/>
        <v/>
      </c>
      <c r="AN82" s="127" t="str">
        <f t="shared" si="155"/>
        <v/>
      </c>
      <c r="AO82" s="127" t="str">
        <f t="shared" si="156"/>
        <v/>
      </c>
      <c r="AP82" s="127" t="str">
        <f t="shared" si="157"/>
        <v/>
      </c>
      <c r="AQ82" s="127" t="str">
        <f t="shared" si="139"/>
        <v/>
      </c>
      <c r="AR82" s="127" t="str">
        <f t="shared" si="140"/>
        <v/>
      </c>
      <c r="AS82" s="127" t="str">
        <f t="shared" si="141"/>
        <v/>
      </c>
      <c r="AT82" s="127" t="str">
        <f t="shared" si="142"/>
        <v/>
      </c>
      <c r="AU82" s="127" t="str">
        <f t="shared" si="143"/>
        <v/>
      </c>
      <c r="AV82" s="127" t="str">
        <f t="shared" si="144"/>
        <v/>
      </c>
      <c r="AW82" s="127" t="str">
        <f t="shared" si="145"/>
        <v/>
      </c>
      <c r="AX82" s="127" t="str">
        <f t="shared" si="146"/>
        <v/>
      </c>
      <c r="AY82" s="127" t="str">
        <f t="shared" si="147"/>
        <v/>
      </c>
      <c r="AZ82" s="127" t="str">
        <f t="shared" si="148"/>
        <v/>
      </c>
      <c r="BA82" s="127" t="str">
        <f t="shared" si="149"/>
        <v/>
      </c>
      <c r="BB82" s="127" t="str">
        <f t="shared" si="150"/>
        <v/>
      </c>
      <c r="BQ82" s="116"/>
      <c r="BR82" s="116"/>
    </row>
    <row r="83" spans="1:70" ht="13.5" customHeight="1">
      <c r="A83" s="855">
        <f t="shared" si="151"/>
        <v>74</v>
      </c>
      <c r="B83" s="856"/>
      <c r="C83" s="857"/>
      <c r="D83" s="858"/>
      <c r="E83" s="859"/>
      <c r="F83" s="860"/>
      <c r="G83" s="861"/>
      <c r="H83" s="860"/>
      <c r="I83" s="861"/>
      <c r="J83" s="853"/>
      <c r="K83" s="854"/>
      <c r="L83" s="853"/>
      <c r="M83" s="854"/>
      <c r="N83" s="843"/>
      <c r="O83" s="844"/>
      <c r="P83" s="853"/>
      <c r="Q83" s="854"/>
      <c r="R83" s="851"/>
      <c r="S83" s="890"/>
      <c r="T83" s="841" t="str">
        <f t="shared" si="152"/>
        <v/>
      </c>
      <c r="U83" s="842"/>
      <c r="V83" s="842"/>
      <c r="W83" s="842"/>
      <c r="X83" s="842"/>
      <c r="Y83" s="842"/>
      <c r="Z83" s="124" t="str">
        <f t="shared" si="127"/>
        <v/>
      </c>
      <c r="AA83" s="125" t="str">
        <f t="shared" si="128"/>
        <v/>
      </c>
      <c r="AB83" s="126" t="str">
        <f t="shared" si="129"/>
        <v/>
      </c>
      <c r="AC83" s="126" t="str">
        <f t="shared" si="130"/>
        <v/>
      </c>
      <c r="AD83" s="127" t="str">
        <f t="shared" si="153"/>
        <v>○</v>
      </c>
      <c r="AE83" s="127" t="str">
        <f t="shared" si="131"/>
        <v/>
      </c>
      <c r="AF83" s="127" t="str">
        <f t="shared" si="132"/>
        <v/>
      </c>
      <c r="AG83" s="127" t="str">
        <f t="shared" si="133"/>
        <v/>
      </c>
      <c r="AH83" s="127" t="str">
        <f t="shared" si="134"/>
        <v/>
      </c>
      <c r="AI83" s="127" t="str">
        <f t="shared" si="135"/>
        <v/>
      </c>
      <c r="AJ83" s="127" t="str">
        <f t="shared" si="136"/>
        <v/>
      </c>
      <c r="AK83" s="127" t="str">
        <f t="shared" si="137"/>
        <v/>
      </c>
      <c r="AL83" s="127" t="str">
        <f t="shared" si="138"/>
        <v/>
      </c>
      <c r="AM83" s="127" t="str">
        <f t="shared" si="154"/>
        <v/>
      </c>
      <c r="AN83" s="127" t="str">
        <f t="shared" si="155"/>
        <v/>
      </c>
      <c r="AO83" s="127" t="str">
        <f t="shared" si="156"/>
        <v/>
      </c>
      <c r="AP83" s="127" t="str">
        <f t="shared" si="157"/>
        <v/>
      </c>
      <c r="AQ83" s="127" t="str">
        <f t="shared" si="139"/>
        <v/>
      </c>
      <c r="AR83" s="127" t="str">
        <f t="shared" si="140"/>
        <v/>
      </c>
      <c r="AS83" s="127" t="str">
        <f t="shared" si="141"/>
        <v/>
      </c>
      <c r="AT83" s="127" t="str">
        <f t="shared" si="142"/>
        <v/>
      </c>
      <c r="AU83" s="127" t="str">
        <f t="shared" si="143"/>
        <v/>
      </c>
      <c r="AV83" s="127" t="str">
        <f t="shared" si="144"/>
        <v/>
      </c>
      <c r="AW83" s="127" t="str">
        <f t="shared" si="145"/>
        <v/>
      </c>
      <c r="AX83" s="127" t="str">
        <f t="shared" si="146"/>
        <v/>
      </c>
      <c r="AY83" s="127" t="str">
        <f t="shared" si="147"/>
        <v/>
      </c>
      <c r="AZ83" s="127" t="str">
        <f t="shared" si="148"/>
        <v/>
      </c>
      <c r="BA83" s="127" t="str">
        <f t="shared" si="149"/>
        <v/>
      </c>
      <c r="BB83" s="127" t="str">
        <f t="shared" si="150"/>
        <v/>
      </c>
      <c r="BQ83" s="116"/>
      <c r="BR83" s="116"/>
    </row>
    <row r="84" spans="1:70" ht="13.5" customHeight="1">
      <c r="A84" s="855">
        <f t="shared" si="151"/>
        <v>75</v>
      </c>
      <c r="B84" s="856"/>
      <c r="C84" s="857"/>
      <c r="D84" s="858"/>
      <c r="E84" s="859"/>
      <c r="F84" s="860"/>
      <c r="G84" s="861"/>
      <c r="H84" s="860"/>
      <c r="I84" s="861"/>
      <c r="J84" s="853"/>
      <c r="K84" s="854"/>
      <c r="L84" s="853"/>
      <c r="M84" s="854"/>
      <c r="N84" s="843"/>
      <c r="O84" s="844"/>
      <c r="P84" s="853"/>
      <c r="Q84" s="854"/>
      <c r="R84" s="851"/>
      <c r="S84" s="890"/>
      <c r="T84" s="841" t="str">
        <f t="shared" si="152"/>
        <v/>
      </c>
      <c r="U84" s="842"/>
      <c r="V84" s="842"/>
      <c r="W84" s="842"/>
      <c r="X84" s="842"/>
      <c r="Y84" s="842"/>
      <c r="Z84" s="124" t="str">
        <f t="shared" si="127"/>
        <v/>
      </c>
      <c r="AA84" s="125" t="str">
        <f t="shared" si="128"/>
        <v/>
      </c>
      <c r="AB84" s="126" t="str">
        <f t="shared" si="129"/>
        <v/>
      </c>
      <c r="AC84" s="126" t="str">
        <f t="shared" si="130"/>
        <v/>
      </c>
      <c r="AD84" s="127" t="str">
        <f t="shared" si="153"/>
        <v>○</v>
      </c>
      <c r="AE84" s="127" t="str">
        <f t="shared" si="131"/>
        <v/>
      </c>
      <c r="AF84" s="127" t="str">
        <f t="shared" si="132"/>
        <v/>
      </c>
      <c r="AG84" s="127" t="str">
        <f t="shared" si="133"/>
        <v/>
      </c>
      <c r="AH84" s="127" t="str">
        <f t="shared" si="134"/>
        <v/>
      </c>
      <c r="AI84" s="127" t="str">
        <f t="shared" si="135"/>
        <v/>
      </c>
      <c r="AJ84" s="127" t="str">
        <f t="shared" si="136"/>
        <v/>
      </c>
      <c r="AK84" s="127" t="str">
        <f t="shared" si="137"/>
        <v/>
      </c>
      <c r="AL84" s="127" t="str">
        <f t="shared" si="138"/>
        <v/>
      </c>
      <c r="AM84" s="127" t="str">
        <f t="shared" si="154"/>
        <v/>
      </c>
      <c r="AN84" s="127" t="str">
        <f t="shared" si="155"/>
        <v/>
      </c>
      <c r="AO84" s="127" t="str">
        <f t="shared" si="156"/>
        <v/>
      </c>
      <c r="AP84" s="127" t="str">
        <f t="shared" si="157"/>
        <v/>
      </c>
      <c r="AQ84" s="127" t="str">
        <f t="shared" si="139"/>
        <v/>
      </c>
      <c r="AR84" s="127" t="str">
        <f t="shared" si="140"/>
        <v/>
      </c>
      <c r="AS84" s="127" t="str">
        <f t="shared" si="141"/>
        <v/>
      </c>
      <c r="AT84" s="127" t="str">
        <f t="shared" si="142"/>
        <v/>
      </c>
      <c r="AU84" s="127" t="str">
        <f t="shared" si="143"/>
        <v/>
      </c>
      <c r="AV84" s="127" t="str">
        <f t="shared" si="144"/>
        <v/>
      </c>
      <c r="AW84" s="127" t="str">
        <f t="shared" si="145"/>
        <v/>
      </c>
      <c r="AX84" s="127" t="str">
        <f t="shared" si="146"/>
        <v/>
      </c>
      <c r="AY84" s="127" t="str">
        <f t="shared" si="147"/>
        <v/>
      </c>
      <c r="AZ84" s="127" t="str">
        <f t="shared" si="148"/>
        <v/>
      </c>
      <c r="BA84" s="127" t="str">
        <f t="shared" si="149"/>
        <v/>
      </c>
      <c r="BB84" s="127" t="str">
        <f t="shared" si="150"/>
        <v/>
      </c>
      <c r="BQ84" s="116"/>
      <c r="BR84" s="116"/>
    </row>
    <row r="85" spans="1:70" ht="13.5" customHeight="1">
      <c r="A85" s="855">
        <f t="shared" si="151"/>
        <v>76</v>
      </c>
      <c r="B85" s="856"/>
      <c r="C85" s="857"/>
      <c r="D85" s="858"/>
      <c r="E85" s="859"/>
      <c r="F85" s="860"/>
      <c r="G85" s="861"/>
      <c r="H85" s="860"/>
      <c r="I85" s="861"/>
      <c r="J85" s="853"/>
      <c r="K85" s="854"/>
      <c r="L85" s="853"/>
      <c r="M85" s="854"/>
      <c r="N85" s="843"/>
      <c r="O85" s="844"/>
      <c r="P85" s="853"/>
      <c r="Q85" s="854"/>
      <c r="R85" s="851"/>
      <c r="S85" s="890"/>
      <c r="T85" s="841" t="str">
        <f t="shared" si="152"/>
        <v/>
      </c>
      <c r="U85" s="842"/>
      <c r="V85" s="842"/>
      <c r="W85" s="842"/>
      <c r="X85" s="842"/>
      <c r="Y85" s="842"/>
      <c r="Z85" s="124" t="str">
        <f t="shared" si="127"/>
        <v/>
      </c>
      <c r="AA85" s="125" t="str">
        <f t="shared" si="128"/>
        <v/>
      </c>
      <c r="AB85" s="126" t="str">
        <f t="shared" si="129"/>
        <v/>
      </c>
      <c r="AC85" s="126" t="str">
        <f t="shared" si="130"/>
        <v/>
      </c>
      <c r="AD85" s="127" t="str">
        <f t="shared" si="153"/>
        <v>○</v>
      </c>
      <c r="AE85" s="127" t="str">
        <f t="shared" si="131"/>
        <v/>
      </c>
      <c r="AF85" s="127" t="str">
        <f t="shared" si="132"/>
        <v/>
      </c>
      <c r="AG85" s="127" t="str">
        <f t="shared" si="133"/>
        <v/>
      </c>
      <c r="AH85" s="127" t="str">
        <f t="shared" si="134"/>
        <v/>
      </c>
      <c r="AI85" s="127" t="str">
        <f t="shared" si="135"/>
        <v/>
      </c>
      <c r="AJ85" s="127" t="str">
        <f t="shared" si="136"/>
        <v/>
      </c>
      <c r="AK85" s="127" t="str">
        <f t="shared" si="137"/>
        <v/>
      </c>
      <c r="AL85" s="127" t="str">
        <f t="shared" si="138"/>
        <v/>
      </c>
      <c r="AM85" s="127" t="str">
        <f t="shared" si="154"/>
        <v/>
      </c>
      <c r="AN85" s="127" t="str">
        <f t="shared" si="155"/>
        <v/>
      </c>
      <c r="AO85" s="127" t="str">
        <f t="shared" si="156"/>
        <v/>
      </c>
      <c r="AP85" s="127" t="str">
        <f t="shared" si="157"/>
        <v/>
      </c>
      <c r="AQ85" s="127" t="str">
        <f t="shared" si="139"/>
        <v/>
      </c>
      <c r="AR85" s="127" t="str">
        <f t="shared" si="140"/>
        <v/>
      </c>
      <c r="AS85" s="127" t="str">
        <f t="shared" si="141"/>
        <v/>
      </c>
      <c r="AT85" s="127" t="str">
        <f t="shared" si="142"/>
        <v/>
      </c>
      <c r="AU85" s="127" t="str">
        <f t="shared" si="143"/>
        <v/>
      </c>
      <c r="AV85" s="127" t="str">
        <f t="shared" si="144"/>
        <v/>
      </c>
      <c r="AW85" s="127" t="str">
        <f t="shared" si="145"/>
        <v/>
      </c>
      <c r="AX85" s="127" t="str">
        <f t="shared" si="146"/>
        <v/>
      </c>
      <c r="AY85" s="127" t="str">
        <f t="shared" si="147"/>
        <v/>
      </c>
      <c r="AZ85" s="127" t="str">
        <f t="shared" si="148"/>
        <v/>
      </c>
      <c r="BA85" s="127" t="str">
        <f t="shared" si="149"/>
        <v/>
      </c>
      <c r="BB85" s="127" t="str">
        <f t="shared" si="150"/>
        <v/>
      </c>
      <c r="BQ85" s="116"/>
      <c r="BR85" s="116"/>
    </row>
    <row r="86" spans="1:70" ht="13.5" customHeight="1">
      <c r="A86" s="855">
        <f t="shared" si="151"/>
        <v>77</v>
      </c>
      <c r="B86" s="856"/>
      <c r="C86" s="857"/>
      <c r="D86" s="858"/>
      <c r="E86" s="859"/>
      <c r="F86" s="860"/>
      <c r="G86" s="861"/>
      <c r="H86" s="860"/>
      <c r="I86" s="861"/>
      <c r="J86" s="853"/>
      <c r="K86" s="854"/>
      <c r="L86" s="853"/>
      <c r="M86" s="854"/>
      <c r="N86" s="843"/>
      <c r="O86" s="844"/>
      <c r="P86" s="853"/>
      <c r="Q86" s="854"/>
      <c r="R86" s="851"/>
      <c r="S86" s="890"/>
      <c r="T86" s="841" t="str">
        <f t="shared" si="152"/>
        <v/>
      </c>
      <c r="U86" s="842"/>
      <c r="V86" s="842"/>
      <c r="W86" s="842"/>
      <c r="X86" s="842"/>
      <c r="Y86" s="842"/>
      <c r="Z86" s="124" t="str">
        <f t="shared" si="127"/>
        <v/>
      </c>
      <c r="AA86" s="125" t="str">
        <f t="shared" si="128"/>
        <v/>
      </c>
      <c r="AB86" s="126" t="str">
        <f t="shared" si="129"/>
        <v/>
      </c>
      <c r="AC86" s="126" t="str">
        <f t="shared" si="130"/>
        <v/>
      </c>
      <c r="AD86" s="127" t="str">
        <f t="shared" si="153"/>
        <v>○</v>
      </c>
      <c r="AE86" s="127" t="str">
        <f t="shared" si="131"/>
        <v/>
      </c>
      <c r="AF86" s="127" t="str">
        <f t="shared" si="132"/>
        <v/>
      </c>
      <c r="AG86" s="127" t="str">
        <f t="shared" si="133"/>
        <v/>
      </c>
      <c r="AH86" s="127" t="str">
        <f t="shared" si="134"/>
        <v/>
      </c>
      <c r="AI86" s="127" t="str">
        <f t="shared" si="135"/>
        <v/>
      </c>
      <c r="AJ86" s="127" t="str">
        <f t="shared" si="136"/>
        <v/>
      </c>
      <c r="AK86" s="127" t="str">
        <f t="shared" si="137"/>
        <v/>
      </c>
      <c r="AL86" s="127" t="str">
        <f t="shared" si="138"/>
        <v/>
      </c>
      <c r="AM86" s="127" t="str">
        <f t="shared" si="154"/>
        <v/>
      </c>
      <c r="AN86" s="127" t="str">
        <f t="shared" si="155"/>
        <v/>
      </c>
      <c r="AO86" s="127" t="str">
        <f t="shared" si="156"/>
        <v/>
      </c>
      <c r="AP86" s="127" t="str">
        <f t="shared" si="157"/>
        <v/>
      </c>
      <c r="AQ86" s="127" t="str">
        <f t="shared" si="139"/>
        <v/>
      </c>
      <c r="AR86" s="127" t="str">
        <f t="shared" si="140"/>
        <v/>
      </c>
      <c r="AS86" s="127" t="str">
        <f t="shared" si="141"/>
        <v/>
      </c>
      <c r="AT86" s="127" t="str">
        <f t="shared" si="142"/>
        <v/>
      </c>
      <c r="AU86" s="127" t="str">
        <f t="shared" si="143"/>
        <v/>
      </c>
      <c r="AV86" s="127" t="str">
        <f t="shared" si="144"/>
        <v/>
      </c>
      <c r="AW86" s="127" t="str">
        <f t="shared" si="145"/>
        <v/>
      </c>
      <c r="AX86" s="127" t="str">
        <f t="shared" si="146"/>
        <v/>
      </c>
      <c r="AY86" s="127" t="str">
        <f t="shared" si="147"/>
        <v/>
      </c>
      <c r="AZ86" s="127" t="str">
        <f t="shared" si="148"/>
        <v/>
      </c>
      <c r="BA86" s="127" t="str">
        <f t="shared" si="149"/>
        <v/>
      </c>
      <c r="BB86" s="127" t="str">
        <f t="shared" si="150"/>
        <v/>
      </c>
      <c r="BQ86" s="116"/>
      <c r="BR86" s="116"/>
    </row>
    <row r="87" spans="1:70" ht="13.5" customHeight="1">
      <c r="A87" s="855">
        <f t="shared" si="151"/>
        <v>78</v>
      </c>
      <c r="B87" s="856"/>
      <c r="C87" s="857"/>
      <c r="D87" s="858"/>
      <c r="E87" s="859"/>
      <c r="F87" s="860"/>
      <c r="G87" s="861"/>
      <c r="H87" s="860"/>
      <c r="I87" s="861"/>
      <c r="J87" s="853"/>
      <c r="K87" s="854"/>
      <c r="L87" s="853"/>
      <c r="M87" s="854"/>
      <c r="N87" s="843"/>
      <c r="O87" s="844"/>
      <c r="P87" s="853"/>
      <c r="Q87" s="854"/>
      <c r="R87" s="851"/>
      <c r="S87" s="890"/>
      <c r="T87" s="841" t="str">
        <f t="shared" si="152"/>
        <v/>
      </c>
      <c r="U87" s="842"/>
      <c r="V87" s="842"/>
      <c r="W87" s="842"/>
      <c r="X87" s="842"/>
      <c r="Y87" s="842"/>
      <c r="Z87" s="124" t="str">
        <f t="shared" si="127"/>
        <v/>
      </c>
      <c r="AA87" s="125" t="str">
        <f t="shared" si="128"/>
        <v/>
      </c>
      <c r="AB87" s="126" t="str">
        <f t="shared" si="129"/>
        <v/>
      </c>
      <c r="AC87" s="126" t="str">
        <f t="shared" si="130"/>
        <v/>
      </c>
      <c r="AD87" s="127" t="str">
        <f t="shared" si="153"/>
        <v>○</v>
      </c>
      <c r="AE87" s="127" t="str">
        <f t="shared" si="131"/>
        <v/>
      </c>
      <c r="AF87" s="127" t="str">
        <f t="shared" si="132"/>
        <v/>
      </c>
      <c r="AG87" s="127" t="str">
        <f t="shared" si="133"/>
        <v/>
      </c>
      <c r="AH87" s="127" t="str">
        <f t="shared" si="134"/>
        <v/>
      </c>
      <c r="AI87" s="127" t="str">
        <f t="shared" si="135"/>
        <v/>
      </c>
      <c r="AJ87" s="127" t="str">
        <f t="shared" si="136"/>
        <v/>
      </c>
      <c r="AK87" s="127" t="str">
        <f t="shared" si="137"/>
        <v/>
      </c>
      <c r="AL87" s="127" t="str">
        <f t="shared" si="138"/>
        <v/>
      </c>
      <c r="AM87" s="127" t="str">
        <f t="shared" si="154"/>
        <v/>
      </c>
      <c r="AN87" s="127" t="str">
        <f t="shared" si="155"/>
        <v/>
      </c>
      <c r="AO87" s="127" t="str">
        <f t="shared" si="156"/>
        <v/>
      </c>
      <c r="AP87" s="127" t="str">
        <f t="shared" si="157"/>
        <v/>
      </c>
      <c r="AQ87" s="127" t="str">
        <f t="shared" si="139"/>
        <v/>
      </c>
      <c r="AR87" s="127" t="str">
        <f t="shared" si="140"/>
        <v/>
      </c>
      <c r="AS87" s="127" t="str">
        <f t="shared" si="141"/>
        <v/>
      </c>
      <c r="AT87" s="127" t="str">
        <f t="shared" si="142"/>
        <v/>
      </c>
      <c r="AU87" s="127" t="str">
        <f t="shared" si="143"/>
        <v/>
      </c>
      <c r="AV87" s="127" t="str">
        <f t="shared" si="144"/>
        <v/>
      </c>
      <c r="AW87" s="127" t="str">
        <f t="shared" si="145"/>
        <v/>
      </c>
      <c r="AX87" s="127" t="str">
        <f t="shared" si="146"/>
        <v/>
      </c>
      <c r="AY87" s="127" t="str">
        <f t="shared" si="147"/>
        <v/>
      </c>
      <c r="AZ87" s="127" t="str">
        <f t="shared" si="148"/>
        <v/>
      </c>
      <c r="BA87" s="127" t="str">
        <f t="shared" si="149"/>
        <v/>
      </c>
      <c r="BB87" s="127" t="str">
        <f t="shared" si="150"/>
        <v/>
      </c>
      <c r="BQ87" s="116"/>
      <c r="BR87" s="116"/>
    </row>
    <row r="88" spans="1:70" ht="13.5" customHeight="1">
      <c r="A88" s="855">
        <f t="shared" si="151"/>
        <v>79</v>
      </c>
      <c r="B88" s="856"/>
      <c r="C88" s="857"/>
      <c r="D88" s="858"/>
      <c r="E88" s="859"/>
      <c r="F88" s="860"/>
      <c r="G88" s="861"/>
      <c r="H88" s="860"/>
      <c r="I88" s="861"/>
      <c r="J88" s="853"/>
      <c r="K88" s="854"/>
      <c r="L88" s="853"/>
      <c r="M88" s="854"/>
      <c r="N88" s="843"/>
      <c r="O88" s="844"/>
      <c r="P88" s="853"/>
      <c r="Q88" s="854"/>
      <c r="R88" s="851"/>
      <c r="S88" s="890"/>
      <c r="T88" s="841" t="str">
        <f t="shared" si="152"/>
        <v/>
      </c>
      <c r="U88" s="842"/>
      <c r="V88" s="842"/>
      <c r="W88" s="842"/>
      <c r="X88" s="842"/>
      <c r="Y88" s="842"/>
      <c r="Z88" s="124" t="str">
        <f t="shared" si="127"/>
        <v/>
      </c>
      <c r="AA88" s="125" t="str">
        <f t="shared" si="128"/>
        <v/>
      </c>
      <c r="AB88" s="126" t="str">
        <f t="shared" si="129"/>
        <v/>
      </c>
      <c r="AC88" s="126" t="str">
        <f t="shared" si="130"/>
        <v/>
      </c>
      <c r="AD88" s="127" t="str">
        <f t="shared" si="153"/>
        <v>○</v>
      </c>
      <c r="AE88" s="127" t="str">
        <f t="shared" si="131"/>
        <v/>
      </c>
      <c r="AF88" s="127" t="str">
        <f t="shared" si="132"/>
        <v/>
      </c>
      <c r="AG88" s="127" t="str">
        <f t="shared" si="133"/>
        <v/>
      </c>
      <c r="AH88" s="127" t="str">
        <f t="shared" si="134"/>
        <v/>
      </c>
      <c r="AI88" s="127" t="str">
        <f t="shared" si="135"/>
        <v/>
      </c>
      <c r="AJ88" s="127" t="str">
        <f t="shared" si="136"/>
        <v/>
      </c>
      <c r="AK88" s="127" t="str">
        <f t="shared" si="137"/>
        <v/>
      </c>
      <c r="AL88" s="127" t="str">
        <f t="shared" si="138"/>
        <v/>
      </c>
      <c r="AM88" s="127" t="str">
        <f t="shared" si="154"/>
        <v/>
      </c>
      <c r="AN88" s="127" t="str">
        <f t="shared" si="155"/>
        <v/>
      </c>
      <c r="AO88" s="127" t="str">
        <f t="shared" si="156"/>
        <v/>
      </c>
      <c r="AP88" s="127" t="str">
        <f t="shared" si="157"/>
        <v/>
      </c>
      <c r="AQ88" s="127" t="str">
        <f t="shared" si="139"/>
        <v/>
      </c>
      <c r="AR88" s="127" t="str">
        <f t="shared" si="140"/>
        <v/>
      </c>
      <c r="AS88" s="127" t="str">
        <f t="shared" si="141"/>
        <v/>
      </c>
      <c r="AT88" s="127" t="str">
        <f t="shared" si="142"/>
        <v/>
      </c>
      <c r="AU88" s="127" t="str">
        <f t="shared" si="143"/>
        <v/>
      </c>
      <c r="AV88" s="127" t="str">
        <f t="shared" si="144"/>
        <v/>
      </c>
      <c r="AW88" s="127" t="str">
        <f t="shared" si="145"/>
        <v/>
      </c>
      <c r="AX88" s="127" t="str">
        <f t="shared" si="146"/>
        <v/>
      </c>
      <c r="AY88" s="127" t="str">
        <f t="shared" si="147"/>
        <v/>
      </c>
      <c r="AZ88" s="127" t="str">
        <f t="shared" si="148"/>
        <v/>
      </c>
      <c r="BA88" s="127" t="str">
        <f t="shared" si="149"/>
        <v/>
      </c>
      <c r="BB88" s="127" t="str">
        <f t="shared" si="150"/>
        <v/>
      </c>
      <c r="BQ88" s="116"/>
      <c r="BR88" s="116"/>
    </row>
    <row r="89" spans="1:70" ht="13.5" customHeight="1">
      <c r="A89" s="855">
        <f t="shared" si="151"/>
        <v>80</v>
      </c>
      <c r="B89" s="856"/>
      <c r="C89" s="857"/>
      <c r="D89" s="858"/>
      <c r="E89" s="859"/>
      <c r="F89" s="857"/>
      <c r="G89" s="859"/>
      <c r="H89" s="888"/>
      <c r="I89" s="889"/>
      <c r="J89" s="853"/>
      <c r="K89" s="854"/>
      <c r="L89" s="853"/>
      <c r="M89" s="854"/>
      <c r="N89" s="843"/>
      <c r="O89" s="844"/>
      <c r="P89" s="853"/>
      <c r="Q89" s="854"/>
      <c r="R89" s="851"/>
      <c r="S89" s="890"/>
      <c r="T89" s="841" t="str">
        <f t="shared" si="152"/>
        <v/>
      </c>
      <c r="U89" s="842"/>
      <c r="V89" s="842"/>
      <c r="W89" s="842"/>
      <c r="X89" s="842"/>
      <c r="Y89" s="842"/>
      <c r="Z89" s="124" t="str">
        <f t="shared" si="127"/>
        <v/>
      </c>
      <c r="AA89" s="125" t="str">
        <f t="shared" si="128"/>
        <v/>
      </c>
      <c r="AB89" s="126" t="str">
        <f t="shared" si="129"/>
        <v/>
      </c>
      <c r="AC89" s="126" t="str">
        <f t="shared" si="130"/>
        <v/>
      </c>
      <c r="AD89" s="127" t="str">
        <f t="shared" si="153"/>
        <v>○</v>
      </c>
      <c r="AE89" s="127" t="str">
        <f t="shared" si="131"/>
        <v/>
      </c>
      <c r="AF89" s="127" t="str">
        <f t="shared" si="132"/>
        <v/>
      </c>
      <c r="AG89" s="127" t="str">
        <f t="shared" si="133"/>
        <v/>
      </c>
      <c r="AH89" s="127" t="str">
        <f t="shared" si="134"/>
        <v/>
      </c>
      <c r="AI89" s="127" t="str">
        <f t="shared" si="135"/>
        <v/>
      </c>
      <c r="AJ89" s="127" t="str">
        <f t="shared" si="136"/>
        <v/>
      </c>
      <c r="AK89" s="127" t="str">
        <f t="shared" si="137"/>
        <v/>
      </c>
      <c r="AL89" s="127" t="str">
        <f t="shared" si="138"/>
        <v/>
      </c>
      <c r="AM89" s="127" t="str">
        <f t="shared" si="154"/>
        <v/>
      </c>
      <c r="AN89" s="127" t="str">
        <f t="shared" si="155"/>
        <v/>
      </c>
      <c r="AO89" s="127" t="str">
        <f t="shared" si="156"/>
        <v/>
      </c>
      <c r="AP89" s="127" t="str">
        <f t="shared" si="157"/>
        <v/>
      </c>
      <c r="AQ89" s="127" t="str">
        <f t="shared" si="139"/>
        <v/>
      </c>
      <c r="AR89" s="127" t="str">
        <f t="shared" si="140"/>
        <v/>
      </c>
      <c r="AS89" s="127" t="str">
        <f t="shared" si="141"/>
        <v/>
      </c>
      <c r="AT89" s="127" t="str">
        <f t="shared" si="142"/>
        <v/>
      </c>
      <c r="AU89" s="127" t="str">
        <f t="shared" si="143"/>
        <v/>
      </c>
      <c r="AV89" s="127" t="str">
        <f t="shared" si="144"/>
        <v/>
      </c>
      <c r="AW89" s="127" t="str">
        <f t="shared" si="145"/>
        <v/>
      </c>
      <c r="AX89" s="127" t="str">
        <f t="shared" si="146"/>
        <v/>
      </c>
      <c r="AY89" s="127" t="str">
        <f t="shared" si="147"/>
        <v/>
      </c>
      <c r="AZ89" s="127" t="str">
        <f t="shared" si="148"/>
        <v/>
      </c>
      <c r="BA89" s="127" t="str">
        <f t="shared" si="149"/>
        <v/>
      </c>
      <c r="BB89" s="127" t="str">
        <f t="shared" si="150"/>
        <v/>
      </c>
      <c r="BQ89" s="116"/>
      <c r="BR89" s="116"/>
    </row>
    <row r="90" spans="1:70" ht="13.5" customHeight="1">
      <c r="A90" s="855">
        <f t="shared" si="151"/>
        <v>81</v>
      </c>
      <c r="B90" s="856"/>
      <c r="C90" s="857"/>
      <c r="D90" s="858"/>
      <c r="E90" s="859"/>
      <c r="F90" s="857"/>
      <c r="G90" s="859"/>
      <c r="H90" s="888"/>
      <c r="I90" s="889"/>
      <c r="J90" s="853"/>
      <c r="K90" s="854"/>
      <c r="L90" s="853"/>
      <c r="M90" s="854"/>
      <c r="N90" s="843"/>
      <c r="O90" s="844"/>
      <c r="P90" s="853"/>
      <c r="Q90" s="854"/>
      <c r="R90" s="851"/>
      <c r="S90" s="890"/>
      <c r="T90" s="841" t="str">
        <f t="shared" si="152"/>
        <v/>
      </c>
      <c r="U90" s="842"/>
      <c r="V90" s="842"/>
      <c r="W90" s="842"/>
      <c r="X90" s="842"/>
      <c r="Y90" s="842"/>
      <c r="Z90" s="124" t="str">
        <f t="shared" si="127"/>
        <v/>
      </c>
      <c r="AA90" s="125" t="str">
        <f t="shared" si="128"/>
        <v/>
      </c>
      <c r="AB90" s="126" t="str">
        <f t="shared" si="129"/>
        <v/>
      </c>
      <c r="AC90" s="126" t="str">
        <f t="shared" si="130"/>
        <v/>
      </c>
      <c r="AD90" s="127" t="str">
        <f t="shared" si="153"/>
        <v>○</v>
      </c>
      <c r="AE90" s="127" t="str">
        <f t="shared" si="131"/>
        <v/>
      </c>
      <c r="AF90" s="127" t="str">
        <f t="shared" si="132"/>
        <v/>
      </c>
      <c r="AG90" s="127" t="str">
        <f t="shared" si="133"/>
        <v/>
      </c>
      <c r="AH90" s="127" t="str">
        <f t="shared" si="134"/>
        <v/>
      </c>
      <c r="AI90" s="127" t="str">
        <f t="shared" si="135"/>
        <v/>
      </c>
      <c r="AJ90" s="127" t="str">
        <f t="shared" si="136"/>
        <v/>
      </c>
      <c r="AK90" s="127" t="str">
        <f t="shared" si="137"/>
        <v/>
      </c>
      <c r="AL90" s="127" t="str">
        <f t="shared" si="138"/>
        <v/>
      </c>
      <c r="AM90" s="127" t="str">
        <f t="shared" si="154"/>
        <v/>
      </c>
      <c r="AN90" s="127" t="str">
        <f t="shared" si="155"/>
        <v/>
      </c>
      <c r="AO90" s="127" t="str">
        <f t="shared" si="156"/>
        <v/>
      </c>
      <c r="AP90" s="127" t="str">
        <f t="shared" si="157"/>
        <v/>
      </c>
      <c r="AQ90" s="127" t="str">
        <f t="shared" si="139"/>
        <v/>
      </c>
      <c r="AR90" s="127" t="str">
        <f t="shared" si="140"/>
        <v/>
      </c>
      <c r="AS90" s="127" t="str">
        <f t="shared" si="141"/>
        <v/>
      </c>
      <c r="AT90" s="127" t="str">
        <f t="shared" si="142"/>
        <v/>
      </c>
      <c r="AU90" s="127" t="str">
        <f t="shared" si="143"/>
        <v/>
      </c>
      <c r="AV90" s="127" t="str">
        <f t="shared" si="144"/>
        <v/>
      </c>
      <c r="AW90" s="127" t="str">
        <f t="shared" si="145"/>
        <v/>
      </c>
      <c r="AX90" s="127" t="str">
        <f t="shared" si="146"/>
        <v/>
      </c>
      <c r="AY90" s="127" t="str">
        <f t="shared" si="147"/>
        <v/>
      </c>
      <c r="AZ90" s="127" t="str">
        <f t="shared" si="148"/>
        <v/>
      </c>
      <c r="BA90" s="127" t="str">
        <f t="shared" si="149"/>
        <v/>
      </c>
      <c r="BB90" s="127" t="str">
        <f t="shared" si="150"/>
        <v/>
      </c>
      <c r="BQ90" s="116"/>
      <c r="BR90" s="116"/>
    </row>
    <row r="91" spans="1:70" ht="13.5" customHeight="1">
      <c r="A91" s="855">
        <f t="shared" si="151"/>
        <v>82</v>
      </c>
      <c r="B91" s="856"/>
      <c r="C91" s="857"/>
      <c r="D91" s="858"/>
      <c r="E91" s="859"/>
      <c r="F91" s="857"/>
      <c r="G91" s="859"/>
      <c r="H91" s="888"/>
      <c r="I91" s="889"/>
      <c r="J91" s="853"/>
      <c r="K91" s="854"/>
      <c r="L91" s="853"/>
      <c r="M91" s="854"/>
      <c r="N91" s="843"/>
      <c r="O91" s="844"/>
      <c r="P91" s="853"/>
      <c r="Q91" s="854"/>
      <c r="R91" s="851"/>
      <c r="S91" s="890"/>
      <c r="T91" s="841" t="str">
        <f t="shared" si="152"/>
        <v/>
      </c>
      <c r="U91" s="842"/>
      <c r="V91" s="842"/>
      <c r="W91" s="842"/>
      <c r="X91" s="842"/>
      <c r="Y91" s="842"/>
      <c r="Z91" s="124" t="str">
        <f t="shared" si="127"/>
        <v/>
      </c>
      <c r="AA91" s="125" t="str">
        <f t="shared" si="128"/>
        <v/>
      </c>
      <c r="AB91" s="126" t="str">
        <f t="shared" si="129"/>
        <v/>
      </c>
      <c r="AC91" s="126" t="str">
        <f t="shared" si="130"/>
        <v/>
      </c>
      <c r="AD91" s="127" t="str">
        <f t="shared" si="153"/>
        <v>○</v>
      </c>
      <c r="AE91" s="127" t="str">
        <f t="shared" si="131"/>
        <v/>
      </c>
      <c r="AF91" s="127" t="str">
        <f t="shared" si="132"/>
        <v/>
      </c>
      <c r="AG91" s="127" t="str">
        <f t="shared" si="133"/>
        <v/>
      </c>
      <c r="AH91" s="127" t="str">
        <f t="shared" si="134"/>
        <v/>
      </c>
      <c r="AI91" s="127" t="str">
        <f t="shared" si="135"/>
        <v/>
      </c>
      <c r="AJ91" s="127" t="str">
        <f t="shared" si="136"/>
        <v/>
      </c>
      <c r="AK91" s="127" t="str">
        <f t="shared" si="137"/>
        <v/>
      </c>
      <c r="AL91" s="127" t="str">
        <f t="shared" si="138"/>
        <v/>
      </c>
      <c r="AM91" s="127" t="str">
        <f t="shared" si="154"/>
        <v/>
      </c>
      <c r="AN91" s="127" t="str">
        <f t="shared" si="155"/>
        <v/>
      </c>
      <c r="AO91" s="127" t="str">
        <f t="shared" si="156"/>
        <v/>
      </c>
      <c r="AP91" s="127" t="str">
        <f t="shared" si="157"/>
        <v/>
      </c>
      <c r="AQ91" s="127" t="str">
        <f t="shared" si="139"/>
        <v/>
      </c>
      <c r="AR91" s="127" t="str">
        <f t="shared" si="140"/>
        <v/>
      </c>
      <c r="AS91" s="127" t="str">
        <f t="shared" si="141"/>
        <v/>
      </c>
      <c r="AT91" s="127" t="str">
        <f t="shared" si="142"/>
        <v/>
      </c>
      <c r="AU91" s="127" t="str">
        <f t="shared" si="143"/>
        <v/>
      </c>
      <c r="AV91" s="127" t="str">
        <f t="shared" si="144"/>
        <v/>
      </c>
      <c r="AW91" s="127" t="str">
        <f t="shared" si="145"/>
        <v/>
      </c>
      <c r="AX91" s="127" t="str">
        <f t="shared" si="146"/>
        <v/>
      </c>
      <c r="AY91" s="127" t="str">
        <f t="shared" si="147"/>
        <v/>
      </c>
      <c r="AZ91" s="127" t="str">
        <f t="shared" si="148"/>
        <v/>
      </c>
      <c r="BA91" s="127" t="str">
        <f t="shared" si="149"/>
        <v/>
      </c>
      <c r="BB91" s="127" t="str">
        <f t="shared" si="150"/>
        <v/>
      </c>
      <c r="BQ91" s="116"/>
      <c r="BR91" s="116"/>
    </row>
    <row r="92" spans="1:70" ht="13.5" customHeight="1">
      <c r="A92" s="855">
        <f t="shared" si="151"/>
        <v>83</v>
      </c>
      <c r="B92" s="856"/>
      <c r="C92" s="857"/>
      <c r="D92" s="858"/>
      <c r="E92" s="859"/>
      <c r="F92" s="857"/>
      <c r="G92" s="859"/>
      <c r="H92" s="888"/>
      <c r="I92" s="889"/>
      <c r="J92" s="853"/>
      <c r="K92" s="854"/>
      <c r="L92" s="853"/>
      <c r="M92" s="854"/>
      <c r="N92" s="843"/>
      <c r="O92" s="844"/>
      <c r="P92" s="853"/>
      <c r="Q92" s="854"/>
      <c r="R92" s="851"/>
      <c r="S92" s="890"/>
      <c r="T92" s="841" t="str">
        <f t="shared" si="152"/>
        <v/>
      </c>
      <c r="U92" s="842"/>
      <c r="V92" s="842"/>
      <c r="W92" s="842"/>
      <c r="X92" s="842"/>
      <c r="Y92" s="842"/>
      <c r="Z92" s="124" t="str">
        <f t="shared" si="127"/>
        <v/>
      </c>
      <c r="AA92" s="125" t="str">
        <f t="shared" si="128"/>
        <v/>
      </c>
      <c r="AB92" s="126" t="str">
        <f t="shared" si="129"/>
        <v/>
      </c>
      <c r="AC92" s="126" t="str">
        <f t="shared" si="130"/>
        <v/>
      </c>
      <c r="AD92" s="127" t="str">
        <f t="shared" si="153"/>
        <v>○</v>
      </c>
      <c r="AE92" s="127" t="str">
        <f t="shared" si="131"/>
        <v/>
      </c>
      <c r="AF92" s="127" t="str">
        <f t="shared" si="132"/>
        <v/>
      </c>
      <c r="AG92" s="127" t="str">
        <f t="shared" si="133"/>
        <v/>
      </c>
      <c r="AH92" s="127" t="str">
        <f t="shared" si="134"/>
        <v/>
      </c>
      <c r="AI92" s="127" t="str">
        <f t="shared" si="135"/>
        <v/>
      </c>
      <c r="AJ92" s="127" t="str">
        <f t="shared" si="136"/>
        <v/>
      </c>
      <c r="AK92" s="127" t="str">
        <f t="shared" si="137"/>
        <v/>
      </c>
      <c r="AL92" s="127" t="str">
        <f t="shared" si="138"/>
        <v/>
      </c>
      <c r="AM92" s="127" t="str">
        <f t="shared" si="154"/>
        <v/>
      </c>
      <c r="AN92" s="127" t="str">
        <f t="shared" si="155"/>
        <v/>
      </c>
      <c r="AO92" s="127" t="str">
        <f t="shared" si="156"/>
        <v/>
      </c>
      <c r="AP92" s="127" t="str">
        <f t="shared" si="157"/>
        <v/>
      </c>
      <c r="AQ92" s="127" t="str">
        <f t="shared" si="139"/>
        <v/>
      </c>
      <c r="AR92" s="127" t="str">
        <f t="shared" si="140"/>
        <v/>
      </c>
      <c r="AS92" s="127" t="str">
        <f t="shared" si="141"/>
        <v/>
      </c>
      <c r="AT92" s="127" t="str">
        <f t="shared" si="142"/>
        <v/>
      </c>
      <c r="AU92" s="127" t="str">
        <f t="shared" si="143"/>
        <v/>
      </c>
      <c r="AV92" s="127" t="str">
        <f t="shared" si="144"/>
        <v/>
      </c>
      <c r="AW92" s="127" t="str">
        <f t="shared" si="145"/>
        <v/>
      </c>
      <c r="AX92" s="127" t="str">
        <f t="shared" si="146"/>
        <v/>
      </c>
      <c r="AY92" s="127" t="str">
        <f t="shared" si="147"/>
        <v/>
      </c>
      <c r="AZ92" s="127" t="str">
        <f t="shared" si="148"/>
        <v/>
      </c>
      <c r="BA92" s="127" t="str">
        <f t="shared" si="149"/>
        <v/>
      </c>
      <c r="BB92" s="127" t="str">
        <f t="shared" si="150"/>
        <v/>
      </c>
      <c r="BQ92" s="116"/>
      <c r="BR92" s="116"/>
    </row>
    <row r="93" spans="1:70" ht="13.5" customHeight="1">
      <c r="A93" s="855">
        <f t="shared" si="151"/>
        <v>84</v>
      </c>
      <c r="B93" s="856"/>
      <c r="C93" s="857"/>
      <c r="D93" s="858"/>
      <c r="E93" s="859"/>
      <c r="F93" s="857"/>
      <c r="G93" s="859"/>
      <c r="H93" s="888"/>
      <c r="I93" s="889"/>
      <c r="J93" s="853"/>
      <c r="K93" s="854"/>
      <c r="L93" s="853"/>
      <c r="M93" s="854"/>
      <c r="N93" s="843"/>
      <c r="O93" s="844"/>
      <c r="P93" s="853"/>
      <c r="Q93" s="854"/>
      <c r="R93" s="851"/>
      <c r="S93" s="890"/>
      <c r="T93" s="841" t="str">
        <f t="shared" si="152"/>
        <v/>
      </c>
      <c r="U93" s="842"/>
      <c r="V93" s="842"/>
      <c r="W93" s="842"/>
      <c r="X93" s="842"/>
      <c r="Y93" s="842"/>
      <c r="Z93" s="124" t="str">
        <f t="shared" si="127"/>
        <v/>
      </c>
      <c r="AA93" s="125" t="str">
        <f t="shared" si="128"/>
        <v/>
      </c>
      <c r="AB93" s="126" t="str">
        <f t="shared" si="129"/>
        <v/>
      </c>
      <c r="AC93" s="126" t="str">
        <f t="shared" si="130"/>
        <v/>
      </c>
      <c r="AD93" s="127" t="str">
        <f t="shared" si="153"/>
        <v>○</v>
      </c>
      <c r="AE93" s="127" t="str">
        <f t="shared" si="131"/>
        <v/>
      </c>
      <c r="AF93" s="127" t="str">
        <f t="shared" si="132"/>
        <v/>
      </c>
      <c r="AG93" s="127" t="str">
        <f t="shared" si="133"/>
        <v/>
      </c>
      <c r="AH93" s="127" t="str">
        <f t="shared" si="134"/>
        <v/>
      </c>
      <c r="AI93" s="127" t="str">
        <f t="shared" si="135"/>
        <v/>
      </c>
      <c r="AJ93" s="127" t="str">
        <f t="shared" si="136"/>
        <v/>
      </c>
      <c r="AK93" s="127" t="str">
        <f t="shared" si="137"/>
        <v/>
      </c>
      <c r="AL93" s="127" t="str">
        <f t="shared" si="138"/>
        <v/>
      </c>
      <c r="AM93" s="127" t="str">
        <f t="shared" si="154"/>
        <v/>
      </c>
      <c r="AN93" s="127" t="str">
        <f t="shared" si="155"/>
        <v/>
      </c>
      <c r="AO93" s="127" t="str">
        <f t="shared" si="156"/>
        <v/>
      </c>
      <c r="AP93" s="127" t="str">
        <f t="shared" si="157"/>
        <v/>
      </c>
      <c r="AQ93" s="127" t="str">
        <f t="shared" si="139"/>
        <v/>
      </c>
      <c r="AR93" s="127" t="str">
        <f t="shared" si="140"/>
        <v/>
      </c>
      <c r="AS93" s="127" t="str">
        <f t="shared" si="141"/>
        <v/>
      </c>
      <c r="AT93" s="127" t="str">
        <f t="shared" si="142"/>
        <v/>
      </c>
      <c r="AU93" s="127" t="str">
        <f t="shared" si="143"/>
        <v/>
      </c>
      <c r="AV93" s="127" t="str">
        <f t="shared" si="144"/>
        <v/>
      </c>
      <c r="AW93" s="127" t="str">
        <f t="shared" si="145"/>
        <v/>
      </c>
      <c r="AX93" s="127" t="str">
        <f t="shared" si="146"/>
        <v/>
      </c>
      <c r="AY93" s="127" t="str">
        <f t="shared" si="147"/>
        <v/>
      </c>
      <c r="AZ93" s="127" t="str">
        <f t="shared" si="148"/>
        <v/>
      </c>
      <c r="BA93" s="127" t="str">
        <f t="shared" si="149"/>
        <v/>
      </c>
      <c r="BB93" s="127" t="str">
        <f t="shared" si="150"/>
        <v/>
      </c>
      <c r="BQ93" s="116"/>
      <c r="BR93" s="116"/>
    </row>
    <row r="94" spans="1:70" ht="13.5" customHeight="1">
      <c r="A94" s="855">
        <f t="shared" si="151"/>
        <v>85</v>
      </c>
      <c r="B94" s="856"/>
      <c r="C94" s="857"/>
      <c r="D94" s="858"/>
      <c r="E94" s="859"/>
      <c r="F94" s="857"/>
      <c r="G94" s="859"/>
      <c r="H94" s="888"/>
      <c r="I94" s="889"/>
      <c r="J94" s="853"/>
      <c r="K94" s="854"/>
      <c r="L94" s="853"/>
      <c r="M94" s="854"/>
      <c r="N94" s="843"/>
      <c r="O94" s="844"/>
      <c r="P94" s="853"/>
      <c r="Q94" s="854"/>
      <c r="R94" s="851"/>
      <c r="S94" s="890"/>
      <c r="T94" s="841" t="str">
        <f t="shared" si="152"/>
        <v/>
      </c>
      <c r="U94" s="842"/>
      <c r="V94" s="842"/>
      <c r="W94" s="842"/>
      <c r="X94" s="842"/>
      <c r="Y94" s="842"/>
      <c r="Z94" s="124" t="str">
        <f t="shared" si="127"/>
        <v/>
      </c>
      <c r="AA94" s="125" t="str">
        <f t="shared" si="128"/>
        <v/>
      </c>
      <c r="AB94" s="126" t="str">
        <f t="shared" si="129"/>
        <v/>
      </c>
      <c r="AC94" s="126" t="str">
        <f t="shared" si="130"/>
        <v/>
      </c>
      <c r="AD94" s="127" t="str">
        <f t="shared" si="153"/>
        <v>○</v>
      </c>
      <c r="AE94" s="127" t="str">
        <f t="shared" si="131"/>
        <v/>
      </c>
      <c r="AF94" s="127" t="str">
        <f t="shared" si="132"/>
        <v/>
      </c>
      <c r="AG94" s="127" t="str">
        <f t="shared" si="133"/>
        <v/>
      </c>
      <c r="AH94" s="127" t="str">
        <f t="shared" si="134"/>
        <v/>
      </c>
      <c r="AI94" s="127" t="str">
        <f t="shared" si="135"/>
        <v/>
      </c>
      <c r="AJ94" s="127" t="str">
        <f t="shared" si="136"/>
        <v/>
      </c>
      <c r="AK94" s="127" t="str">
        <f t="shared" si="137"/>
        <v/>
      </c>
      <c r="AL94" s="127" t="str">
        <f t="shared" si="138"/>
        <v/>
      </c>
      <c r="AM94" s="127" t="str">
        <f t="shared" si="154"/>
        <v/>
      </c>
      <c r="AN94" s="127" t="str">
        <f t="shared" si="155"/>
        <v/>
      </c>
      <c r="AO94" s="127" t="str">
        <f t="shared" si="156"/>
        <v/>
      </c>
      <c r="AP94" s="127" t="str">
        <f t="shared" si="157"/>
        <v/>
      </c>
      <c r="AQ94" s="127" t="str">
        <f t="shared" si="139"/>
        <v/>
      </c>
      <c r="AR94" s="127" t="str">
        <f t="shared" si="140"/>
        <v/>
      </c>
      <c r="AS94" s="127" t="str">
        <f t="shared" si="141"/>
        <v/>
      </c>
      <c r="AT94" s="127" t="str">
        <f t="shared" si="142"/>
        <v/>
      </c>
      <c r="AU94" s="127" t="str">
        <f t="shared" si="143"/>
        <v/>
      </c>
      <c r="AV94" s="127" t="str">
        <f t="shared" si="144"/>
        <v/>
      </c>
      <c r="AW94" s="127" t="str">
        <f t="shared" si="145"/>
        <v/>
      </c>
      <c r="AX94" s="127" t="str">
        <f t="shared" si="146"/>
        <v/>
      </c>
      <c r="AY94" s="127" t="str">
        <f t="shared" si="147"/>
        <v/>
      </c>
      <c r="AZ94" s="127" t="str">
        <f t="shared" si="148"/>
        <v/>
      </c>
      <c r="BA94" s="127" t="str">
        <f t="shared" si="149"/>
        <v/>
      </c>
      <c r="BB94" s="127" t="str">
        <f t="shared" si="150"/>
        <v/>
      </c>
      <c r="BQ94" s="116"/>
      <c r="BR94" s="116"/>
    </row>
    <row r="95" spans="1:70" ht="13.5" customHeight="1">
      <c r="A95" s="855">
        <f t="shared" si="151"/>
        <v>86</v>
      </c>
      <c r="B95" s="856"/>
      <c r="C95" s="857"/>
      <c r="D95" s="858"/>
      <c r="E95" s="859"/>
      <c r="F95" s="857"/>
      <c r="G95" s="859"/>
      <c r="H95" s="888"/>
      <c r="I95" s="889"/>
      <c r="J95" s="853"/>
      <c r="K95" s="854"/>
      <c r="L95" s="853"/>
      <c r="M95" s="854"/>
      <c r="N95" s="843"/>
      <c r="O95" s="844"/>
      <c r="P95" s="853"/>
      <c r="Q95" s="854"/>
      <c r="R95" s="851"/>
      <c r="S95" s="890"/>
      <c r="T95" s="841" t="str">
        <f t="shared" si="152"/>
        <v/>
      </c>
      <c r="U95" s="842"/>
      <c r="V95" s="842"/>
      <c r="W95" s="842"/>
      <c r="X95" s="842"/>
      <c r="Y95" s="842"/>
      <c r="Z95" s="124" t="str">
        <f t="shared" si="127"/>
        <v/>
      </c>
      <c r="AA95" s="125" t="str">
        <f t="shared" si="128"/>
        <v/>
      </c>
      <c r="AB95" s="126" t="str">
        <f t="shared" si="129"/>
        <v/>
      </c>
      <c r="AC95" s="126" t="str">
        <f t="shared" si="130"/>
        <v/>
      </c>
      <c r="AD95" s="127" t="str">
        <f t="shared" si="153"/>
        <v>○</v>
      </c>
      <c r="AE95" s="127" t="str">
        <f t="shared" si="131"/>
        <v/>
      </c>
      <c r="AF95" s="127" t="str">
        <f t="shared" si="132"/>
        <v/>
      </c>
      <c r="AG95" s="127" t="str">
        <f t="shared" si="133"/>
        <v/>
      </c>
      <c r="AH95" s="127" t="str">
        <f t="shared" si="134"/>
        <v/>
      </c>
      <c r="AI95" s="127" t="str">
        <f t="shared" si="135"/>
        <v/>
      </c>
      <c r="AJ95" s="127" t="str">
        <f t="shared" si="136"/>
        <v/>
      </c>
      <c r="AK95" s="127" t="str">
        <f t="shared" si="137"/>
        <v/>
      </c>
      <c r="AL95" s="127" t="str">
        <f t="shared" si="138"/>
        <v/>
      </c>
      <c r="AM95" s="127" t="str">
        <f t="shared" si="154"/>
        <v/>
      </c>
      <c r="AN95" s="127" t="str">
        <f t="shared" si="155"/>
        <v/>
      </c>
      <c r="AO95" s="127" t="str">
        <f t="shared" si="156"/>
        <v/>
      </c>
      <c r="AP95" s="127" t="str">
        <f t="shared" si="157"/>
        <v/>
      </c>
      <c r="AQ95" s="127" t="str">
        <f t="shared" si="139"/>
        <v/>
      </c>
      <c r="AR95" s="127" t="str">
        <f t="shared" si="140"/>
        <v/>
      </c>
      <c r="AS95" s="127" t="str">
        <f t="shared" si="141"/>
        <v/>
      </c>
      <c r="AT95" s="127" t="str">
        <f t="shared" si="142"/>
        <v/>
      </c>
      <c r="AU95" s="127" t="str">
        <f t="shared" si="143"/>
        <v/>
      </c>
      <c r="AV95" s="127" t="str">
        <f t="shared" si="144"/>
        <v/>
      </c>
      <c r="AW95" s="127" t="str">
        <f t="shared" si="145"/>
        <v/>
      </c>
      <c r="AX95" s="127" t="str">
        <f t="shared" si="146"/>
        <v/>
      </c>
      <c r="AY95" s="127" t="str">
        <f t="shared" si="147"/>
        <v/>
      </c>
      <c r="AZ95" s="127" t="str">
        <f t="shared" si="148"/>
        <v/>
      </c>
      <c r="BA95" s="127" t="str">
        <f t="shared" si="149"/>
        <v/>
      </c>
      <c r="BB95" s="127" t="str">
        <f t="shared" si="150"/>
        <v/>
      </c>
      <c r="BQ95" s="116"/>
      <c r="BR95" s="116"/>
    </row>
    <row r="96" spans="1:70" ht="13.5" customHeight="1">
      <c r="A96" s="855">
        <f t="shared" si="151"/>
        <v>87</v>
      </c>
      <c r="B96" s="856"/>
      <c r="C96" s="857"/>
      <c r="D96" s="858"/>
      <c r="E96" s="859"/>
      <c r="F96" s="857"/>
      <c r="G96" s="859"/>
      <c r="H96" s="888"/>
      <c r="I96" s="889"/>
      <c r="J96" s="853"/>
      <c r="K96" s="854"/>
      <c r="L96" s="853"/>
      <c r="M96" s="854"/>
      <c r="N96" s="843"/>
      <c r="O96" s="844"/>
      <c r="P96" s="853"/>
      <c r="Q96" s="854"/>
      <c r="R96" s="851"/>
      <c r="S96" s="890"/>
      <c r="T96" s="841" t="str">
        <f t="shared" si="152"/>
        <v/>
      </c>
      <c r="U96" s="842"/>
      <c r="V96" s="842"/>
      <c r="W96" s="842"/>
      <c r="X96" s="842"/>
      <c r="Y96" s="842"/>
      <c r="Z96" s="124" t="str">
        <f t="shared" si="127"/>
        <v/>
      </c>
      <c r="AA96" s="125" t="str">
        <f t="shared" si="128"/>
        <v/>
      </c>
      <c r="AB96" s="126" t="str">
        <f t="shared" si="129"/>
        <v/>
      </c>
      <c r="AC96" s="126" t="str">
        <f t="shared" si="130"/>
        <v/>
      </c>
      <c r="AD96" s="127" t="str">
        <f t="shared" si="153"/>
        <v>○</v>
      </c>
      <c r="AE96" s="127" t="str">
        <f t="shared" si="131"/>
        <v/>
      </c>
      <c r="AF96" s="127" t="str">
        <f t="shared" si="132"/>
        <v/>
      </c>
      <c r="AG96" s="127" t="str">
        <f t="shared" si="133"/>
        <v/>
      </c>
      <c r="AH96" s="127" t="str">
        <f t="shared" si="134"/>
        <v/>
      </c>
      <c r="AI96" s="127" t="str">
        <f t="shared" si="135"/>
        <v/>
      </c>
      <c r="AJ96" s="127" t="str">
        <f t="shared" si="136"/>
        <v/>
      </c>
      <c r="AK96" s="127" t="str">
        <f t="shared" si="137"/>
        <v/>
      </c>
      <c r="AL96" s="127" t="str">
        <f t="shared" si="138"/>
        <v/>
      </c>
      <c r="AM96" s="127" t="str">
        <f t="shared" si="154"/>
        <v/>
      </c>
      <c r="AN96" s="127" t="str">
        <f t="shared" si="155"/>
        <v/>
      </c>
      <c r="AO96" s="127" t="str">
        <f t="shared" si="156"/>
        <v/>
      </c>
      <c r="AP96" s="127" t="str">
        <f t="shared" si="157"/>
        <v/>
      </c>
      <c r="AQ96" s="127" t="str">
        <f t="shared" si="139"/>
        <v/>
      </c>
      <c r="AR96" s="127" t="str">
        <f t="shared" si="140"/>
        <v/>
      </c>
      <c r="AS96" s="127" t="str">
        <f t="shared" si="141"/>
        <v/>
      </c>
      <c r="AT96" s="127" t="str">
        <f t="shared" si="142"/>
        <v/>
      </c>
      <c r="AU96" s="127" t="str">
        <f t="shared" si="143"/>
        <v/>
      </c>
      <c r="AV96" s="127" t="str">
        <f t="shared" si="144"/>
        <v/>
      </c>
      <c r="AW96" s="127" t="str">
        <f t="shared" si="145"/>
        <v/>
      </c>
      <c r="AX96" s="127" t="str">
        <f t="shared" si="146"/>
        <v/>
      </c>
      <c r="AY96" s="127" t="str">
        <f t="shared" si="147"/>
        <v/>
      </c>
      <c r="AZ96" s="127" t="str">
        <f t="shared" si="148"/>
        <v/>
      </c>
      <c r="BA96" s="127" t="str">
        <f t="shared" si="149"/>
        <v/>
      </c>
      <c r="BB96" s="127" t="str">
        <f t="shared" si="150"/>
        <v/>
      </c>
      <c r="BQ96" s="116"/>
      <c r="BR96" s="116"/>
    </row>
    <row r="97" spans="1:70" ht="13.5" customHeight="1">
      <c r="A97" s="855">
        <f t="shared" si="151"/>
        <v>88</v>
      </c>
      <c r="B97" s="856"/>
      <c r="C97" s="857"/>
      <c r="D97" s="858"/>
      <c r="E97" s="859"/>
      <c r="F97" s="857"/>
      <c r="G97" s="859"/>
      <c r="H97" s="888"/>
      <c r="I97" s="889"/>
      <c r="J97" s="853"/>
      <c r="K97" s="854"/>
      <c r="L97" s="853"/>
      <c r="M97" s="854"/>
      <c r="N97" s="843"/>
      <c r="O97" s="844"/>
      <c r="P97" s="853"/>
      <c r="Q97" s="854"/>
      <c r="R97" s="851"/>
      <c r="S97" s="890"/>
      <c r="T97" s="841" t="str">
        <f t="shared" si="152"/>
        <v/>
      </c>
      <c r="U97" s="842"/>
      <c r="V97" s="842"/>
      <c r="W97" s="842"/>
      <c r="X97" s="842"/>
      <c r="Y97" s="842"/>
      <c r="Z97" s="124" t="str">
        <f t="shared" si="127"/>
        <v/>
      </c>
      <c r="AA97" s="125" t="str">
        <f t="shared" si="128"/>
        <v/>
      </c>
      <c r="AB97" s="126" t="str">
        <f t="shared" si="129"/>
        <v/>
      </c>
      <c r="AC97" s="126" t="str">
        <f t="shared" si="130"/>
        <v/>
      </c>
      <c r="AD97" s="127" t="str">
        <f t="shared" si="153"/>
        <v>○</v>
      </c>
      <c r="AE97" s="127" t="str">
        <f t="shared" si="131"/>
        <v/>
      </c>
      <c r="AF97" s="127" t="str">
        <f t="shared" si="132"/>
        <v/>
      </c>
      <c r="AG97" s="127" t="str">
        <f t="shared" si="133"/>
        <v/>
      </c>
      <c r="AH97" s="127" t="str">
        <f t="shared" si="134"/>
        <v/>
      </c>
      <c r="AI97" s="127" t="str">
        <f t="shared" si="135"/>
        <v/>
      </c>
      <c r="AJ97" s="127" t="str">
        <f t="shared" si="136"/>
        <v/>
      </c>
      <c r="AK97" s="127" t="str">
        <f t="shared" si="137"/>
        <v/>
      </c>
      <c r="AL97" s="127" t="str">
        <f t="shared" si="138"/>
        <v/>
      </c>
      <c r="AM97" s="127" t="str">
        <f t="shared" si="154"/>
        <v/>
      </c>
      <c r="AN97" s="127" t="str">
        <f t="shared" si="155"/>
        <v/>
      </c>
      <c r="AO97" s="127" t="str">
        <f t="shared" si="156"/>
        <v/>
      </c>
      <c r="AP97" s="127" t="str">
        <f t="shared" si="157"/>
        <v/>
      </c>
      <c r="AQ97" s="127" t="str">
        <f t="shared" si="139"/>
        <v/>
      </c>
      <c r="AR97" s="127" t="str">
        <f t="shared" si="140"/>
        <v/>
      </c>
      <c r="AS97" s="127" t="str">
        <f t="shared" si="141"/>
        <v/>
      </c>
      <c r="AT97" s="127" t="str">
        <f t="shared" si="142"/>
        <v/>
      </c>
      <c r="AU97" s="127" t="str">
        <f t="shared" si="143"/>
        <v/>
      </c>
      <c r="AV97" s="127" t="str">
        <f t="shared" si="144"/>
        <v/>
      </c>
      <c r="AW97" s="127" t="str">
        <f t="shared" si="145"/>
        <v/>
      </c>
      <c r="AX97" s="127" t="str">
        <f t="shared" si="146"/>
        <v/>
      </c>
      <c r="AY97" s="127" t="str">
        <f t="shared" si="147"/>
        <v/>
      </c>
      <c r="AZ97" s="127" t="str">
        <f t="shared" si="148"/>
        <v/>
      </c>
      <c r="BA97" s="127" t="str">
        <f t="shared" si="149"/>
        <v/>
      </c>
      <c r="BB97" s="127" t="str">
        <f t="shared" si="150"/>
        <v/>
      </c>
      <c r="BQ97" s="116"/>
      <c r="BR97" s="116"/>
    </row>
    <row r="98" spans="1:70" ht="13.5" customHeight="1">
      <c r="A98" s="855">
        <f t="shared" si="151"/>
        <v>89</v>
      </c>
      <c r="B98" s="856"/>
      <c r="C98" s="857"/>
      <c r="D98" s="858"/>
      <c r="E98" s="859"/>
      <c r="F98" s="857"/>
      <c r="G98" s="859"/>
      <c r="H98" s="888"/>
      <c r="I98" s="889"/>
      <c r="J98" s="853"/>
      <c r="K98" s="854"/>
      <c r="L98" s="853"/>
      <c r="M98" s="854"/>
      <c r="N98" s="843"/>
      <c r="O98" s="844"/>
      <c r="P98" s="853"/>
      <c r="Q98" s="854"/>
      <c r="R98" s="851"/>
      <c r="S98" s="890"/>
      <c r="T98" s="841" t="str">
        <f t="shared" si="152"/>
        <v/>
      </c>
      <c r="U98" s="842"/>
      <c r="V98" s="842"/>
      <c r="W98" s="842"/>
      <c r="X98" s="842"/>
      <c r="Y98" s="842"/>
      <c r="Z98" s="124" t="str">
        <f t="shared" si="127"/>
        <v/>
      </c>
      <c r="AA98" s="125" t="str">
        <f t="shared" si="128"/>
        <v/>
      </c>
      <c r="AB98" s="126" t="str">
        <f t="shared" si="129"/>
        <v/>
      </c>
      <c r="AC98" s="126" t="str">
        <f t="shared" si="130"/>
        <v/>
      </c>
      <c r="AD98" s="127" t="str">
        <f t="shared" si="153"/>
        <v>○</v>
      </c>
      <c r="AE98" s="127" t="str">
        <f t="shared" si="131"/>
        <v/>
      </c>
      <c r="AF98" s="127" t="str">
        <f t="shared" si="132"/>
        <v/>
      </c>
      <c r="AG98" s="127" t="str">
        <f t="shared" si="133"/>
        <v/>
      </c>
      <c r="AH98" s="127" t="str">
        <f t="shared" si="134"/>
        <v/>
      </c>
      <c r="AI98" s="127" t="str">
        <f t="shared" si="135"/>
        <v/>
      </c>
      <c r="AJ98" s="127" t="str">
        <f t="shared" si="136"/>
        <v/>
      </c>
      <c r="AK98" s="127" t="str">
        <f t="shared" si="137"/>
        <v/>
      </c>
      <c r="AL98" s="127" t="str">
        <f t="shared" si="138"/>
        <v/>
      </c>
      <c r="AM98" s="127" t="str">
        <f t="shared" si="154"/>
        <v/>
      </c>
      <c r="AN98" s="127" t="str">
        <f t="shared" si="155"/>
        <v/>
      </c>
      <c r="AO98" s="127" t="str">
        <f t="shared" si="156"/>
        <v/>
      </c>
      <c r="AP98" s="127" t="str">
        <f t="shared" si="157"/>
        <v/>
      </c>
      <c r="AQ98" s="127" t="str">
        <f t="shared" si="139"/>
        <v/>
      </c>
      <c r="AR98" s="127" t="str">
        <f t="shared" si="140"/>
        <v/>
      </c>
      <c r="AS98" s="127" t="str">
        <f t="shared" si="141"/>
        <v/>
      </c>
      <c r="AT98" s="127" t="str">
        <f t="shared" si="142"/>
        <v/>
      </c>
      <c r="AU98" s="127" t="str">
        <f t="shared" si="143"/>
        <v/>
      </c>
      <c r="AV98" s="127" t="str">
        <f t="shared" si="144"/>
        <v/>
      </c>
      <c r="AW98" s="127" t="str">
        <f t="shared" si="145"/>
        <v/>
      </c>
      <c r="AX98" s="127" t="str">
        <f t="shared" si="146"/>
        <v/>
      </c>
      <c r="AY98" s="127" t="str">
        <f t="shared" si="147"/>
        <v/>
      </c>
      <c r="AZ98" s="127" t="str">
        <f t="shared" si="148"/>
        <v/>
      </c>
      <c r="BA98" s="127" t="str">
        <f t="shared" si="149"/>
        <v/>
      </c>
      <c r="BB98" s="127" t="str">
        <f t="shared" si="150"/>
        <v/>
      </c>
      <c r="BQ98" s="116"/>
      <c r="BR98" s="116"/>
    </row>
    <row r="99" spans="1:70" ht="13.5" customHeight="1">
      <c r="A99" s="855">
        <f t="shared" si="151"/>
        <v>90</v>
      </c>
      <c r="B99" s="856"/>
      <c r="C99" s="857"/>
      <c r="D99" s="858"/>
      <c r="E99" s="859"/>
      <c r="F99" s="857"/>
      <c r="G99" s="859"/>
      <c r="H99" s="888"/>
      <c r="I99" s="889"/>
      <c r="J99" s="853"/>
      <c r="K99" s="854"/>
      <c r="L99" s="853"/>
      <c r="M99" s="854"/>
      <c r="N99" s="843"/>
      <c r="O99" s="844"/>
      <c r="P99" s="853"/>
      <c r="Q99" s="854"/>
      <c r="R99" s="851"/>
      <c r="S99" s="890"/>
      <c r="T99" s="841" t="str">
        <f t="shared" si="152"/>
        <v/>
      </c>
      <c r="U99" s="842"/>
      <c r="V99" s="842"/>
      <c r="W99" s="842"/>
      <c r="X99" s="842"/>
      <c r="Y99" s="842"/>
      <c r="Z99" s="124" t="str">
        <f t="shared" si="127"/>
        <v/>
      </c>
      <c r="AA99" s="125" t="str">
        <f t="shared" si="128"/>
        <v/>
      </c>
      <c r="AB99" s="126" t="str">
        <f t="shared" si="129"/>
        <v/>
      </c>
      <c r="AC99" s="126" t="str">
        <f t="shared" si="130"/>
        <v/>
      </c>
      <c r="AD99" s="127" t="str">
        <f t="shared" si="153"/>
        <v>○</v>
      </c>
      <c r="AE99" s="127" t="str">
        <f t="shared" si="131"/>
        <v/>
      </c>
      <c r="AF99" s="127" t="str">
        <f t="shared" si="132"/>
        <v/>
      </c>
      <c r="AG99" s="127" t="str">
        <f t="shared" si="133"/>
        <v/>
      </c>
      <c r="AH99" s="127" t="str">
        <f t="shared" si="134"/>
        <v/>
      </c>
      <c r="AI99" s="127" t="str">
        <f t="shared" si="135"/>
        <v/>
      </c>
      <c r="AJ99" s="127" t="str">
        <f t="shared" si="136"/>
        <v/>
      </c>
      <c r="AK99" s="127" t="str">
        <f t="shared" si="137"/>
        <v/>
      </c>
      <c r="AL99" s="127" t="str">
        <f t="shared" si="138"/>
        <v/>
      </c>
      <c r="AM99" s="127" t="str">
        <f t="shared" si="154"/>
        <v/>
      </c>
      <c r="AN99" s="127" t="str">
        <f t="shared" si="155"/>
        <v/>
      </c>
      <c r="AO99" s="127" t="str">
        <f t="shared" si="156"/>
        <v/>
      </c>
      <c r="AP99" s="127" t="str">
        <f t="shared" si="157"/>
        <v/>
      </c>
      <c r="AQ99" s="127" t="str">
        <f t="shared" si="139"/>
        <v/>
      </c>
      <c r="AR99" s="127" t="str">
        <f t="shared" si="140"/>
        <v/>
      </c>
      <c r="AS99" s="127" t="str">
        <f t="shared" si="141"/>
        <v/>
      </c>
      <c r="AT99" s="127" t="str">
        <f t="shared" si="142"/>
        <v/>
      </c>
      <c r="AU99" s="127" t="str">
        <f t="shared" si="143"/>
        <v/>
      </c>
      <c r="AV99" s="127" t="str">
        <f t="shared" si="144"/>
        <v/>
      </c>
      <c r="AW99" s="127" t="str">
        <f t="shared" si="145"/>
        <v/>
      </c>
      <c r="AX99" s="127" t="str">
        <f t="shared" si="146"/>
        <v/>
      </c>
      <c r="AY99" s="127" t="str">
        <f t="shared" si="147"/>
        <v/>
      </c>
      <c r="AZ99" s="127" t="str">
        <f t="shared" si="148"/>
        <v/>
      </c>
      <c r="BA99" s="127" t="str">
        <f t="shared" si="149"/>
        <v/>
      </c>
      <c r="BB99" s="127" t="str">
        <f t="shared" si="150"/>
        <v/>
      </c>
      <c r="BQ99" s="116"/>
      <c r="BR99" s="116"/>
    </row>
    <row r="100" spans="1:70" ht="13.5" customHeight="1">
      <c r="A100" s="855">
        <f t="shared" si="151"/>
        <v>91</v>
      </c>
      <c r="B100" s="856"/>
      <c r="C100" s="857"/>
      <c r="D100" s="858"/>
      <c r="E100" s="859"/>
      <c r="F100" s="857"/>
      <c r="G100" s="859"/>
      <c r="H100" s="888"/>
      <c r="I100" s="889"/>
      <c r="J100" s="853"/>
      <c r="K100" s="854"/>
      <c r="L100" s="853"/>
      <c r="M100" s="854"/>
      <c r="N100" s="843"/>
      <c r="O100" s="844"/>
      <c r="P100" s="853"/>
      <c r="Q100" s="854"/>
      <c r="R100" s="851"/>
      <c r="S100" s="890"/>
      <c r="T100" s="841" t="str">
        <f t="shared" si="152"/>
        <v/>
      </c>
      <c r="U100" s="842"/>
      <c r="V100" s="842"/>
      <c r="W100" s="842"/>
      <c r="X100" s="842"/>
      <c r="Y100" s="842"/>
      <c r="Z100" s="124" t="str">
        <f t="shared" si="127"/>
        <v/>
      </c>
      <c r="AA100" s="125" t="str">
        <f t="shared" si="128"/>
        <v/>
      </c>
      <c r="AB100" s="126" t="str">
        <f t="shared" si="129"/>
        <v/>
      </c>
      <c r="AC100" s="126" t="str">
        <f t="shared" si="130"/>
        <v/>
      </c>
      <c r="AD100" s="127" t="str">
        <f t="shared" si="153"/>
        <v>○</v>
      </c>
      <c r="AE100" s="127" t="str">
        <f t="shared" si="131"/>
        <v/>
      </c>
      <c r="AF100" s="127" t="str">
        <f t="shared" si="132"/>
        <v/>
      </c>
      <c r="AG100" s="127" t="str">
        <f t="shared" si="133"/>
        <v/>
      </c>
      <c r="AH100" s="127" t="str">
        <f t="shared" si="134"/>
        <v/>
      </c>
      <c r="AI100" s="127" t="str">
        <f t="shared" si="135"/>
        <v/>
      </c>
      <c r="AJ100" s="127" t="str">
        <f t="shared" si="136"/>
        <v/>
      </c>
      <c r="AK100" s="127" t="str">
        <f t="shared" si="137"/>
        <v/>
      </c>
      <c r="AL100" s="127" t="str">
        <f t="shared" si="138"/>
        <v/>
      </c>
      <c r="AM100" s="127" t="str">
        <f t="shared" si="154"/>
        <v/>
      </c>
      <c r="AN100" s="127" t="str">
        <f t="shared" si="155"/>
        <v/>
      </c>
      <c r="AO100" s="127" t="str">
        <f t="shared" si="156"/>
        <v/>
      </c>
      <c r="AP100" s="127" t="str">
        <f t="shared" si="157"/>
        <v/>
      </c>
      <c r="AQ100" s="127" t="str">
        <f t="shared" si="139"/>
        <v/>
      </c>
      <c r="AR100" s="127" t="str">
        <f t="shared" si="140"/>
        <v/>
      </c>
      <c r="AS100" s="127" t="str">
        <f t="shared" si="141"/>
        <v/>
      </c>
      <c r="AT100" s="127" t="str">
        <f t="shared" si="142"/>
        <v/>
      </c>
      <c r="AU100" s="127" t="str">
        <f t="shared" si="143"/>
        <v/>
      </c>
      <c r="AV100" s="127" t="str">
        <f t="shared" si="144"/>
        <v/>
      </c>
      <c r="AW100" s="127" t="str">
        <f t="shared" si="145"/>
        <v/>
      </c>
      <c r="AX100" s="127" t="str">
        <f t="shared" si="146"/>
        <v/>
      </c>
      <c r="AY100" s="127" t="str">
        <f t="shared" si="147"/>
        <v/>
      </c>
      <c r="AZ100" s="127" t="str">
        <f t="shared" si="148"/>
        <v/>
      </c>
      <c r="BA100" s="127" t="str">
        <f t="shared" si="149"/>
        <v/>
      </c>
      <c r="BB100" s="127" t="str">
        <f t="shared" si="150"/>
        <v/>
      </c>
      <c r="BQ100" s="116"/>
      <c r="BR100" s="116"/>
    </row>
    <row r="101" spans="1:70" ht="13.5" customHeight="1">
      <c r="A101" s="855">
        <f t="shared" si="151"/>
        <v>92</v>
      </c>
      <c r="B101" s="856"/>
      <c r="C101" s="857"/>
      <c r="D101" s="858"/>
      <c r="E101" s="859"/>
      <c r="F101" s="857"/>
      <c r="G101" s="859"/>
      <c r="H101" s="888"/>
      <c r="I101" s="889"/>
      <c r="J101" s="853"/>
      <c r="K101" s="854"/>
      <c r="L101" s="853"/>
      <c r="M101" s="854"/>
      <c r="N101" s="843"/>
      <c r="O101" s="844"/>
      <c r="P101" s="853"/>
      <c r="Q101" s="854"/>
      <c r="R101" s="851"/>
      <c r="S101" s="890"/>
      <c r="T101" s="841" t="str">
        <f t="shared" si="152"/>
        <v/>
      </c>
      <c r="U101" s="842"/>
      <c r="V101" s="842"/>
      <c r="W101" s="842"/>
      <c r="X101" s="842"/>
      <c r="Y101" s="842"/>
      <c r="Z101" s="124" t="str">
        <f t="shared" si="127"/>
        <v/>
      </c>
      <c r="AA101" s="125" t="str">
        <f t="shared" si="128"/>
        <v/>
      </c>
      <c r="AB101" s="126" t="str">
        <f t="shared" si="129"/>
        <v/>
      </c>
      <c r="AC101" s="126" t="str">
        <f t="shared" si="130"/>
        <v/>
      </c>
      <c r="AD101" s="127" t="str">
        <f t="shared" si="153"/>
        <v>○</v>
      </c>
      <c r="AE101" s="127" t="str">
        <f t="shared" si="131"/>
        <v/>
      </c>
      <c r="AF101" s="127" t="str">
        <f t="shared" si="132"/>
        <v/>
      </c>
      <c r="AG101" s="127" t="str">
        <f t="shared" si="133"/>
        <v/>
      </c>
      <c r="AH101" s="127" t="str">
        <f t="shared" si="134"/>
        <v/>
      </c>
      <c r="AI101" s="127" t="str">
        <f t="shared" si="135"/>
        <v/>
      </c>
      <c r="AJ101" s="127" t="str">
        <f t="shared" si="136"/>
        <v/>
      </c>
      <c r="AK101" s="127" t="str">
        <f t="shared" si="137"/>
        <v/>
      </c>
      <c r="AL101" s="127" t="str">
        <f t="shared" si="138"/>
        <v/>
      </c>
      <c r="AM101" s="127" t="str">
        <f t="shared" si="154"/>
        <v/>
      </c>
      <c r="AN101" s="127" t="str">
        <f t="shared" si="155"/>
        <v/>
      </c>
      <c r="AO101" s="127" t="str">
        <f t="shared" si="156"/>
        <v/>
      </c>
      <c r="AP101" s="127" t="str">
        <f t="shared" si="157"/>
        <v/>
      </c>
      <c r="AQ101" s="127" t="str">
        <f t="shared" si="139"/>
        <v/>
      </c>
      <c r="AR101" s="127" t="str">
        <f t="shared" si="140"/>
        <v/>
      </c>
      <c r="AS101" s="127" t="str">
        <f t="shared" si="141"/>
        <v/>
      </c>
      <c r="AT101" s="127" t="str">
        <f t="shared" si="142"/>
        <v/>
      </c>
      <c r="AU101" s="127" t="str">
        <f t="shared" si="143"/>
        <v/>
      </c>
      <c r="AV101" s="127" t="str">
        <f t="shared" si="144"/>
        <v/>
      </c>
      <c r="AW101" s="127" t="str">
        <f t="shared" si="145"/>
        <v/>
      </c>
      <c r="AX101" s="127" t="str">
        <f t="shared" si="146"/>
        <v/>
      </c>
      <c r="AY101" s="127" t="str">
        <f t="shared" si="147"/>
        <v/>
      </c>
      <c r="AZ101" s="127" t="str">
        <f t="shared" si="148"/>
        <v/>
      </c>
      <c r="BA101" s="127" t="str">
        <f t="shared" si="149"/>
        <v/>
      </c>
      <c r="BB101" s="127" t="str">
        <f t="shared" si="150"/>
        <v/>
      </c>
      <c r="BQ101" s="116"/>
      <c r="BR101" s="116"/>
    </row>
    <row r="102" spans="1:70" ht="13.5" customHeight="1">
      <c r="A102" s="855">
        <f t="shared" si="151"/>
        <v>93</v>
      </c>
      <c r="B102" s="856"/>
      <c r="C102" s="857"/>
      <c r="D102" s="858"/>
      <c r="E102" s="859"/>
      <c r="F102" s="857"/>
      <c r="G102" s="859"/>
      <c r="H102" s="888"/>
      <c r="I102" s="889"/>
      <c r="J102" s="853"/>
      <c r="K102" s="854"/>
      <c r="L102" s="853"/>
      <c r="M102" s="854"/>
      <c r="N102" s="843"/>
      <c r="O102" s="844"/>
      <c r="P102" s="853"/>
      <c r="Q102" s="854"/>
      <c r="R102" s="851"/>
      <c r="S102" s="890"/>
      <c r="T102" s="841" t="str">
        <f t="shared" si="152"/>
        <v/>
      </c>
      <c r="U102" s="842"/>
      <c r="V102" s="842"/>
      <c r="W102" s="842"/>
      <c r="X102" s="842"/>
      <c r="Y102" s="842"/>
      <c r="Z102" s="124" t="str">
        <f t="shared" si="127"/>
        <v/>
      </c>
      <c r="AA102" s="125" t="str">
        <f t="shared" si="128"/>
        <v/>
      </c>
      <c r="AB102" s="126" t="str">
        <f t="shared" si="129"/>
        <v/>
      </c>
      <c r="AC102" s="126" t="str">
        <f t="shared" si="130"/>
        <v/>
      </c>
      <c r="AD102" s="127" t="str">
        <f t="shared" si="153"/>
        <v>○</v>
      </c>
      <c r="AE102" s="127" t="str">
        <f t="shared" si="131"/>
        <v/>
      </c>
      <c r="AF102" s="127" t="str">
        <f t="shared" si="132"/>
        <v/>
      </c>
      <c r="AG102" s="127" t="str">
        <f t="shared" si="133"/>
        <v/>
      </c>
      <c r="AH102" s="127" t="str">
        <f t="shared" si="134"/>
        <v/>
      </c>
      <c r="AI102" s="127" t="str">
        <f t="shared" si="135"/>
        <v/>
      </c>
      <c r="AJ102" s="127" t="str">
        <f t="shared" si="136"/>
        <v/>
      </c>
      <c r="AK102" s="127" t="str">
        <f t="shared" si="137"/>
        <v/>
      </c>
      <c r="AL102" s="127" t="str">
        <f t="shared" si="138"/>
        <v/>
      </c>
      <c r="AM102" s="127" t="str">
        <f t="shared" si="154"/>
        <v/>
      </c>
      <c r="AN102" s="127" t="str">
        <f t="shared" si="155"/>
        <v/>
      </c>
      <c r="AO102" s="127" t="str">
        <f t="shared" si="156"/>
        <v/>
      </c>
      <c r="AP102" s="127" t="str">
        <f t="shared" si="157"/>
        <v/>
      </c>
      <c r="AQ102" s="127" t="str">
        <f t="shared" si="139"/>
        <v/>
      </c>
      <c r="AR102" s="127" t="str">
        <f t="shared" si="140"/>
        <v/>
      </c>
      <c r="AS102" s="127" t="str">
        <f t="shared" si="141"/>
        <v/>
      </c>
      <c r="AT102" s="127" t="str">
        <f t="shared" si="142"/>
        <v/>
      </c>
      <c r="AU102" s="127" t="str">
        <f t="shared" si="143"/>
        <v/>
      </c>
      <c r="AV102" s="127" t="str">
        <f t="shared" si="144"/>
        <v/>
      </c>
      <c r="AW102" s="127" t="str">
        <f t="shared" si="145"/>
        <v/>
      </c>
      <c r="AX102" s="127" t="str">
        <f t="shared" si="146"/>
        <v/>
      </c>
      <c r="AY102" s="127" t="str">
        <f t="shared" si="147"/>
        <v/>
      </c>
      <c r="AZ102" s="127" t="str">
        <f t="shared" si="148"/>
        <v/>
      </c>
      <c r="BA102" s="127" t="str">
        <f t="shared" si="149"/>
        <v/>
      </c>
      <c r="BB102" s="127" t="str">
        <f t="shared" si="150"/>
        <v/>
      </c>
      <c r="BQ102" s="116"/>
      <c r="BR102" s="116"/>
    </row>
    <row r="103" spans="1:70" ht="13.5" customHeight="1">
      <c r="A103" s="855">
        <f t="shared" si="151"/>
        <v>94</v>
      </c>
      <c r="B103" s="856"/>
      <c r="C103" s="857"/>
      <c r="D103" s="858"/>
      <c r="E103" s="859"/>
      <c r="F103" s="857"/>
      <c r="G103" s="859"/>
      <c r="H103" s="888"/>
      <c r="I103" s="889"/>
      <c r="J103" s="853"/>
      <c r="K103" s="854"/>
      <c r="L103" s="853"/>
      <c r="M103" s="854"/>
      <c r="N103" s="843"/>
      <c r="O103" s="844"/>
      <c r="P103" s="853"/>
      <c r="Q103" s="854"/>
      <c r="R103" s="851"/>
      <c r="S103" s="890"/>
      <c r="T103" s="841" t="str">
        <f t="shared" si="152"/>
        <v/>
      </c>
      <c r="U103" s="842"/>
      <c r="V103" s="842"/>
      <c r="W103" s="842"/>
      <c r="X103" s="842"/>
      <c r="Y103" s="842"/>
      <c r="Z103" s="124" t="str">
        <f t="shared" si="127"/>
        <v/>
      </c>
      <c r="AA103" s="125" t="str">
        <f t="shared" si="128"/>
        <v/>
      </c>
      <c r="AB103" s="126" t="str">
        <f t="shared" si="129"/>
        <v/>
      </c>
      <c r="AC103" s="126" t="str">
        <f t="shared" si="130"/>
        <v/>
      </c>
      <c r="AD103" s="127" t="str">
        <f t="shared" si="153"/>
        <v>○</v>
      </c>
      <c r="AE103" s="127" t="str">
        <f t="shared" si="131"/>
        <v/>
      </c>
      <c r="AF103" s="127" t="str">
        <f t="shared" si="132"/>
        <v/>
      </c>
      <c r="AG103" s="127" t="str">
        <f t="shared" si="133"/>
        <v/>
      </c>
      <c r="AH103" s="127" t="str">
        <f t="shared" si="134"/>
        <v/>
      </c>
      <c r="AI103" s="127" t="str">
        <f t="shared" si="135"/>
        <v/>
      </c>
      <c r="AJ103" s="127" t="str">
        <f t="shared" si="136"/>
        <v/>
      </c>
      <c r="AK103" s="127" t="str">
        <f t="shared" si="137"/>
        <v/>
      </c>
      <c r="AL103" s="127" t="str">
        <f t="shared" si="138"/>
        <v/>
      </c>
      <c r="AM103" s="127" t="str">
        <f t="shared" si="154"/>
        <v/>
      </c>
      <c r="AN103" s="127" t="str">
        <f t="shared" si="155"/>
        <v/>
      </c>
      <c r="AO103" s="127" t="str">
        <f t="shared" si="156"/>
        <v/>
      </c>
      <c r="AP103" s="127" t="str">
        <f t="shared" si="157"/>
        <v/>
      </c>
      <c r="AQ103" s="127" t="str">
        <f t="shared" si="139"/>
        <v/>
      </c>
      <c r="AR103" s="127" t="str">
        <f t="shared" si="140"/>
        <v/>
      </c>
      <c r="AS103" s="127" t="str">
        <f t="shared" si="141"/>
        <v/>
      </c>
      <c r="AT103" s="127" t="str">
        <f t="shared" si="142"/>
        <v/>
      </c>
      <c r="AU103" s="127" t="str">
        <f t="shared" si="143"/>
        <v/>
      </c>
      <c r="AV103" s="127" t="str">
        <f t="shared" si="144"/>
        <v/>
      </c>
      <c r="AW103" s="127" t="str">
        <f t="shared" si="145"/>
        <v/>
      </c>
      <c r="AX103" s="127" t="str">
        <f t="shared" si="146"/>
        <v/>
      </c>
      <c r="AY103" s="127" t="str">
        <f t="shared" si="147"/>
        <v/>
      </c>
      <c r="AZ103" s="127" t="str">
        <f t="shared" si="148"/>
        <v/>
      </c>
      <c r="BA103" s="127" t="str">
        <f t="shared" si="149"/>
        <v/>
      </c>
      <c r="BB103" s="127" t="str">
        <f t="shared" si="150"/>
        <v/>
      </c>
      <c r="BQ103" s="116"/>
      <c r="BR103" s="116"/>
    </row>
    <row r="104" spans="1:70" ht="13.5" customHeight="1">
      <c r="A104" s="855">
        <f t="shared" si="151"/>
        <v>95</v>
      </c>
      <c r="B104" s="856"/>
      <c r="C104" s="857"/>
      <c r="D104" s="858"/>
      <c r="E104" s="859"/>
      <c r="F104" s="857"/>
      <c r="G104" s="859"/>
      <c r="H104" s="888"/>
      <c r="I104" s="889"/>
      <c r="J104" s="853"/>
      <c r="K104" s="854"/>
      <c r="L104" s="853"/>
      <c r="M104" s="854"/>
      <c r="N104" s="843"/>
      <c r="O104" s="844"/>
      <c r="P104" s="853"/>
      <c r="Q104" s="854"/>
      <c r="R104" s="851"/>
      <c r="S104" s="890"/>
      <c r="T104" s="841" t="str">
        <f t="shared" si="152"/>
        <v/>
      </c>
      <c r="U104" s="842"/>
      <c r="V104" s="842"/>
      <c r="W104" s="842"/>
      <c r="X104" s="842"/>
      <c r="Y104" s="842"/>
      <c r="Z104" s="124" t="str">
        <f t="shared" si="127"/>
        <v/>
      </c>
      <c r="AA104" s="125" t="str">
        <f t="shared" si="128"/>
        <v/>
      </c>
      <c r="AB104" s="126" t="str">
        <f t="shared" si="129"/>
        <v/>
      </c>
      <c r="AC104" s="126" t="str">
        <f t="shared" si="130"/>
        <v/>
      </c>
      <c r="AD104" s="127" t="str">
        <f t="shared" si="153"/>
        <v>○</v>
      </c>
      <c r="AE104" s="127" t="str">
        <f t="shared" si="131"/>
        <v/>
      </c>
      <c r="AF104" s="127" t="str">
        <f t="shared" si="132"/>
        <v/>
      </c>
      <c r="AG104" s="127" t="str">
        <f t="shared" si="133"/>
        <v/>
      </c>
      <c r="AH104" s="127" t="str">
        <f t="shared" si="134"/>
        <v/>
      </c>
      <c r="AI104" s="127" t="str">
        <f t="shared" si="135"/>
        <v/>
      </c>
      <c r="AJ104" s="127" t="str">
        <f t="shared" si="136"/>
        <v/>
      </c>
      <c r="AK104" s="127" t="str">
        <f t="shared" si="137"/>
        <v/>
      </c>
      <c r="AL104" s="127" t="str">
        <f t="shared" si="138"/>
        <v/>
      </c>
      <c r="AM104" s="127" t="str">
        <f t="shared" si="154"/>
        <v/>
      </c>
      <c r="AN104" s="127" t="str">
        <f t="shared" si="155"/>
        <v/>
      </c>
      <c r="AO104" s="127" t="str">
        <f t="shared" si="156"/>
        <v/>
      </c>
      <c r="AP104" s="127" t="str">
        <f t="shared" si="157"/>
        <v/>
      </c>
      <c r="AQ104" s="127" t="str">
        <f t="shared" si="139"/>
        <v/>
      </c>
      <c r="AR104" s="127" t="str">
        <f t="shared" si="140"/>
        <v/>
      </c>
      <c r="AS104" s="127" t="str">
        <f t="shared" si="141"/>
        <v/>
      </c>
      <c r="AT104" s="127" t="str">
        <f t="shared" si="142"/>
        <v/>
      </c>
      <c r="AU104" s="127" t="str">
        <f t="shared" si="143"/>
        <v/>
      </c>
      <c r="AV104" s="127" t="str">
        <f t="shared" si="144"/>
        <v/>
      </c>
      <c r="AW104" s="127" t="str">
        <f t="shared" si="145"/>
        <v/>
      </c>
      <c r="AX104" s="127" t="str">
        <f t="shared" si="146"/>
        <v/>
      </c>
      <c r="AY104" s="127" t="str">
        <f t="shared" si="147"/>
        <v/>
      </c>
      <c r="AZ104" s="127" t="str">
        <f t="shared" si="148"/>
        <v/>
      </c>
      <c r="BA104" s="127" t="str">
        <f t="shared" si="149"/>
        <v/>
      </c>
      <c r="BB104" s="127" t="str">
        <f t="shared" si="150"/>
        <v/>
      </c>
      <c r="BQ104" s="116"/>
      <c r="BR104" s="116"/>
    </row>
    <row r="105" spans="1:70" ht="13.5" customHeight="1">
      <c r="A105" s="855">
        <f t="shared" si="151"/>
        <v>96</v>
      </c>
      <c r="B105" s="856"/>
      <c r="C105" s="857"/>
      <c r="D105" s="858"/>
      <c r="E105" s="859"/>
      <c r="F105" s="857"/>
      <c r="G105" s="859"/>
      <c r="H105" s="888"/>
      <c r="I105" s="889"/>
      <c r="J105" s="853"/>
      <c r="K105" s="854"/>
      <c r="L105" s="853"/>
      <c r="M105" s="854"/>
      <c r="N105" s="843"/>
      <c r="O105" s="844"/>
      <c r="P105" s="853"/>
      <c r="Q105" s="854"/>
      <c r="R105" s="851"/>
      <c r="S105" s="890"/>
      <c r="T105" s="841" t="str">
        <f t="shared" si="152"/>
        <v/>
      </c>
      <c r="U105" s="842"/>
      <c r="V105" s="842"/>
      <c r="W105" s="842"/>
      <c r="X105" s="842"/>
      <c r="Y105" s="842"/>
      <c r="Z105" s="124" t="str">
        <f t="shared" si="127"/>
        <v/>
      </c>
      <c r="AA105" s="125" t="str">
        <f t="shared" si="128"/>
        <v/>
      </c>
      <c r="AB105" s="126" t="str">
        <f t="shared" si="129"/>
        <v/>
      </c>
      <c r="AC105" s="126" t="str">
        <f t="shared" si="130"/>
        <v/>
      </c>
      <c r="AD105" s="127" t="str">
        <f t="shared" si="153"/>
        <v>○</v>
      </c>
      <c r="AE105" s="127" t="str">
        <f t="shared" si="131"/>
        <v/>
      </c>
      <c r="AF105" s="127" t="str">
        <f t="shared" si="132"/>
        <v/>
      </c>
      <c r="AG105" s="127" t="str">
        <f t="shared" si="133"/>
        <v/>
      </c>
      <c r="AH105" s="127" t="str">
        <f t="shared" si="134"/>
        <v/>
      </c>
      <c r="AI105" s="127" t="str">
        <f t="shared" si="135"/>
        <v/>
      </c>
      <c r="AJ105" s="127" t="str">
        <f t="shared" si="136"/>
        <v/>
      </c>
      <c r="AK105" s="127" t="str">
        <f t="shared" si="137"/>
        <v/>
      </c>
      <c r="AL105" s="127" t="str">
        <f t="shared" si="138"/>
        <v/>
      </c>
      <c r="AM105" s="127" t="str">
        <f t="shared" si="154"/>
        <v/>
      </c>
      <c r="AN105" s="127" t="str">
        <f t="shared" si="155"/>
        <v/>
      </c>
      <c r="AO105" s="127" t="str">
        <f t="shared" si="156"/>
        <v/>
      </c>
      <c r="AP105" s="127" t="str">
        <f t="shared" si="157"/>
        <v/>
      </c>
      <c r="AQ105" s="127" t="str">
        <f t="shared" si="139"/>
        <v/>
      </c>
      <c r="AR105" s="127" t="str">
        <f t="shared" si="140"/>
        <v/>
      </c>
      <c r="AS105" s="127" t="str">
        <f t="shared" si="141"/>
        <v/>
      </c>
      <c r="AT105" s="127" t="str">
        <f t="shared" si="142"/>
        <v/>
      </c>
      <c r="AU105" s="127" t="str">
        <f t="shared" si="143"/>
        <v/>
      </c>
      <c r="AV105" s="127" t="str">
        <f t="shared" si="144"/>
        <v/>
      </c>
      <c r="AW105" s="127" t="str">
        <f t="shared" si="145"/>
        <v/>
      </c>
      <c r="AX105" s="127" t="str">
        <f t="shared" si="146"/>
        <v/>
      </c>
      <c r="AY105" s="127" t="str">
        <f t="shared" si="147"/>
        <v/>
      </c>
      <c r="AZ105" s="127" t="str">
        <f t="shared" si="148"/>
        <v/>
      </c>
      <c r="BA105" s="127" t="str">
        <f t="shared" si="149"/>
        <v/>
      </c>
      <c r="BB105" s="127" t="str">
        <f t="shared" si="150"/>
        <v/>
      </c>
      <c r="BQ105" s="116"/>
      <c r="BR105" s="116"/>
    </row>
    <row r="106" spans="1:70" ht="13.5" customHeight="1">
      <c r="A106" s="855">
        <f t="shared" si="151"/>
        <v>97</v>
      </c>
      <c r="B106" s="856"/>
      <c r="C106" s="857"/>
      <c r="D106" s="858"/>
      <c r="E106" s="859"/>
      <c r="F106" s="857"/>
      <c r="G106" s="859"/>
      <c r="H106" s="888"/>
      <c r="I106" s="889"/>
      <c r="J106" s="853"/>
      <c r="K106" s="854"/>
      <c r="L106" s="853"/>
      <c r="M106" s="854"/>
      <c r="N106" s="843"/>
      <c r="O106" s="844"/>
      <c r="P106" s="853"/>
      <c r="Q106" s="854"/>
      <c r="R106" s="851"/>
      <c r="S106" s="890"/>
      <c r="T106" s="841" t="str">
        <f t="shared" si="152"/>
        <v/>
      </c>
      <c r="U106" s="842"/>
      <c r="V106" s="842"/>
      <c r="W106" s="842"/>
      <c r="X106" s="842"/>
      <c r="Y106" s="842"/>
      <c r="Z106" s="124" t="str">
        <f t="shared" si="127"/>
        <v/>
      </c>
      <c r="AA106" s="125" t="str">
        <f t="shared" si="128"/>
        <v/>
      </c>
      <c r="AB106" s="126" t="str">
        <f t="shared" si="129"/>
        <v/>
      </c>
      <c r="AC106" s="126" t="str">
        <f t="shared" si="130"/>
        <v/>
      </c>
      <c r="AD106" s="127" t="str">
        <f t="shared" si="153"/>
        <v>○</v>
      </c>
      <c r="AE106" s="127" t="str">
        <f t="shared" si="131"/>
        <v/>
      </c>
      <c r="AF106" s="127" t="str">
        <f t="shared" si="132"/>
        <v/>
      </c>
      <c r="AG106" s="127" t="str">
        <f t="shared" si="133"/>
        <v/>
      </c>
      <c r="AH106" s="127" t="str">
        <f t="shared" si="134"/>
        <v/>
      </c>
      <c r="AI106" s="127" t="str">
        <f t="shared" si="135"/>
        <v/>
      </c>
      <c r="AJ106" s="127" t="str">
        <f t="shared" si="136"/>
        <v/>
      </c>
      <c r="AK106" s="127" t="str">
        <f t="shared" si="137"/>
        <v/>
      </c>
      <c r="AL106" s="127" t="str">
        <f t="shared" si="138"/>
        <v/>
      </c>
      <c r="AM106" s="127" t="str">
        <f t="shared" si="154"/>
        <v/>
      </c>
      <c r="AN106" s="127" t="str">
        <f t="shared" si="155"/>
        <v/>
      </c>
      <c r="AO106" s="127" t="str">
        <f t="shared" si="156"/>
        <v/>
      </c>
      <c r="AP106" s="127" t="str">
        <f t="shared" si="157"/>
        <v/>
      </c>
      <c r="AQ106" s="127" t="str">
        <f t="shared" si="139"/>
        <v/>
      </c>
      <c r="AR106" s="127" t="str">
        <f t="shared" si="140"/>
        <v/>
      </c>
      <c r="AS106" s="127" t="str">
        <f t="shared" si="141"/>
        <v/>
      </c>
      <c r="AT106" s="127" t="str">
        <f t="shared" si="142"/>
        <v/>
      </c>
      <c r="AU106" s="127" t="str">
        <f t="shared" si="143"/>
        <v/>
      </c>
      <c r="AV106" s="127" t="str">
        <f t="shared" si="144"/>
        <v/>
      </c>
      <c r="AW106" s="127" t="str">
        <f t="shared" si="145"/>
        <v/>
      </c>
      <c r="AX106" s="127" t="str">
        <f t="shared" si="146"/>
        <v/>
      </c>
      <c r="AY106" s="127" t="str">
        <f t="shared" si="147"/>
        <v/>
      </c>
      <c r="AZ106" s="127" t="str">
        <f t="shared" si="148"/>
        <v/>
      </c>
      <c r="BA106" s="127" t="str">
        <f t="shared" si="149"/>
        <v/>
      </c>
      <c r="BB106" s="127" t="str">
        <f t="shared" si="150"/>
        <v/>
      </c>
      <c r="BQ106" s="116"/>
      <c r="BR106" s="116"/>
    </row>
    <row r="107" spans="1:70" ht="13.5" customHeight="1">
      <c r="A107" s="855">
        <f t="shared" si="151"/>
        <v>98</v>
      </c>
      <c r="B107" s="856"/>
      <c r="C107" s="857"/>
      <c r="D107" s="858"/>
      <c r="E107" s="859"/>
      <c r="F107" s="857"/>
      <c r="G107" s="859"/>
      <c r="H107" s="888"/>
      <c r="I107" s="889"/>
      <c r="J107" s="853"/>
      <c r="K107" s="854"/>
      <c r="L107" s="853"/>
      <c r="M107" s="854"/>
      <c r="N107" s="843"/>
      <c r="O107" s="844"/>
      <c r="P107" s="853"/>
      <c r="Q107" s="854"/>
      <c r="R107" s="851"/>
      <c r="S107" s="890"/>
      <c r="T107" s="841" t="str">
        <f t="shared" si="152"/>
        <v/>
      </c>
      <c r="U107" s="842"/>
      <c r="V107" s="842"/>
      <c r="W107" s="842"/>
      <c r="X107" s="842"/>
      <c r="Y107" s="842"/>
      <c r="Z107" s="124" t="str">
        <f t="shared" si="127"/>
        <v/>
      </c>
      <c r="AA107" s="125" t="str">
        <f t="shared" si="128"/>
        <v/>
      </c>
      <c r="AB107" s="126" t="str">
        <f t="shared" si="129"/>
        <v/>
      </c>
      <c r="AC107" s="126" t="str">
        <f t="shared" si="130"/>
        <v/>
      </c>
      <c r="AD107" s="127" t="str">
        <f t="shared" si="153"/>
        <v>○</v>
      </c>
      <c r="AE107" s="127" t="str">
        <f t="shared" si="131"/>
        <v/>
      </c>
      <c r="AF107" s="127" t="str">
        <f t="shared" si="132"/>
        <v/>
      </c>
      <c r="AG107" s="127" t="str">
        <f t="shared" si="133"/>
        <v/>
      </c>
      <c r="AH107" s="127" t="str">
        <f t="shared" si="134"/>
        <v/>
      </c>
      <c r="AI107" s="127" t="str">
        <f t="shared" si="135"/>
        <v/>
      </c>
      <c r="AJ107" s="127" t="str">
        <f t="shared" si="136"/>
        <v/>
      </c>
      <c r="AK107" s="127" t="str">
        <f t="shared" si="137"/>
        <v/>
      </c>
      <c r="AL107" s="127" t="str">
        <f t="shared" si="138"/>
        <v/>
      </c>
      <c r="AM107" s="127" t="str">
        <f t="shared" si="154"/>
        <v/>
      </c>
      <c r="AN107" s="127" t="str">
        <f t="shared" si="155"/>
        <v/>
      </c>
      <c r="AO107" s="127" t="str">
        <f t="shared" si="156"/>
        <v/>
      </c>
      <c r="AP107" s="127" t="str">
        <f t="shared" si="157"/>
        <v/>
      </c>
      <c r="AQ107" s="127" t="str">
        <f t="shared" si="139"/>
        <v/>
      </c>
      <c r="AR107" s="127" t="str">
        <f t="shared" si="140"/>
        <v/>
      </c>
      <c r="AS107" s="127" t="str">
        <f t="shared" si="141"/>
        <v/>
      </c>
      <c r="AT107" s="127" t="str">
        <f t="shared" si="142"/>
        <v/>
      </c>
      <c r="AU107" s="127" t="str">
        <f t="shared" si="143"/>
        <v/>
      </c>
      <c r="AV107" s="127" t="str">
        <f t="shared" si="144"/>
        <v/>
      </c>
      <c r="AW107" s="127" t="str">
        <f t="shared" si="145"/>
        <v/>
      </c>
      <c r="AX107" s="127" t="str">
        <f t="shared" si="146"/>
        <v/>
      </c>
      <c r="AY107" s="127" t="str">
        <f t="shared" si="147"/>
        <v/>
      </c>
      <c r="AZ107" s="127" t="str">
        <f t="shared" si="148"/>
        <v/>
      </c>
      <c r="BA107" s="127" t="str">
        <f t="shared" si="149"/>
        <v/>
      </c>
      <c r="BB107" s="127" t="str">
        <f t="shared" si="150"/>
        <v/>
      </c>
      <c r="BQ107" s="116"/>
      <c r="BR107" s="116"/>
    </row>
    <row r="108" spans="1:70" ht="13.5" customHeight="1">
      <c r="A108" s="855">
        <f t="shared" si="151"/>
        <v>99</v>
      </c>
      <c r="B108" s="856"/>
      <c r="C108" s="857"/>
      <c r="D108" s="858"/>
      <c r="E108" s="859"/>
      <c r="F108" s="857"/>
      <c r="G108" s="859"/>
      <c r="H108" s="888"/>
      <c r="I108" s="889"/>
      <c r="J108" s="853"/>
      <c r="K108" s="854"/>
      <c r="L108" s="853"/>
      <c r="M108" s="854"/>
      <c r="N108" s="843"/>
      <c r="O108" s="844"/>
      <c r="P108" s="853"/>
      <c r="Q108" s="854"/>
      <c r="R108" s="851"/>
      <c r="S108" s="890"/>
      <c r="T108" s="841" t="str">
        <f t="shared" si="152"/>
        <v/>
      </c>
      <c r="U108" s="842"/>
      <c r="V108" s="842"/>
      <c r="W108" s="842"/>
      <c r="X108" s="842"/>
      <c r="Y108" s="842"/>
      <c r="Z108" s="124" t="str">
        <f t="shared" ref="Z108:Z117" si="158">IF(AND(J108="○",P108=""),"A","")</f>
        <v/>
      </c>
      <c r="AA108" s="125" t="str">
        <f t="shared" ref="AA108:AA117" si="159">IF(AND(J108="○",P108="○"),"B","")</f>
        <v/>
      </c>
      <c r="AB108" s="126" t="str">
        <f t="shared" ref="AB108:AB117" si="160">IF(AND(J108="",L108="○",P108=""),"C","")</f>
        <v/>
      </c>
      <c r="AC108" s="126" t="str">
        <f t="shared" ref="AC108:AC117" si="161">IF(AND(J108="",L108="○",P108="○"),"D","")</f>
        <v/>
      </c>
      <c r="AD108" s="127" t="str">
        <f t="shared" si="153"/>
        <v>○</v>
      </c>
      <c r="AE108" s="127" t="str">
        <f t="shared" ref="AE108:AE117" si="162">IF(AND(F108="５歳",H108="１号",AD108="○",P108=""),"○","")</f>
        <v/>
      </c>
      <c r="AF108" s="127" t="str">
        <f t="shared" ref="AF108:AF117" si="163">IF(AND(F108="４歳",H108="１号",AD108="○",P108=""),"○","")</f>
        <v/>
      </c>
      <c r="AG108" s="127" t="str">
        <f t="shared" ref="AG108:AG117" si="164">IF(AND(F108="３歳",H108="１号",AD108="○",P108=""),"○","")</f>
        <v/>
      </c>
      <c r="AH108" s="127" t="str">
        <f t="shared" ref="AH108:AH117" si="165">IF(AND(F108="満３歳",H108="１号",AD108="○",P108=""),"○","")</f>
        <v/>
      </c>
      <c r="AI108" s="127" t="str">
        <f t="shared" ref="AI108:AI117" si="166">IF(AND(F108="５歳",H108="１号",AD108="○",P108="○"),"○","")</f>
        <v/>
      </c>
      <c r="AJ108" s="127" t="str">
        <f t="shared" ref="AJ108:AJ117" si="167">IF(AND(F108="４歳",H108="１号",AD108="○",P108="○"),"○","")</f>
        <v/>
      </c>
      <c r="AK108" s="127" t="str">
        <f t="shared" ref="AK108:AK117" si="168">IF(AND(F108="３歳",H108="１号",AD108="○",P108="○"),"○","")</f>
        <v/>
      </c>
      <c r="AL108" s="127" t="str">
        <f t="shared" ref="AL108:AL117" si="169">IF(AND(F108="満３歳",H108="１号",AD108="○",P108="○"),"○","")</f>
        <v/>
      </c>
      <c r="AM108" s="127" t="str">
        <f t="shared" si="154"/>
        <v/>
      </c>
      <c r="AN108" s="127" t="str">
        <f t="shared" si="155"/>
        <v/>
      </c>
      <c r="AO108" s="127" t="str">
        <f t="shared" si="156"/>
        <v/>
      </c>
      <c r="AP108" s="127" t="str">
        <f t="shared" si="157"/>
        <v/>
      </c>
      <c r="AQ108" s="127" t="str">
        <f t="shared" ref="AQ108:AQ117" si="170">IF(AND(F108="５歳",H108="２号",AD108="○",P108=""),"○","")</f>
        <v/>
      </c>
      <c r="AR108" s="127" t="str">
        <f t="shared" ref="AR108:AR117" si="171">IF(AND(F108="４歳",H108="２号",AD108="○",P108=""),"○","")</f>
        <v/>
      </c>
      <c r="AS108" s="127" t="str">
        <f t="shared" ref="AS108:AS117" si="172">IF(AND(F108="３歳",H108="２号",AD108="○",P108=""),"○","")</f>
        <v/>
      </c>
      <c r="AT108" s="127" t="str">
        <f t="shared" ref="AT108:AT117" si="173">IF(AND(F108="満３歳",H108="２号",AD108="○",P108=""),"○","")</f>
        <v/>
      </c>
      <c r="AU108" s="127" t="str">
        <f t="shared" ref="AU108:AU117" si="174">IF(AND(F108="５歳",H108="２号",AD108="○",P108="○"),"○","")</f>
        <v/>
      </c>
      <c r="AV108" s="127" t="str">
        <f t="shared" ref="AV108:AV117" si="175">IF(AND(F108="４歳",H108="２号",AD108="○",P108="○"),"○","")</f>
        <v/>
      </c>
      <c r="AW108" s="127" t="str">
        <f t="shared" ref="AW108:AW117" si="176">IF(AND(F108="３歳",H108="２号",AD108="○",P108="○"),"○","")</f>
        <v/>
      </c>
      <c r="AX108" s="127" t="str">
        <f t="shared" ref="AX108:AX117" si="177">IF(AND(F108="満３歳",H108="２号",AD108="○",P108="○"),"○","")</f>
        <v/>
      </c>
      <c r="AY108" s="127" t="str">
        <f t="shared" ref="AY108:AY117" si="178">IF(AND(F108="５歳",H108="２号",N108&gt;0),"○","")</f>
        <v/>
      </c>
      <c r="AZ108" s="127" t="str">
        <f t="shared" ref="AZ108:AZ117" si="179">IF(AND(F108="４歳",H108="２号",N108&gt;0),"○","")</f>
        <v/>
      </c>
      <c r="BA108" s="127" t="str">
        <f t="shared" ref="BA108:BA117" si="180">IF(AND(F108="３歳",H108="２号",N108&gt;0),"○","")</f>
        <v/>
      </c>
      <c r="BB108" s="127" t="str">
        <f t="shared" ref="BB108:BB117" si="181">IF(AND(F108="満３歳",H108="２号",N108&gt;0),"○","")</f>
        <v/>
      </c>
      <c r="BQ108" s="116"/>
      <c r="BR108" s="116"/>
    </row>
    <row r="109" spans="1:70" ht="13.5" customHeight="1">
      <c r="A109" s="855">
        <f t="shared" si="151"/>
        <v>100</v>
      </c>
      <c r="B109" s="856"/>
      <c r="C109" s="857"/>
      <c r="D109" s="858"/>
      <c r="E109" s="859"/>
      <c r="F109" s="857"/>
      <c r="G109" s="859"/>
      <c r="H109" s="888"/>
      <c r="I109" s="889"/>
      <c r="J109" s="853"/>
      <c r="K109" s="854"/>
      <c r="L109" s="853"/>
      <c r="M109" s="854"/>
      <c r="N109" s="843"/>
      <c r="O109" s="844"/>
      <c r="P109" s="853"/>
      <c r="Q109" s="854"/>
      <c r="R109" s="851"/>
      <c r="S109" s="890"/>
      <c r="T109" s="841" t="str">
        <f t="shared" si="152"/>
        <v/>
      </c>
      <c r="U109" s="842"/>
      <c r="V109" s="842"/>
      <c r="W109" s="842"/>
      <c r="X109" s="842"/>
      <c r="Y109" s="842"/>
      <c r="Z109" s="124" t="str">
        <f t="shared" si="158"/>
        <v/>
      </c>
      <c r="AA109" s="125" t="str">
        <f t="shared" si="159"/>
        <v/>
      </c>
      <c r="AB109" s="126" t="str">
        <f t="shared" si="160"/>
        <v/>
      </c>
      <c r="AC109" s="126" t="str">
        <f t="shared" si="161"/>
        <v/>
      </c>
      <c r="AD109" s="127" t="str">
        <f t="shared" si="153"/>
        <v>○</v>
      </c>
      <c r="AE109" s="127" t="str">
        <f t="shared" si="162"/>
        <v/>
      </c>
      <c r="AF109" s="127" t="str">
        <f t="shared" si="163"/>
        <v/>
      </c>
      <c r="AG109" s="127" t="str">
        <f t="shared" si="164"/>
        <v/>
      </c>
      <c r="AH109" s="127" t="str">
        <f t="shared" si="165"/>
        <v/>
      </c>
      <c r="AI109" s="127" t="str">
        <f t="shared" si="166"/>
        <v/>
      </c>
      <c r="AJ109" s="127" t="str">
        <f t="shared" si="167"/>
        <v/>
      </c>
      <c r="AK109" s="127" t="str">
        <f t="shared" si="168"/>
        <v/>
      </c>
      <c r="AL109" s="127" t="str">
        <f t="shared" si="169"/>
        <v/>
      </c>
      <c r="AM109" s="127" t="str">
        <f t="shared" si="154"/>
        <v/>
      </c>
      <c r="AN109" s="127" t="str">
        <f t="shared" si="155"/>
        <v/>
      </c>
      <c r="AO109" s="127" t="str">
        <f t="shared" si="156"/>
        <v/>
      </c>
      <c r="AP109" s="127" t="str">
        <f t="shared" si="157"/>
        <v/>
      </c>
      <c r="AQ109" s="127" t="str">
        <f t="shared" si="170"/>
        <v/>
      </c>
      <c r="AR109" s="127" t="str">
        <f t="shared" si="171"/>
        <v/>
      </c>
      <c r="AS109" s="127" t="str">
        <f t="shared" si="172"/>
        <v/>
      </c>
      <c r="AT109" s="127" t="str">
        <f t="shared" si="173"/>
        <v/>
      </c>
      <c r="AU109" s="127" t="str">
        <f t="shared" si="174"/>
        <v/>
      </c>
      <c r="AV109" s="127" t="str">
        <f t="shared" si="175"/>
        <v/>
      </c>
      <c r="AW109" s="127" t="str">
        <f t="shared" si="176"/>
        <v/>
      </c>
      <c r="AX109" s="127" t="str">
        <f t="shared" si="177"/>
        <v/>
      </c>
      <c r="AY109" s="127" t="str">
        <f t="shared" si="178"/>
        <v/>
      </c>
      <c r="AZ109" s="127" t="str">
        <f t="shared" si="179"/>
        <v/>
      </c>
      <c r="BA109" s="127" t="str">
        <f t="shared" si="180"/>
        <v/>
      </c>
      <c r="BB109" s="127" t="str">
        <f t="shared" si="181"/>
        <v/>
      </c>
      <c r="BQ109" s="116"/>
      <c r="BR109" s="116"/>
    </row>
    <row r="110" spans="1:70" ht="13.5" customHeight="1">
      <c r="A110" s="855">
        <f t="shared" si="151"/>
        <v>101</v>
      </c>
      <c r="B110" s="856"/>
      <c r="C110" s="857"/>
      <c r="D110" s="858"/>
      <c r="E110" s="859"/>
      <c r="F110" s="857"/>
      <c r="G110" s="859"/>
      <c r="H110" s="888"/>
      <c r="I110" s="889"/>
      <c r="J110" s="853"/>
      <c r="K110" s="854"/>
      <c r="L110" s="853"/>
      <c r="M110" s="854"/>
      <c r="N110" s="843"/>
      <c r="O110" s="844"/>
      <c r="P110" s="853"/>
      <c r="Q110" s="854"/>
      <c r="R110" s="851"/>
      <c r="S110" s="890"/>
      <c r="T110" s="841" t="str">
        <f t="shared" si="152"/>
        <v/>
      </c>
      <c r="U110" s="842"/>
      <c r="V110" s="842"/>
      <c r="W110" s="842"/>
      <c r="X110" s="842"/>
      <c r="Y110" s="842"/>
      <c r="Z110" s="124" t="str">
        <f t="shared" si="158"/>
        <v/>
      </c>
      <c r="AA110" s="125" t="str">
        <f t="shared" si="159"/>
        <v/>
      </c>
      <c r="AB110" s="126" t="str">
        <f t="shared" si="160"/>
        <v/>
      </c>
      <c r="AC110" s="126" t="str">
        <f t="shared" si="161"/>
        <v/>
      </c>
      <c r="AD110" s="127" t="str">
        <f t="shared" si="153"/>
        <v>○</v>
      </c>
      <c r="AE110" s="127" t="str">
        <f t="shared" si="162"/>
        <v/>
      </c>
      <c r="AF110" s="127" t="str">
        <f t="shared" si="163"/>
        <v/>
      </c>
      <c r="AG110" s="127" t="str">
        <f t="shared" si="164"/>
        <v/>
      </c>
      <c r="AH110" s="127" t="str">
        <f t="shared" si="165"/>
        <v/>
      </c>
      <c r="AI110" s="127" t="str">
        <f t="shared" si="166"/>
        <v/>
      </c>
      <c r="AJ110" s="127" t="str">
        <f t="shared" si="167"/>
        <v/>
      </c>
      <c r="AK110" s="127" t="str">
        <f t="shared" si="168"/>
        <v/>
      </c>
      <c r="AL110" s="127" t="str">
        <f t="shared" si="169"/>
        <v/>
      </c>
      <c r="AM110" s="127" t="str">
        <f t="shared" si="154"/>
        <v/>
      </c>
      <c r="AN110" s="127" t="str">
        <f t="shared" si="155"/>
        <v/>
      </c>
      <c r="AO110" s="127" t="str">
        <f t="shared" si="156"/>
        <v/>
      </c>
      <c r="AP110" s="127" t="str">
        <f t="shared" si="157"/>
        <v/>
      </c>
      <c r="AQ110" s="127" t="str">
        <f t="shared" si="170"/>
        <v/>
      </c>
      <c r="AR110" s="127" t="str">
        <f t="shared" si="171"/>
        <v/>
      </c>
      <c r="AS110" s="127" t="str">
        <f t="shared" si="172"/>
        <v/>
      </c>
      <c r="AT110" s="127" t="str">
        <f t="shared" si="173"/>
        <v/>
      </c>
      <c r="AU110" s="127" t="str">
        <f t="shared" si="174"/>
        <v/>
      </c>
      <c r="AV110" s="127" t="str">
        <f t="shared" si="175"/>
        <v/>
      </c>
      <c r="AW110" s="127" t="str">
        <f t="shared" si="176"/>
        <v/>
      </c>
      <c r="AX110" s="127" t="str">
        <f t="shared" si="177"/>
        <v/>
      </c>
      <c r="AY110" s="127" t="str">
        <f t="shared" si="178"/>
        <v/>
      </c>
      <c r="AZ110" s="127" t="str">
        <f t="shared" si="179"/>
        <v/>
      </c>
      <c r="BA110" s="127" t="str">
        <f t="shared" si="180"/>
        <v/>
      </c>
      <c r="BB110" s="127" t="str">
        <f t="shared" si="181"/>
        <v/>
      </c>
      <c r="BQ110" s="116"/>
      <c r="BR110" s="116"/>
    </row>
    <row r="111" spans="1:70" ht="13.5" customHeight="1">
      <c r="A111" s="855">
        <f t="shared" si="151"/>
        <v>102</v>
      </c>
      <c r="B111" s="856"/>
      <c r="C111" s="857"/>
      <c r="D111" s="858"/>
      <c r="E111" s="859"/>
      <c r="F111" s="857"/>
      <c r="G111" s="859"/>
      <c r="H111" s="888"/>
      <c r="I111" s="889"/>
      <c r="J111" s="853"/>
      <c r="K111" s="854"/>
      <c r="L111" s="853"/>
      <c r="M111" s="854"/>
      <c r="N111" s="843"/>
      <c r="O111" s="844"/>
      <c r="P111" s="853"/>
      <c r="Q111" s="854"/>
      <c r="R111" s="851"/>
      <c r="S111" s="890"/>
      <c r="T111" s="841" t="str">
        <f t="shared" si="152"/>
        <v/>
      </c>
      <c r="U111" s="842"/>
      <c r="V111" s="842"/>
      <c r="W111" s="842"/>
      <c r="X111" s="842"/>
      <c r="Y111" s="842"/>
      <c r="Z111" s="124" t="str">
        <f t="shared" si="158"/>
        <v/>
      </c>
      <c r="AA111" s="125" t="str">
        <f t="shared" si="159"/>
        <v/>
      </c>
      <c r="AB111" s="126" t="str">
        <f t="shared" si="160"/>
        <v/>
      </c>
      <c r="AC111" s="126" t="str">
        <f t="shared" si="161"/>
        <v/>
      </c>
      <c r="AD111" s="127" t="str">
        <f t="shared" si="153"/>
        <v>○</v>
      </c>
      <c r="AE111" s="127" t="str">
        <f t="shared" si="162"/>
        <v/>
      </c>
      <c r="AF111" s="127" t="str">
        <f t="shared" si="163"/>
        <v/>
      </c>
      <c r="AG111" s="127" t="str">
        <f t="shared" si="164"/>
        <v/>
      </c>
      <c r="AH111" s="127" t="str">
        <f t="shared" si="165"/>
        <v/>
      </c>
      <c r="AI111" s="127" t="str">
        <f t="shared" si="166"/>
        <v/>
      </c>
      <c r="AJ111" s="127" t="str">
        <f t="shared" si="167"/>
        <v/>
      </c>
      <c r="AK111" s="127" t="str">
        <f t="shared" si="168"/>
        <v/>
      </c>
      <c r="AL111" s="127" t="str">
        <f t="shared" si="169"/>
        <v/>
      </c>
      <c r="AM111" s="127" t="str">
        <f t="shared" si="154"/>
        <v/>
      </c>
      <c r="AN111" s="127" t="str">
        <f t="shared" si="155"/>
        <v/>
      </c>
      <c r="AO111" s="127" t="str">
        <f t="shared" si="156"/>
        <v/>
      </c>
      <c r="AP111" s="127" t="str">
        <f t="shared" si="157"/>
        <v/>
      </c>
      <c r="AQ111" s="127" t="str">
        <f t="shared" si="170"/>
        <v/>
      </c>
      <c r="AR111" s="127" t="str">
        <f t="shared" si="171"/>
        <v/>
      </c>
      <c r="AS111" s="127" t="str">
        <f t="shared" si="172"/>
        <v/>
      </c>
      <c r="AT111" s="127" t="str">
        <f t="shared" si="173"/>
        <v/>
      </c>
      <c r="AU111" s="127" t="str">
        <f t="shared" si="174"/>
        <v/>
      </c>
      <c r="AV111" s="127" t="str">
        <f t="shared" si="175"/>
        <v/>
      </c>
      <c r="AW111" s="127" t="str">
        <f t="shared" si="176"/>
        <v/>
      </c>
      <c r="AX111" s="127" t="str">
        <f t="shared" si="177"/>
        <v/>
      </c>
      <c r="AY111" s="127" t="str">
        <f t="shared" si="178"/>
        <v/>
      </c>
      <c r="AZ111" s="127" t="str">
        <f t="shared" si="179"/>
        <v/>
      </c>
      <c r="BA111" s="127" t="str">
        <f t="shared" si="180"/>
        <v/>
      </c>
      <c r="BB111" s="127" t="str">
        <f t="shared" si="181"/>
        <v/>
      </c>
      <c r="BQ111" s="116"/>
      <c r="BR111" s="116"/>
    </row>
    <row r="112" spans="1:70" ht="13.5" customHeight="1">
      <c r="A112" s="855">
        <f t="shared" si="151"/>
        <v>103</v>
      </c>
      <c r="B112" s="856"/>
      <c r="C112" s="857"/>
      <c r="D112" s="858"/>
      <c r="E112" s="859"/>
      <c r="F112" s="857"/>
      <c r="G112" s="859"/>
      <c r="H112" s="888"/>
      <c r="I112" s="889"/>
      <c r="J112" s="853"/>
      <c r="K112" s="854"/>
      <c r="L112" s="853"/>
      <c r="M112" s="854"/>
      <c r="N112" s="843"/>
      <c r="O112" s="844"/>
      <c r="P112" s="853"/>
      <c r="Q112" s="854"/>
      <c r="R112" s="851"/>
      <c r="S112" s="890"/>
      <c r="T112" s="841" t="str">
        <f t="shared" si="152"/>
        <v/>
      </c>
      <c r="U112" s="842"/>
      <c r="V112" s="842"/>
      <c r="W112" s="842"/>
      <c r="X112" s="842"/>
      <c r="Y112" s="842"/>
      <c r="Z112" s="124" t="str">
        <f t="shared" si="158"/>
        <v/>
      </c>
      <c r="AA112" s="125" t="str">
        <f t="shared" si="159"/>
        <v/>
      </c>
      <c r="AB112" s="126" t="str">
        <f t="shared" si="160"/>
        <v/>
      </c>
      <c r="AC112" s="126" t="str">
        <f t="shared" si="161"/>
        <v/>
      </c>
      <c r="AD112" s="127" t="str">
        <f t="shared" si="153"/>
        <v>○</v>
      </c>
      <c r="AE112" s="127" t="str">
        <f t="shared" si="162"/>
        <v/>
      </c>
      <c r="AF112" s="127" t="str">
        <f t="shared" si="163"/>
        <v/>
      </c>
      <c r="AG112" s="127" t="str">
        <f t="shared" si="164"/>
        <v/>
      </c>
      <c r="AH112" s="127" t="str">
        <f t="shared" si="165"/>
        <v/>
      </c>
      <c r="AI112" s="127" t="str">
        <f t="shared" si="166"/>
        <v/>
      </c>
      <c r="AJ112" s="127" t="str">
        <f t="shared" si="167"/>
        <v/>
      </c>
      <c r="AK112" s="127" t="str">
        <f t="shared" si="168"/>
        <v/>
      </c>
      <c r="AL112" s="127" t="str">
        <f t="shared" si="169"/>
        <v/>
      </c>
      <c r="AM112" s="127" t="str">
        <f t="shared" si="154"/>
        <v/>
      </c>
      <c r="AN112" s="127" t="str">
        <f t="shared" si="155"/>
        <v/>
      </c>
      <c r="AO112" s="127" t="str">
        <f t="shared" si="156"/>
        <v/>
      </c>
      <c r="AP112" s="127" t="str">
        <f t="shared" si="157"/>
        <v/>
      </c>
      <c r="AQ112" s="127" t="str">
        <f t="shared" si="170"/>
        <v/>
      </c>
      <c r="AR112" s="127" t="str">
        <f t="shared" si="171"/>
        <v/>
      </c>
      <c r="AS112" s="127" t="str">
        <f t="shared" si="172"/>
        <v/>
      </c>
      <c r="AT112" s="127" t="str">
        <f t="shared" si="173"/>
        <v/>
      </c>
      <c r="AU112" s="127" t="str">
        <f t="shared" si="174"/>
        <v/>
      </c>
      <c r="AV112" s="127" t="str">
        <f t="shared" si="175"/>
        <v/>
      </c>
      <c r="AW112" s="127" t="str">
        <f t="shared" si="176"/>
        <v/>
      </c>
      <c r="AX112" s="127" t="str">
        <f t="shared" si="177"/>
        <v/>
      </c>
      <c r="AY112" s="127" t="str">
        <f t="shared" si="178"/>
        <v/>
      </c>
      <c r="AZ112" s="127" t="str">
        <f t="shared" si="179"/>
        <v/>
      </c>
      <c r="BA112" s="127" t="str">
        <f t="shared" si="180"/>
        <v/>
      </c>
      <c r="BB112" s="127" t="str">
        <f t="shared" si="181"/>
        <v/>
      </c>
      <c r="BQ112" s="116"/>
      <c r="BR112" s="116"/>
    </row>
    <row r="113" spans="1:70" ht="13.5" customHeight="1">
      <c r="A113" s="855">
        <f t="shared" si="151"/>
        <v>104</v>
      </c>
      <c r="B113" s="856"/>
      <c r="C113" s="857"/>
      <c r="D113" s="858"/>
      <c r="E113" s="859"/>
      <c r="F113" s="857"/>
      <c r="G113" s="859"/>
      <c r="H113" s="888"/>
      <c r="I113" s="889"/>
      <c r="J113" s="853"/>
      <c r="K113" s="854"/>
      <c r="L113" s="853"/>
      <c r="M113" s="854"/>
      <c r="N113" s="843"/>
      <c r="O113" s="844"/>
      <c r="P113" s="853"/>
      <c r="Q113" s="854"/>
      <c r="R113" s="851"/>
      <c r="S113" s="890"/>
      <c r="T113" s="841" t="str">
        <f t="shared" si="152"/>
        <v/>
      </c>
      <c r="U113" s="842"/>
      <c r="V113" s="842"/>
      <c r="W113" s="842"/>
      <c r="X113" s="842"/>
      <c r="Y113" s="842"/>
      <c r="Z113" s="124" t="str">
        <f t="shared" si="158"/>
        <v/>
      </c>
      <c r="AA113" s="125" t="str">
        <f t="shared" si="159"/>
        <v/>
      </c>
      <c r="AB113" s="126" t="str">
        <f t="shared" si="160"/>
        <v/>
      </c>
      <c r="AC113" s="126" t="str">
        <f t="shared" si="161"/>
        <v/>
      </c>
      <c r="AD113" s="127" t="str">
        <f t="shared" si="153"/>
        <v>○</v>
      </c>
      <c r="AE113" s="127" t="str">
        <f t="shared" si="162"/>
        <v/>
      </c>
      <c r="AF113" s="127" t="str">
        <f t="shared" si="163"/>
        <v/>
      </c>
      <c r="AG113" s="127" t="str">
        <f t="shared" si="164"/>
        <v/>
      </c>
      <c r="AH113" s="127" t="str">
        <f t="shared" si="165"/>
        <v/>
      </c>
      <c r="AI113" s="127" t="str">
        <f t="shared" si="166"/>
        <v/>
      </c>
      <c r="AJ113" s="127" t="str">
        <f t="shared" si="167"/>
        <v/>
      </c>
      <c r="AK113" s="127" t="str">
        <f t="shared" si="168"/>
        <v/>
      </c>
      <c r="AL113" s="127" t="str">
        <f t="shared" si="169"/>
        <v/>
      </c>
      <c r="AM113" s="127" t="str">
        <f t="shared" si="154"/>
        <v/>
      </c>
      <c r="AN113" s="127" t="str">
        <f t="shared" si="155"/>
        <v/>
      </c>
      <c r="AO113" s="127" t="str">
        <f t="shared" si="156"/>
        <v/>
      </c>
      <c r="AP113" s="127" t="str">
        <f t="shared" si="157"/>
        <v/>
      </c>
      <c r="AQ113" s="127" t="str">
        <f t="shared" si="170"/>
        <v/>
      </c>
      <c r="AR113" s="127" t="str">
        <f t="shared" si="171"/>
        <v/>
      </c>
      <c r="AS113" s="127" t="str">
        <f t="shared" si="172"/>
        <v/>
      </c>
      <c r="AT113" s="127" t="str">
        <f t="shared" si="173"/>
        <v/>
      </c>
      <c r="AU113" s="127" t="str">
        <f t="shared" si="174"/>
        <v/>
      </c>
      <c r="AV113" s="127" t="str">
        <f t="shared" si="175"/>
        <v/>
      </c>
      <c r="AW113" s="127" t="str">
        <f t="shared" si="176"/>
        <v/>
      </c>
      <c r="AX113" s="127" t="str">
        <f t="shared" si="177"/>
        <v/>
      </c>
      <c r="AY113" s="127" t="str">
        <f t="shared" si="178"/>
        <v/>
      </c>
      <c r="AZ113" s="127" t="str">
        <f t="shared" si="179"/>
        <v/>
      </c>
      <c r="BA113" s="127" t="str">
        <f t="shared" si="180"/>
        <v/>
      </c>
      <c r="BB113" s="127" t="str">
        <f t="shared" si="181"/>
        <v/>
      </c>
      <c r="BQ113" s="116"/>
      <c r="BR113" s="116"/>
    </row>
    <row r="114" spans="1:70" ht="13.5" customHeight="1">
      <c r="A114" s="855">
        <f t="shared" si="151"/>
        <v>105</v>
      </c>
      <c r="B114" s="856"/>
      <c r="C114" s="857"/>
      <c r="D114" s="858"/>
      <c r="E114" s="859"/>
      <c r="F114" s="857"/>
      <c r="G114" s="859"/>
      <c r="H114" s="888"/>
      <c r="I114" s="889"/>
      <c r="J114" s="853"/>
      <c r="K114" s="854"/>
      <c r="L114" s="853"/>
      <c r="M114" s="854"/>
      <c r="N114" s="843"/>
      <c r="O114" s="844"/>
      <c r="P114" s="853"/>
      <c r="Q114" s="854"/>
      <c r="R114" s="851"/>
      <c r="S114" s="890"/>
      <c r="T114" s="841" t="str">
        <f t="shared" si="152"/>
        <v/>
      </c>
      <c r="U114" s="842"/>
      <c r="V114" s="842"/>
      <c r="W114" s="842"/>
      <c r="X114" s="842"/>
      <c r="Y114" s="842"/>
      <c r="Z114" s="124" t="str">
        <f t="shared" si="158"/>
        <v/>
      </c>
      <c r="AA114" s="125" t="str">
        <f t="shared" si="159"/>
        <v/>
      </c>
      <c r="AB114" s="126" t="str">
        <f t="shared" si="160"/>
        <v/>
      </c>
      <c r="AC114" s="126" t="str">
        <f t="shared" si="161"/>
        <v/>
      </c>
      <c r="AD114" s="127" t="str">
        <f t="shared" si="153"/>
        <v>○</v>
      </c>
      <c r="AE114" s="127" t="str">
        <f t="shared" si="162"/>
        <v/>
      </c>
      <c r="AF114" s="127" t="str">
        <f t="shared" si="163"/>
        <v/>
      </c>
      <c r="AG114" s="127" t="str">
        <f t="shared" si="164"/>
        <v/>
      </c>
      <c r="AH114" s="127" t="str">
        <f t="shared" si="165"/>
        <v/>
      </c>
      <c r="AI114" s="127" t="str">
        <f t="shared" si="166"/>
        <v/>
      </c>
      <c r="AJ114" s="127" t="str">
        <f t="shared" si="167"/>
        <v/>
      </c>
      <c r="AK114" s="127" t="str">
        <f t="shared" si="168"/>
        <v/>
      </c>
      <c r="AL114" s="127" t="str">
        <f t="shared" si="169"/>
        <v/>
      </c>
      <c r="AM114" s="127" t="str">
        <f t="shared" si="154"/>
        <v/>
      </c>
      <c r="AN114" s="127" t="str">
        <f t="shared" si="155"/>
        <v/>
      </c>
      <c r="AO114" s="127" t="str">
        <f t="shared" si="156"/>
        <v/>
      </c>
      <c r="AP114" s="127" t="str">
        <f t="shared" si="157"/>
        <v/>
      </c>
      <c r="AQ114" s="127" t="str">
        <f t="shared" si="170"/>
        <v/>
      </c>
      <c r="AR114" s="127" t="str">
        <f t="shared" si="171"/>
        <v/>
      </c>
      <c r="AS114" s="127" t="str">
        <f t="shared" si="172"/>
        <v/>
      </c>
      <c r="AT114" s="127" t="str">
        <f t="shared" si="173"/>
        <v/>
      </c>
      <c r="AU114" s="127" t="str">
        <f t="shared" si="174"/>
        <v/>
      </c>
      <c r="AV114" s="127" t="str">
        <f t="shared" si="175"/>
        <v/>
      </c>
      <c r="AW114" s="127" t="str">
        <f t="shared" si="176"/>
        <v/>
      </c>
      <c r="AX114" s="127" t="str">
        <f t="shared" si="177"/>
        <v/>
      </c>
      <c r="AY114" s="127" t="str">
        <f t="shared" si="178"/>
        <v/>
      </c>
      <c r="AZ114" s="127" t="str">
        <f t="shared" si="179"/>
        <v/>
      </c>
      <c r="BA114" s="127" t="str">
        <f t="shared" si="180"/>
        <v/>
      </c>
      <c r="BB114" s="127" t="str">
        <f t="shared" si="181"/>
        <v/>
      </c>
      <c r="BQ114" s="116"/>
      <c r="BR114" s="116"/>
    </row>
    <row r="115" spans="1:70" ht="13.5" customHeight="1">
      <c r="A115" s="855">
        <f t="shared" si="151"/>
        <v>106</v>
      </c>
      <c r="B115" s="856"/>
      <c r="C115" s="857"/>
      <c r="D115" s="858"/>
      <c r="E115" s="859"/>
      <c r="F115" s="857"/>
      <c r="G115" s="859"/>
      <c r="H115" s="888"/>
      <c r="I115" s="889"/>
      <c r="J115" s="853"/>
      <c r="K115" s="854"/>
      <c r="L115" s="853"/>
      <c r="M115" s="854"/>
      <c r="N115" s="843"/>
      <c r="O115" s="844"/>
      <c r="P115" s="853"/>
      <c r="Q115" s="854"/>
      <c r="R115" s="851"/>
      <c r="S115" s="890"/>
      <c r="T115" s="841" t="str">
        <f t="shared" si="152"/>
        <v/>
      </c>
      <c r="U115" s="842"/>
      <c r="V115" s="842"/>
      <c r="W115" s="842"/>
      <c r="X115" s="842"/>
      <c r="Y115" s="842"/>
      <c r="Z115" s="124" t="str">
        <f t="shared" si="158"/>
        <v/>
      </c>
      <c r="AA115" s="125" t="str">
        <f t="shared" si="159"/>
        <v/>
      </c>
      <c r="AB115" s="126" t="str">
        <f t="shared" si="160"/>
        <v/>
      </c>
      <c r="AC115" s="126" t="str">
        <f t="shared" si="161"/>
        <v/>
      </c>
      <c r="AD115" s="127" t="str">
        <f t="shared" si="153"/>
        <v>○</v>
      </c>
      <c r="AE115" s="127" t="str">
        <f t="shared" si="162"/>
        <v/>
      </c>
      <c r="AF115" s="127" t="str">
        <f t="shared" si="163"/>
        <v/>
      </c>
      <c r="AG115" s="127" t="str">
        <f t="shared" si="164"/>
        <v/>
      </c>
      <c r="AH115" s="127" t="str">
        <f t="shared" si="165"/>
        <v/>
      </c>
      <c r="AI115" s="127" t="str">
        <f t="shared" si="166"/>
        <v/>
      </c>
      <c r="AJ115" s="127" t="str">
        <f t="shared" si="167"/>
        <v/>
      </c>
      <c r="AK115" s="127" t="str">
        <f t="shared" si="168"/>
        <v/>
      </c>
      <c r="AL115" s="127" t="str">
        <f t="shared" si="169"/>
        <v/>
      </c>
      <c r="AM115" s="127" t="str">
        <f t="shared" si="154"/>
        <v/>
      </c>
      <c r="AN115" s="127" t="str">
        <f t="shared" si="155"/>
        <v/>
      </c>
      <c r="AO115" s="127" t="str">
        <f t="shared" si="156"/>
        <v/>
      </c>
      <c r="AP115" s="127" t="str">
        <f t="shared" si="157"/>
        <v/>
      </c>
      <c r="AQ115" s="127" t="str">
        <f t="shared" si="170"/>
        <v/>
      </c>
      <c r="AR115" s="127" t="str">
        <f t="shared" si="171"/>
        <v/>
      </c>
      <c r="AS115" s="127" t="str">
        <f t="shared" si="172"/>
        <v/>
      </c>
      <c r="AT115" s="127" t="str">
        <f t="shared" si="173"/>
        <v/>
      </c>
      <c r="AU115" s="127" t="str">
        <f t="shared" si="174"/>
        <v/>
      </c>
      <c r="AV115" s="127" t="str">
        <f t="shared" si="175"/>
        <v/>
      </c>
      <c r="AW115" s="127" t="str">
        <f t="shared" si="176"/>
        <v/>
      </c>
      <c r="AX115" s="127" t="str">
        <f t="shared" si="177"/>
        <v/>
      </c>
      <c r="AY115" s="127" t="str">
        <f t="shared" si="178"/>
        <v/>
      </c>
      <c r="AZ115" s="127" t="str">
        <f t="shared" si="179"/>
        <v/>
      </c>
      <c r="BA115" s="127" t="str">
        <f t="shared" si="180"/>
        <v/>
      </c>
      <c r="BB115" s="127" t="str">
        <f t="shared" si="181"/>
        <v/>
      </c>
      <c r="BQ115" s="116"/>
      <c r="BR115" s="116"/>
    </row>
    <row r="116" spans="1:70" ht="13.5" customHeight="1">
      <c r="A116" s="855">
        <f t="shared" si="151"/>
        <v>107</v>
      </c>
      <c r="B116" s="856"/>
      <c r="C116" s="857"/>
      <c r="D116" s="858"/>
      <c r="E116" s="859"/>
      <c r="F116" s="857"/>
      <c r="G116" s="859"/>
      <c r="H116" s="888"/>
      <c r="I116" s="889"/>
      <c r="J116" s="853"/>
      <c r="K116" s="854"/>
      <c r="L116" s="853"/>
      <c r="M116" s="854"/>
      <c r="N116" s="843"/>
      <c r="O116" s="844"/>
      <c r="P116" s="853"/>
      <c r="Q116" s="854"/>
      <c r="R116" s="851"/>
      <c r="S116" s="890"/>
      <c r="T116" s="841" t="str">
        <f t="shared" si="152"/>
        <v/>
      </c>
      <c r="U116" s="842"/>
      <c r="V116" s="842"/>
      <c r="W116" s="842"/>
      <c r="X116" s="842"/>
      <c r="Y116" s="842"/>
      <c r="Z116" s="124" t="str">
        <f t="shared" si="158"/>
        <v/>
      </c>
      <c r="AA116" s="125" t="str">
        <f t="shared" si="159"/>
        <v/>
      </c>
      <c r="AB116" s="126" t="str">
        <f t="shared" si="160"/>
        <v/>
      </c>
      <c r="AC116" s="126" t="str">
        <f t="shared" si="161"/>
        <v/>
      </c>
      <c r="AD116" s="127" t="str">
        <f t="shared" si="153"/>
        <v>○</v>
      </c>
      <c r="AE116" s="127" t="str">
        <f t="shared" si="162"/>
        <v/>
      </c>
      <c r="AF116" s="127" t="str">
        <f t="shared" si="163"/>
        <v/>
      </c>
      <c r="AG116" s="127" t="str">
        <f t="shared" si="164"/>
        <v/>
      </c>
      <c r="AH116" s="127" t="str">
        <f t="shared" si="165"/>
        <v/>
      </c>
      <c r="AI116" s="127" t="str">
        <f t="shared" si="166"/>
        <v/>
      </c>
      <c r="AJ116" s="127" t="str">
        <f t="shared" si="167"/>
        <v/>
      </c>
      <c r="AK116" s="127" t="str">
        <f t="shared" si="168"/>
        <v/>
      </c>
      <c r="AL116" s="127" t="str">
        <f t="shared" si="169"/>
        <v/>
      </c>
      <c r="AM116" s="127" t="str">
        <f t="shared" si="154"/>
        <v/>
      </c>
      <c r="AN116" s="127" t="str">
        <f t="shared" si="155"/>
        <v/>
      </c>
      <c r="AO116" s="127" t="str">
        <f t="shared" si="156"/>
        <v/>
      </c>
      <c r="AP116" s="127" t="str">
        <f t="shared" si="157"/>
        <v/>
      </c>
      <c r="AQ116" s="127" t="str">
        <f t="shared" si="170"/>
        <v/>
      </c>
      <c r="AR116" s="127" t="str">
        <f t="shared" si="171"/>
        <v/>
      </c>
      <c r="AS116" s="127" t="str">
        <f t="shared" si="172"/>
        <v/>
      </c>
      <c r="AT116" s="127" t="str">
        <f t="shared" si="173"/>
        <v/>
      </c>
      <c r="AU116" s="127" t="str">
        <f t="shared" si="174"/>
        <v/>
      </c>
      <c r="AV116" s="127" t="str">
        <f t="shared" si="175"/>
        <v/>
      </c>
      <c r="AW116" s="127" t="str">
        <f t="shared" si="176"/>
        <v/>
      </c>
      <c r="AX116" s="127" t="str">
        <f t="shared" si="177"/>
        <v/>
      </c>
      <c r="AY116" s="127" t="str">
        <f t="shared" si="178"/>
        <v/>
      </c>
      <c r="AZ116" s="127" t="str">
        <f t="shared" si="179"/>
        <v/>
      </c>
      <c r="BA116" s="127" t="str">
        <f t="shared" si="180"/>
        <v/>
      </c>
      <c r="BB116" s="127" t="str">
        <f t="shared" si="181"/>
        <v/>
      </c>
      <c r="BQ116" s="116"/>
      <c r="BR116" s="116"/>
    </row>
    <row r="117" spans="1:70" ht="13.5" customHeight="1">
      <c r="A117" s="855">
        <f t="shared" si="151"/>
        <v>108</v>
      </c>
      <c r="B117" s="856"/>
      <c r="C117" s="857"/>
      <c r="D117" s="858"/>
      <c r="E117" s="859"/>
      <c r="F117" s="857"/>
      <c r="G117" s="859"/>
      <c r="H117" s="888"/>
      <c r="I117" s="889"/>
      <c r="J117" s="853"/>
      <c r="K117" s="854"/>
      <c r="L117" s="853"/>
      <c r="M117" s="854"/>
      <c r="N117" s="843"/>
      <c r="O117" s="844"/>
      <c r="P117" s="853"/>
      <c r="Q117" s="854"/>
      <c r="R117" s="851"/>
      <c r="S117" s="890"/>
      <c r="T117" s="841" t="str">
        <f t="shared" si="152"/>
        <v/>
      </c>
      <c r="U117" s="842"/>
      <c r="V117" s="842"/>
      <c r="W117" s="842"/>
      <c r="X117" s="842"/>
      <c r="Y117" s="842"/>
      <c r="Z117" s="124" t="str">
        <f t="shared" si="158"/>
        <v/>
      </c>
      <c r="AA117" s="125" t="str">
        <f t="shared" si="159"/>
        <v/>
      </c>
      <c r="AB117" s="126" t="str">
        <f t="shared" si="160"/>
        <v/>
      </c>
      <c r="AC117" s="126" t="str">
        <f t="shared" si="161"/>
        <v/>
      </c>
      <c r="AD117" s="127" t="str">
        <f t="shared" si="153"/>
        <v>○</v>
      </c>
      <c r="AE117" s="127" t="str">
        <f t="shared" si="162"/>
        <v/>
      </c>
      <c r="AF117" s="127" t="str">
        <f t="shared" si="163"/>
        <v/>
      </c>
      <c r="AG117" s="127" t="str">
        <f t="shared" si="164"/>
        <v/>
      </c>
      <c r="AH117" s="127" t="str">
        <f t="shared" si="165"/>
        <v/>
      </c>
      <c r="AI117" s="127" t="str">
        <f t="shared" si="166"/>
        <v/>
      </c>
      <c r="AJ117" s="127" t="str">
        <f t="shared" si="167"/>
        <v/>
      </c>
      <c r="AK117" s="127" t="str">
        <f t="shared" si="168"/>
        <v/>
      </c>
      <c r="AL117" s="127" t="str">
        <f t="shared" si="169"/>
        <v/>
      </c>
      <c r="AM117" s="127" t="str">
        <f t="shared" si="154"/>
        <v/>
      </c>
      <c r="AN117" s="127" t="str">
        <f t="shared" si="155"/>
        <v/>
      </c>
      <c r="AO117" s="127" t="str">
        <f t="shared" si="156"/>
        <v/>
      </c>
      <c r="AP117" s="127" t="str">
        <f t="shared" si="157"/>
        <v/>
      </c>
      <c r="AQ117" s="127" t="str">
        <f t="shared" si="170"/>
        <v/>
      </c>
      <c r="AR117" s="127" t="str">
        <f t="shared" si="171"/>
        <v/>
      </c>
      <c r="AS117" s="127" t="str">
        <f t="shared" si="172"/>
        <v/>
      </c>
      <c r="AT117" s="127" t="str">
        <f t="shared" si="173"/>
        <v/>
      </c>
      <c r="AU117" s="127" t="str">
        <f t="shared" si="174"/>
        <v/>
      </c>
      <c r="AV117" s="127" t="str">
        <f t="shared" si="175"/>
        <v/>
      </c>
      <c r="AW117" s="127" t="str">
        <f t="shared" si="176"/>
        <v/>
      </c>
      <c r="AX117" s="127" t="str">
        <f t="shared" si="177"/>
        <v/>
      </c>
      <c r="AY117" s="127" t="str">
        <f t="shared" si="178"/>
        <v/>
      </c>
      <c r="AZ117" s="127" t="str">
        <f t="shared" si="179"/>
        <v/>
      </c>
      <c r="BA117" s="127" t="str">
        <f t="shared" si="180"/>
        <v/>
      </c>
      <c r="BB117" s="127" t="str">
        <f t="shared" si="181"/>
        <v/>
      </c>
      <c r="BQ117" s="116"/>
      <c r="BR117" s="116"/>
    </row>
    <row r="118" spans="1:70" ht="13.5" customHeight="1">
      <c r="A118" s="855">
        <f t="shared" si="151"/>
        <v>109</v>
      </c>
      <c r="B118" s="856"/>
      <c r="C118" s="857"/>
      <c r="D118" s="858"/>
      <c r="E118" s="859"/>
      <c r="F118" s="857"/>
      <c r="G118" s="859"/>
      <c r="H118" s="888"/>
      <c r="I118" s="889"/>
      <c r="J118" s="853"/>
      <c r="K118" s="854"/>
      <c r="L118" s="853"/>
      <c r="M118" s="854"/>
      <c r="N118" s="843"/>
      <c r="O118" s="844"/>
      <c r="P118" s="853"/>
      <c r="Q118" s="854"/>
      <c r="R118" s="851"/>
      <c r="S118" s="890"/>
      <c r="T118" s="841" t="str">
        <f t="shared" si="152"/>
        <v/>
      </c>
      <c r="U118" s="842"/>
      <c r="V118" s="842"/>
      <c r="W118" s="842"/>
      <c r="X118" s="842"/>
      <c r="Y118" s="842"/>
      <c r="Z118" s="124" t="str">
        <f t="shared" si="103"/>
        <v/>
      </c>
      <c r="AA118" s="125" t="str">
        <f t="shared" si="104"/>
        <v/>
      </c>
      <c r="AB118" s="126" t="str">
        <f t="shared" si="105"/>
        <v/>
      </c>
      <c r="AC118" s="126" t="str">
        <f t="shared" si="106"/>
        <v/>
      </c>
      <c r="AD118" s="127" t="str">
        <f t="shared" si="153"/>
        <v>○</v>
      </c>
      <c r="AE118" s="127" t="str">
        <f t="shared" si="107"/>
        <v/>
      </c>
      <c r="AF118" s="127" t="str">
        <f t="shared" si="108"/>
        <v/>
      </c>
      <c r="AG118" s="127" t="str">
        <f t="shared" si="109"/>
        <v/>
      </c>
      <c r="AH118" s="127" t="str">
        <f t="shared" si="110"/>
        <v/>
      </c>
      <c r="AI118" s="127" t="str">
        <f t="shared" si="111"/>
        <v/>
      </c>
      <c r="AJ118" s="127" t="str">
        <f t="shared" si="112"/>
        <v/>
      </c>
      <c r="AK118" s="127" t="str">
        <f t="shared" si="113"/>
        <v/>
      </c>
      <c r="AL118" s="127" t="str">
        <f t="shared" si="114"/>
        <v/>
      </c>
      <c r="AM118" s="127" t="str">
        <f t="shared" si="154"/>
        <v/>
      </c>
      <c r="AN118" s="127" t="str">
        <f t="shared" si="155"/>
        <v/>
      </c>
      <c r="AO118" s="127" t="str">
        <f t="shared" si="156"/>
        <v/>
      </c>
      <c r="AP118" s="127" t="str">
        <f t="shared" si="157"/>
        <v/>
      </c>
      <c r="AQ118" s="127" t="str">
        <f t="shared" si="115"/>
        <v/>
      </c>
      <c r="AR118" s="127" t="str">
        <f t="shared" si="116"/>
        <v/>
      </c>
      <c r="AS118" s="127" t="str">
        <f t="shared" si="117"/>
        <v/>
      </c>
      <c r="AT118" s="127" t="str">
        <f t="shared" si="118"/>
        <v/>
      </c>
      <c r="AU118" s="127" t="str">
        <f t="shared" si="119"/>
        <v/>
      </c>
      <c r="AV118" s="127" t="str">
        <f t="shared" si="120"/>
        <v/>
      </c>
      <c r="AW118" s="127" t="str">
        <f t="shared" si="121"/>
        <v/>
      </c>
      <c r="AX118" s="127" t="str">
        <f t="shared" si="122"/>
        <v/>
      </c>
      <c r="AY118" s="127" t="str">
        <f t="shared" si="123"/>
        <v/>
      </c>
      <c r="AZ118" s="127" t="str">
        <f t="shared" si="124"/>
        <v/>
      </c>
      <c r="BA118" s="127" t="str">
        <f t="shared" si="125"/>
        <v/>
      </c>
      <c r="BB118" s="127" t="str">
        <f t="shared" si="126"/>
        <v/>
      </c>
      <c r="BQ118" s="116"/>
      <c r="BR118" s="116"/>
    </row>
    <row r="119" spans="1:70" ht="13.5" customHeight="1">
      <c r="A119" s="855">
        <f t="shared" si="151"/>
        <v>110</v>
      </c>
      <c r="B119" s="856"/>
      <c r="C119" s="857"/>
      <c r="D119" s="858"/>
      <c r="E119" s="859"/>
      <c r="F119" s="857"/>
      <c r="G119" s="859"/>
      <c r="H119" s="888"/>
      <c r="I119" s="889"/>
      <c r="J119" s="853"/>
      <c r="K119" s="854"/>
      <c r="L119" s="853"/>
      <c r="M119" s="854"/>
      <c r="N119" s="843"/>
      <c r="O119" s="844"/>
      <c r="P119" s="853"/>
      <c r="Q119" s="854"/>
      <c r="R119" s="851"/>
      <c r="S119" s="890"/>
      <c r="T119" s="841" t="str">
        <f t="shared" si="152"/>
        <v/>
      </c>
      <c r="U119" s="842"/>
      <c r="V119" s="842"/>
      <c r="W119" s="842"/>
      <c r="X119" s="842"/>
      <c r="Y119" s="842"/>
      <c r="Z119" s="124" t="str">
        <f t="shared" si="103"/>
        <v/>
      </c>
      <c r="AA119" s="125" t="str">
        <f t="shared" si="104"/>
        <v/>
      </c>
      <c r="AB119" s="126" t="str">
        <f t="shared" si="105"/>
        <v/>
      </c>
      <c r="AC119" s="126" t="str">
        <f t="shared" si="106"/>
        <v/>
      </c>
      <c r="AD119" s="127" t="str">
        <f t="shared" si="153"/>
        <v>○</v>
      </c>
      <c r="AE119" s="127" t="str">
        <f t="shared" si="107"/>
        <v/>
      </c>
      <c r="AF119" s="127" t="str">
        <f t="shared" si="108"/>
        <v/>
      </c>
      <c r="AG119" s="127" t="str">
        <f t="shared" si="109"/>
        <v/>
      </c>
      <c r="AH119" s="127" t="str">
        <f t="shared" si="110"/>
        <v/>
      </c>
      <c r="AI119" s="127" t="str">
        <f t="shared" si="111"/>
        <v/>
      </c>
      <c r="AJ119" s="127" t="str">
        <f t="shared" si="112"/>
        <v/>
      </c>
      <c r="AK119" s="127" t="str">
        <f t="shared" si="113"/>
        <v/>
      </c>
      <c r="AL119" s="127" t="str">
        <f t="shared" si="114"/>
        <v/>
      </c>
      <c r="AM119" s="127" t="str">
        <f t="shared" si="154"/>
        <v/>
      </c>
      <c r="AN119" s="127" t="str">
        <f t="shared" si="155"/>
        <v/>
      </c>
      <c r="AO119" s="127" t="str">
        <f t="shared" si="156"/>
        <v/>
      </c>
      <c r="AP119" s="127" t="str">
        <f t="shared" si="157"/>
        <v/>
      </c>
      <c r="AQ119" s="127" t="str">
        <f t="shared" si="115"/>
        <v/>
      </c>
      <c r="AR119" s="127" t="str">
        <f t="shared" si="116"/>
        <v/>
      </c>
      <c r="AS119" s="127" t="str">
        <f t="shared" si="117"/>
        <v/>
      </c>
      <c r="AT119" s="127" t="str">
        <f t="shared" si="118"/>
        <v/>
      </c>
      <c r="AU119" s="127" t="str">
        <f t="shared" si="119"/>
        <v/>
      </c>
      <c r="AV119" s="127" t="str">
        <f t="shared" si="120"/>
        <v/>
      </c>
      <c r="AW119" s="127" t="str">
        <f t="shared" si="121"/>
        <v/>
      </c>
      <c r="AX119" s="127" t="str">
        <f t="shared" si="122"/>
        <v/>
      </c>
      <c r="AY119" s="127" t="str">
        <f t="shared" si="123"/>
        <v/>
      </c>
      <c r="AZ119" s="127" t="str">
        <f t="shared" si="124"/>
        <v/>
      </c>
      <c r="BA119" s="127" t="str">
        <f t="shared" si="125"/>
        <v/>
      </c>
      <c r="BB119" s="127" t="str">
        <f t="shared" si="126"/>
        <v/>
      </c>
      <c r="BQ119" s="116"/>
      <c r="BR119" s="116"/>
    </row>
    <row r="120" spans="1:70" ht="13.5" customHeight="1">
      <c r="A120" s="855">
        <f t="shared" si="151"/>
        <v>111</v>
      </c>
      <c r="B120" s="856"/>
      <c r="C120" s="857"/>
      <c r="D120" s="858"/>
      <c r="E120" s="859"/>
      <c r="F120" s="857"/>
      <c r="G120" s="859"/>
      <c r="H120" s="888"/>
      <c r="I120" s="889"/>
      <c r="J120" s="853"/>
      <c r="K120" s="854"/>
      <c r="L120" s="853"/>
      <c r="M120" s="854"/>
      <c r="N120" s="843"/>
      <c r="O120" s="844"/>
      <c r="P120" s="853"/>
      <c r="Q120" s="854"/>
      <c r="R120" s="851"/>
      <c r="S120" s="890"/>
      <c r="T120" s="841" t="str">
        <f t="shared" si="152"/>
        <v/>
      </c>
      <c r="U120" s="842"/>
      <c r="V120" s="842"/>
      <c r="W120" s="842"/>
      <c r="X120" s="842"/>
      <c r="Y120" s="842"/>
      <c r="Z120" s="124" t="str">
        <f t="shared" si="103"/>
        <v/>
      </c>
      <c r="AA120" s="125" t="str">
        <f t="shared" si="104"/>
        <v/>
      </c>
      <c r="AB120" s="126" t="str">
        <f t="shared" si="105"/>
        <v/>
      </c>
      <c r="AC120" s="126" t="str">
        <f t="shared" si="106"/>
        <v/>
      </c>
      <c r="AD120" s="127" t="str">
        <f t="shared" si="153"/>
        <v>○</v>
      </c>
      <c r="AE120" s="127" t="str">
        <f t="shared" si="107"/>
        <v/>
      </c>
      <c r="AF120" s="127" t="str">
        <f t="shared" si="108"/>
        <v/>
      </c>
      <c r="AG120" s="127" t="str">
        <f t="shared" si="109"/>
        <v/>
      </c>
      <c r="AH120" s="127" t="str">
        <f t="shared" si="110"/>
        <v/>
      </c>
      <c r="AI120" s="127" t="str">
        <f t="shared" si="111"/>
        <v/>
      </c>
      <c r="AJ120" s="127" t="str">
        <f t="shared" si="112"/>
        <v/>
      </c>
      <c r="AK120" s="127" t="str">
        <f t="shared" si="113"/>
        <v/>
      </c>
      <c r="AL120" s="127" t="str">
        <f t="shared" si="114"/>
        <v/>
      </c>
      <c r="AM120" s="127" t="str">
        <f t="shared" si="154"/>
        <v/>
      </c>
      <c r="AN120" s="127" t="str">
        <f t="shared" si="155"/>
        <v/>
      </c>
      <c r="AO120" s="127" t="str">
        <f t="shared" si="156"/>
        <v/>
      </c>
      <c r="AP120" s="127" t="str">
        <f t="shared" si="157"/>
        <v/>
      </c>
      <c r="AQ120" s="127" t="str">
        <f t="shared" si="115"/>
        <v/>
      </c>
      <c r="AR120" s="127" t="str">
        <f t="shared" si="116"/>
        <v/>
      </c>
      <c r="AS120" s="127" t="str">
        <f t="shared" si="117"/>
        <v/>
      </c>
      <c r="AT120" s="127" t="str">
        <f t="shared" si="118"/>
        <v/>
      </c>
      <c r="AU120" s="127" t="str">
        <f t="shared" si="119"/>
        <v/>
      </c>
      <c r="AV120" s="127" t="str">
        <f t="shared" si="120"/>
        <v/>
      </c>
      <c r="AW120" s="127" t="str">
        <f t="shared" si="121"/>
        <v/>
      </c>
      <c r="AX120" s="127" t="str">
        <f t="shared" si="122"/>
        <v/>
      </c>
      <c r="AY120" s="127" t="str">
        <f t="shared" si="123"/>
        <v/>
      </c>
      <c r="AZ120" s="127" t="str">
        <f t="shared" si="124"/>
        <v/>
      </c>
      <c r="BA120" s="127" t="str">
        <f t="shared" si="125"/>
        <v/>
      </c>
      <c r="BB120" s="127" t="str">
        <f t="shared" si="126"/>
        <v/>
      </c>
      <c r="BQ120" s="116"/>
      <c r="BR120" s="116"/>
    </row>
    <row r="121" spans="1:70" ht="13.5" customHeight="1">
      <c r="A121" s="855">
        <f t="shared" si="151"/>
        <v>112</v>
      </c>
      <c r="B121" s="856"/>
      <c r="C121" s="857"/>
      <c r="D121" s="858"/>
      <c r="E121" s="859"/>
      <c r="F121" s="857"/>
      <c r="G121" s="859"/>
      <c r="H121" s="888"/>
      <c r="I121" s="889"/>
      <c r="J121" s="853"/>
      <c r="K121" s="854"/>
      <c r="L121" s="853"/>
      <c r="M121" s="854"/>
      <c r="N121" s="843"/>
      <c r="O121" s="844"/>
      <c r="P121" s="853"/>
      <c r="Q121" s="854"/>
      <c r="R121" s="851"/>
      <c r="S121" s="890"/>
      <c r="T121" s="841" t="str">
        <f t="shared" si="152"/>
        <v/>
      </c>
      <c r="U121" s="842"/>
      <c r="V121" s="842"/>
      <c r="W121" s="842"/>
      <c r="X121" s="842"/>
      <c r="Y121" s="842"/>
      <c r="Z121" s="124" t="str">
        <f t="shared" si="103"/>
        <v/>
      </c>
      <c r="AA121" s="125" t="str">
        <f t="shared" si="104"/>
        <v/>
      </c>
      <c r="AB121" s="126" t="str">
        <f t="shared" si="105"/>
        <v/>
      </c>
      <c r="AC121" s="126" t="str">
        <f t="shared" si="106"/>
        <v/>
      </c>
      <c r="AD121" s="127" t="str">
        <f t="shared" si="153"/>
        <v>○</v>
      </c>
      <c r="AE121" s="127" t="str">
        <f t="shared" si="107"/>
        <v/>
      </c>
      <c r="AF121" s="127" t="str">
        <f t="shared" si="108"/>
        <v/>
      </c>
      <c r="AG121" s="127" t="str">
        <f t="shared" si="109"/>
        <v/>
      </c>
      <c r="AH121" s="127" t="str">
        <f t="shared" si="110"/>
        <v/>
      </c>
      <c r="AI121" s="127" t="str">
        <f t="shared" si="111"/>
        <v/>
      </c>
      <c r="AJ121" s="127" t="str">
        <f t="shared" si="112"/>
        <v/>
      </c>
      <c r="AK121" s="127" t="str">
        <f t="shared" si="113"/>
        <v/>
      </c>
      <c r="AL121" s="127" t="str">
        <f t="shared" si="114"/>
        <v/>
      </c>
      <c r="AM121" s="127" t="str">
        <f t="shared" si="154"/>
        <v/>
      </c>
      <c r="AN121" s="127" t="str">
        <f t="shared" si="155"/>
        <v/>
      </c>
      <c r="AO121" s="127" t="str">
        <f t="shared" si="156"/>
        <v/>
      </c>
      <c r="AP121" s="127" t="str">
        <f t="shared" si="157"/>
        <v/>
      </c>
      <c r="AQ121" s="127" t="str">
        <f t="shared" si="115"/>
        <v/>
      </c>
      <c r="AR121" s="127" t="str">
        <f t="shared" si="116"/>
        <v/>
      </c>
      <c r="AS121" s="127" t="str">
        <f t="shared" si="117"/>
        <v/>
      </c>
      <c r="AT121" s="127" t="str">
        <f t="shared" si="118"/>
        <v/>
      </c>
      <c r="AU121" s="127" t="str">
        <f t="shared" si="119"/>
        <v/>
      </c>
      <c r="AV121" s="127" t="str">
        <f t="shared" si="120"/>
        <v/>
      </c>
      <c r="AW121" s="127" t="str">
        <f t="shared" si="121"/>
        <v/>
      </c>
      <c r="AX121" s="127" t="str">
        <f t="shared" si="122"/>
        <v/>
      </c>
      <c r="AY121" s="127" t="str">
        <f t="shared" si="123"/>
        <v/>
      </c>
      <c r="AZ121" s="127" t="str">
        <f t="shared" si="124"/>
        <v/>
      </c>
      <c r="BA121" s="127" t="str">
        <f t="shared" si="125"/>
        <v/>
      </c>
      <c r="BB121" s="127" t="str">
        <f t="shared" si="126"/>
        <v/>
      </c>
      <c r="BQ121" s="116"/>
      <c r="BR121" s="116"/>
    </row>
    <row r="122" spans="1:70" ht="13.5" customHeight="1">
      <c r="A122" s="855">
        <f t="shared" si="151"/>
        <v>113</v>
      </c>
      <c r="B122" s="856"/>
      <c r="C122" s="857"/>
      <c r="D122" s="858"/>
      <c r="E122" s="859"/>
      <c r="F122" s="857"/>
      <c r="G122" s="859"/>
      <c r="H122" s="888"/>
      <c r="I122" s="889"/>
      <c r="J122" s="853"/>
      <c r="K122" s="854"/>
      <c r="L122" s="853"/>
      <c r="M122" s="854"/>
      <c r="N122" s="843"/>
      <c r="O122" s="844"/>
      <c r="P122" s="853"/>
      <c r="Q122" s="854"/>
      <c r="R122" s="851"/>
      <c r="S122" s="890"/>
      <c r="T122" s="841" t="str">
        <f t="shared" si="152"/>
        <v/>
      </c>
      <c r="U122" s="842"/>
      <c r="V122" s="842"/>
      <c r="W122" s="842"/>
      <c r="X122" s="842"/>
      <c r="Y122" s="842"/>
      <c r="Z122" s="124" t="str">
        <f t="shared" si="103"/>
        <v/>
      </c>
      <c r="AA122" s="125" t="str">
        <f t="shared" si="104"/>
        <v/>
      </c>
      <c r="AB122" s="126" t="str">
        <f t="shared" si="105"/>
        <v/>
      </c>
      <c r="AC122" s="126" t="str">
        <f t="shared" si="106"/>
        <v/>
      </c>
      <c r="AD122" s="127" t="str">
        <f t="shared" si="153"/>
        <v>○</v>
      </c>
      <c r="AE122" s="127" t="str">
        <f t="shared" si="107"/>
        <v/>
      </c>
      <c r="AF122" s="127" t="str">
        <f t="shared" si="108"/>
        <v/>
      </c>
      <c r="AG122" s="127" t="str">
        <f t="shared" si="109"/>
        <v/>
      </c>
      <c r="AH122" s="127" t="str">
        <f t="shared" si="110"/>
        <v/>
      </c>
      <c r="AI122" s="127" t="str">
        <f t="shared" si="111"/>
        <v/>
      </c>
      <c r="AJ122" s="127" t="str">
        <f t="shared" si="112"/>
        <v/>
      </c>
      <c r="AK122" s="127" t="str">
        <f t="shared" si="113"/>
        <v/>
      </c>
      <c r="AL122" s="127" t="str">
        <f t="shared" si="114"/>
        <v/>
      </c>
      <c r="AM122" s="127" t="str">
        <f t="shared" si="154"/>
        <v/>
      </c>
      <c r="AN122" s="127" t="str">
        <f t="shared" si="155"/>
        <v/>
      </c>
      <c r="AO122" s="127" t="str">
        <f t="shared" si="156"/>
        <v/>
      </c>
      <c r="AP122" s="127" t="str">
        <f t="shared" si="157"/>
        <v/>
      </c>
      <c r="AQ122" s="127" t="str">
        <f t="shared" si="115"/>
        <v/>
      </c>
      <c r="AR122" s="127" t="str">
        <f t="shared" si="116"/>
        <v/>
      </c>
      <c r="AS122" s="127" t="str">
        <f t="shared" si="117"/>
        <v/>
      </c>
      <c r="AT122" s="127" t="str">
        <f t="shared" si="118"/>
        <v/>
      </c>
      <c r="AU122" s="127" t="str">
        <f t="shared" si="119"/>
        <v/>
      </c>
      <c r="AV122" s="127" t="str">
        <f t="shared" si="120"/>
        <v/>
      </c>
      <c r="AW122" s="127" t="str">
        <f t="shared" si="121"/>
        <v/>
      </c>
      <c r="AX122" s="127" t="str">
        <f t="shared" si="122"/>
        <v/>
      </c>
      <c r="AY122" s="127" t="str">
        <f t="shared" si="123"/>
        <v/>
      </c>
      <c r="AZ122" s="127" t="str">
        <f t="shared" si="124"/>
        <v/>
      </c>
      <c r="BA122" s="127" t="str">
        <f t="shared" si="125"/>
        <v/>
      </c>
      <c r="BB122" s="127" t="str">
        <f t="shared" si="126"/>
        <v/>
      </c>
      <c r="BQ122" s="116"/>
      <c r="BR122" s="116"/>
    </row>
    <row r="123" spans="1:70" ht="13.5" customHeight="1">
      <c r="A123" s="855">
        <f t="shared" si="151"/>
        <v>114</v>
      </c>
      <c r="B123" s="856"/>
      <c r="C123" s="857"/>
      <c r="D123" s="858"/>
      <c r="E123" s="859"/>
      <c r="F123" s="857"/>
      <c r="G123" s="859"/>
      <c r="H123" s="862"/>
      <c r="I123" s="863"/>
      <c r="J123" s="853"/>
      <c r="K123" s="854"/>
      <c r="L123" s="853"/>
      <c r="M123" s="854"/>
      <c r="N123" s="843"/>
      <c r="O123" s="844"/>
      <c r="P123" s="853"/>
      <c r="Q123" s="854"/>
      <c r="R123" s="851"/>
      <c r="S123" s="890"/>
      <c r="T123" s="841" t="str">
        <f t="shared" si="152"/>
        <v/>
      </c>
      <c r="U123" s="842"/>
      <c r="V123" s="842"/>
      <c r="W123" s="842"/>
      <c r="X123" s="842"/>
      <c r="Y123" s="842"/>
      <c r="Z123" s="124" t="str">
        <f t="shared" si="103"/>
        <v/>
      </c>
      <c r="AA123" s="125" t="str">
        <f t="shared" si="104"/>
        <v/>
      </c>
      <c r="AB123" s="126" t="str">
        <f t="shared" si="105"/>
        <v/>
      </c>
      <c r="AC123" s="126" t="str">
        <f t="shared" si="106"/>
        <v/>
      </c>
      <c r="AD123" s="127" t="str">
        <f t="shared" si="153"/>
        <v>○</v>
      </c>
      <c r="AE123" s="127" t="str">
        <f t="shared" si="107"/>
        <v/>
      </c>
      <c r="AF123" s="127" t="str">
        <f t="shared" si="108"/>
        <v/>
      </c>
      <c r="AG123" s="127" t="str">
        <f t="shared" si="109"/>
        <v/>
      </c>
      <c r="AH123" s="127" t="str">
        <f t="shared" si="110"/>
        <v/>
      </c>
      <c r="AI123" s="127" t="str">
        <f t="shared" si="111"/>
        <v/>
      </c>
      <c r="AJ123" s="127" t="str">
        <f t="shared" si="112"/>
        <v/>
      </c>
      <c r="AK123" s="127" t="str">
        <f t="shared" si="113"/>
        <v/>
      </c>
      <c r="AL123" s="127" t="str">
        <f t="shared" si="114"/>
        <v/>
      </c>
      <c r="AM123" s="127" t="str">
        <f t="shared" si="154"/>
        <v/>
      </c>
      <c r="AN123" s="127" t="str">
        <f t="shared" si="155"/>
        <v/>
      </c>
      <c r="AO123" s="127" t="str">
        <f t="shared" si="156"/>
        <v/>
      </c>
      <c r="AP123" s="127" t="str">
        <f t="shared" si="157"/>
        <v/>
      </c>
      <c r="AQ123" s="127" t="str">
        <f t="shared" si="115"/>
        <v/>
      </c>
      <c r="AR123" s="127" t="str">
        <f t="shared" si="116"/>
        <v/>
      </c>
      <c r="AS123" s="127" t="str">
        <f t="shared" si="117"/>
        <v/>
      </c>
      <c r="AT123" s="127" t="str">
        <f t="shared" si="118"/>
        <v/>
      </c>
      <c r="AU123" s="127" t="str">
        <f t="shared" si="119"/>
        <v/>
      </c>
      <c r="AV123" s="127" t="str">
        <f t="shared" si="120"/>
        <v/>
      </c>
      <c r="AW123" s="127" t="str">
        <f t="shared" si="121"/>
        <v/>
      </c>
      <c r="AX123" s="127" t="str">
        <f t="shared" si="122"/>
        <v/>
      </c>
      <c r="AY123" s="127" t="str">
        <f t="shared" si="123"/>
        <v/>
      </c>
      <c r="AZ123" s="127" t="str">
        <f t="shared" si="124"/>
        <v/>
      </c>
      <c r="BA123" s="127" t="str">
        <f t="shared" si="125"/>
        <v/>
      </c>
      <c r="BB123" s="127" t="str">
        <f t="shared" si="126"/>
        <v/>
      </c>
      <c r="BQ123" s="116"/>
      <c r="BR123" s="116"/>
    </row>
    <row r="124" spans="1:70" ht="13.5" customHeight="1">
      <c r="A124" s="855">
        <f t="shared" si="151"/>
        <v>115</v>
      </c>
      <c r="B124" s="856"/>
      <c r="C124" s="857"/>
      <c r="D124" s="858"/>
      <c r="E124" s="859"/>
      <c r="F124" s="857"/>
      <c r="G124" s="859"/>
      <c r="H124" s="862"/>
      <c r="I124" s="863"/>
      <c r="J124" s="853"/>
      <c r="K124" s="854"/>
      <c r="L124" s="853"/>
      <c r="M124" s="854"/>
      <c r="N124" s="843"/>
      <c r="O124" s="844"/>
      <c r="P124" s="853"/>
      <c r="Q124" s="854"/>
      <c r="R124" s="851"/>
      <c r="S124" s="890"/>
      <c r="T124" s="841" t="str">
        <f t="shared" si="152"/>
        <v/>
      </c>
      <c r="U124" s="842"/>
      <c r="V124" s="842"/>
      <c r="W124" s="842"/>
      <c r="X124" s="842"/>
      <c r="Y124" s="842"/>
      <c r="Z124" s="124" t="str">
        <f t="shared" si="103"/>
        <v/>
      </c>
      <c r="AA124" s="125" t="str">
        <f t="shared" si="104"/>
        <v/>
      </c>
      <c r="AB124" s="126" t="str">
        <f t="shared" si="105"/>
        <v/>
      </c>
      <c r="AC124" s="126" t="str">
        <f t="shared" si="106"/>
        <v/>
      </c>
      <c r="AD124" s="127" t="str">
        <f t="shared" si="153"/>
        <v>○</v>
      </c>
      <c r="AE124" s="127" t="str">
        <f t="shared" si="107"/>
        <v/>
      </c>
      <c r="AF124" s="127" t="str">
        <f t="shared" si="108"/>
        <v/>
      </c>
      <c r="AG124" s="127" t="str">
        <f t="shared" si="109"/>
        <v/>
      </c>
      <c r="AH124" s="127" t="str">
        <f t="shared" si="110"/>
        <v/>
      </c>
      <c r="AI124" s="127" t="str">
        <f t="shared" si="111"/>
        <v/>
      </c>
      <c r="AJ124" s="127" t="str">
        <f t="shared" si="112"/>
        <v/>
      </c>
      <c r="AK124" s="127" t="str">
        <f t="shared" si="113"/>
        <v/>
      </c>
      <c r="AL124" s="127" t="str">
        <f t="shared" si="114"/>
        <v/>
      </c>
      <c r="AM124" s="127" t="str">
        <f t="shared" si="154"/>
        <v/>
      </c>
      <c r="AN124" s="127" t="str">
        <f t="shared" si="155"/>
        <v/>
      </c>
      <c r="AO124" s="127" t="str">
        <f t="shared" si="156"/>
        <v/>
      </c>
      <c r="AP124" s="127" t="str">
        <f t="shared" si="157"/>
        <v/>
      </c>
      <c r="AQ124" s="127" t="str">
        <f t="shared" si="115"/>
        <v/>
      </c>
      <c r="AR124" s="127" t="str">
        <f t="shared" si="116"/>
        <v/>
      </c>
      <c r="AS124" s="127" t="str">
        <f t="shared" si="117"/>
        <v/>
      </c>
      <c r="AT124" s="127" t="str">
        <f t="shared" si="118"/>
        <v/>
      </c>
      <c r="AU124" s="127" t="str">
        <f t="shared" si="119"/>
        <v/>
      </c>
      <c r="AV124" s="127" t="str">
        <f t="shared" si="120"/>
        <v/>
      </c>
      <c r="AW124" s="127" t="str">
        <f t="shared" si="121"/>
        <v/>
      </c>
      <c r="AX124" s="127" t="str">
        <f t="shared" si="122"/>
        <v/>
      </c>
      <c r="AY124" s="127" t="str">
        <f t="shared" si="123"/>
        <v/>
      </c>
      <c r="AZ124" s="127" t="str">
        <f t="shared" si="124"/>
        <v/>
      </c>
      <c r="BA124" s="127" t="str">
        <f t="shared" si="125"/>
        <v/>
      </c>
      <c r="BB124" s="127" t="str">
        <f t="shared" si="126"/>
        <v/>
      </c>
      <c r="BQ124" s="116"/>
      <c r="BR124" s="116"/>
    </row>
    <row r="125" spans="1:70" ht="13.5" customHeight="1">
      <c r="A125" s="855">
        <f t="shared" si="151"/>
        <v>116</v>
      </c>
      <c r="B125" s="856"/>
      <c r="C125" s="857"/>
      <c r="D125" s="858"/>
      <c r="E125" s="859"/>
      <c r="F125" s="857"/>
      <c r="G125" s="859"/>
      <c r="H125" s="862"/>
      <c r="I125" s="863"/>
      <c r="J125" s="853"/>
      <c r="K125" s="854"/>
      <c r="L125" s="853"/>
      <c r="M125" s="854"/>
      <c r="N125" s="843"/>
      <c r="O125" s="844"/>
      <c r="P125" s="853"/>
      <c r="Q125" s="854"/>
      <c r="R125" s="851"/>
      <c r="S125" s="890"/>
      <c r="T125" s="841" t="str">
        <f t="shared" si="152"/>
        <v/>
      </c>
      <c r="U125" s="842"/>
      <c r="V125" s="842"/>
      <c r="W125" s="842"/>
      <c r="X125" s="842"/>
      <c r="Y125" s="842"/>
      <c r="Z125" s="124" t="str">
        <f t="shared" si="103"/>
        <v/>
      </c>
      <c r="AA125" s="125" t="str">
        <f t="shared" si="104"/>
        <v/>
      </c>
      <c r="AB125" s="126" t="str">
        <f t="shared" si="105"/>
        <v/>
      </c>
      <c r="AC125" s="126" t="str">
        <f t="shared" si="106"/>
        <v/>
      </c>
      <c r="AD125" s="127" t="str">
        <f t="shared" si="153"/>
        <v>○</v>
      </c>
      <c r="AE125" s="127" t="str">
        <f t="shared" si="107"/>
        <v/>
      </c>
      <c r="AF125" s="127" t="str">
        <f t="shared" si="108"/>
        <v/>
      </c>
      <c r="AG125" s="127" t="str">
        <f t="shared" si="109"/>
        <v/>
      </c>
      <c r="AH125" s="127" t="str">
        <f t="shared" si="110"/>
        <v/>
      </c>
      <c r="AI125" s="127" t="str">
        <f t="shared" si="111"/>
        <v/>
      </c>
      <c r="AJ125" s="127" t="str">
        <f t="shared" si="112"/>
        <v/>
      </c>
      <c r="AK125" s="127" t="str">
        <f t="shared" si="113"/>
        <v/>
      </c>
      <c r="AL125" s="127" t="str">
        <f t="shared" si="114"/>
        <v/>
      </c>
      <c r="AM125" s="127" t="str">
        <f t="shared" si="154"/>
        <v/>
      </c>
      <c r="AN125" s="127" t="str">
        <f t="shared" si="155"/>
        <v/>
      </c>
      <c r="AO125" s="127" t="str">
        <f t="shared" si="156"/>
        <v/>
      </c>
      <c r="AP125" s="127" t="str">
        <f t="shared" si="157"/>
        <v/>
      </c>
      <c r="AQ125" s="127" t="str">
        <f t="shared" si="115"/>
        <v/>
      </c>
      <c r="AR125" s="127" t="str">
        <f t="shared" si="116"/>
        <v/>
      </c>
      <c r="AS125" s="127" t="str">
        <f t="shared" si="117"/>
        <v/>
      </c>
      <c r="AT125" s="127" t="str">
        <f t="shared" si="118"/>
        <v/>
      </c>
      <c r="AU125" s="127" t="str">
        <f t="shared" si="119"/>
        <v/>
      </c>
      <c r="AV125" s="127" t="str">
        <f t="shared" si="120"/>
        <v/>
      </c>
      <c r="AW125" s="127" t="str">
        <f t="shared" si="121"/>
        <v/>
      </c>
      <c r="AX125" s="127" t="str">
        <f t="shared" si="122"/>
        <v/>
      </c>
      <c r="AY125" s="127" t="str">
        <f t="shared" si="123"/>
        <v/>
      </c>
      <c r="AZ125" s="127" t="str">
        <f t="shared" si="124"/>
        <v/>
      </c>
      <c r="BA125" s="127" t="str">
        <f t="shared" si="125"/>
        <v/>
      </c>
      <c r="BB125" s="127" t="str">
        <f t="shared" si="126"/>
        <v/>
      </c>
      <c r="BQ125" s="116"/>
      <c r="BR125" s="116"/>
    </row>
    <row r="126" spans="1:70" ht="13.5" customHeight="1">
      <c r="A126" s="855">
        <f t="shared" si="151"/>
        <v>117</v>
      </c>
      <c r="B126" s="856"/>
      <c r="C126" s="857"/>
      <c r="D126" s="858"/>
      <c r="E126" s="859"/>
      <c r="F126" s="857"/>
      <c r="G126" s="859"/>
      <c r="H126" s="862"/>
      <c r="I126" s="863"/>
      <c r="J126" s="853"/>
      <c r="K126" s="854"/>
      <c r="L126" s="853"/>
      <c r="M126" s="854"/>
      <c r="N126" s="843"/>
      <c r="O126" s="844"/>
      <c r="P126" s="853"/>
      <c r="Q126" s="854"/>
      <c r="R126" s="851"/>
      <c r="S126" s="890"/>
      <c r="T126" s="841" t="str">
        <f t="shared" si="152"/>
        <v/>
      </c>
      <c r="U126" s="842"/>
      <c r="V126" s="842"/>
      <c r="W126" s="842"/>
      <c r="X126" s="842"/>
      <c r="Y126" s="842"/>
      <c r="Z126" s="124" t="str">
        <f t="shared" si="103"/>
        <v/>
      </c>
      <c r="AA126" s="125" t="str">
        <f t="shared" si="104"/>
        <v/>
      </c>
      <c r="AB126" s="126" t="str">
        <f t="shared" si="105"/>
        <v/>
      </c>
      <c r="AC126" s="126" t="str">
        <f t="shared" si="106"/>
        <v/>
      </c>
      <c r="AD126" s="127" t="str">
        <f t="shared" si="153"/>
        <v>○</v>
      </c>
      <c r="AE126" s="127" t="str">
        <f t="shared" si="107"/>
        <v/>
      </c>
      <c r="AF126" s="127" t="str">
        <f t="shared" si="108"/>
        <v/>
      </c>
      <c r="AG126" s="127" t="str">
        <f t="shared" si="109"/>
        <v/>
      </c>
      <c r="AH126" s="127" t="str">
        <f t="shared" si="110"/>
        <v/>
      </c>
      <c r="AI126" s="127" t="str">
        <f t="shared" si="111"/>
        <v/>
      </c>
      <c r="AJ126" s="127" t="str">
        <f t="shared" si="112"/>
        <v/>
      </c>
      <c r="AK126" s="127" t="str">
        <f t="shared" si="113"/>
        <v/>
      </c>
      <c r="AL126" s="127" t="str">
        <f t="shared" si="114"/>
        <v/>
      </c>
      <c r="AM126" s="127" t="str">
        <f t="shared" si="154"/>
        <v/>
      </c>
      <c r="AN126" s="127" t="str">
        <f t="shared" si="155"/>
        <v/>
      </c>
      <c r="AO126" s="127" t="str">
        <f t="shared" si="156"/>
        <v/>
      </c>
      <c r="AP126" s="127" t="str">
        <f t="shared" si="157"/>
        <v/>
      </c>
      <c r="AQ126" s="127" t="str">
        <f t="shared" si="115"/>
        <v/>
      </c>
      <c r="AR126" s="127" t="str">
        <f t="shared" si="116"/>
        <v/>
      </c>
      <c r="AS126" s="127" t="str">
        <f t="shared" si="117"/>
        <v/>
      </c>
      <c r="AT126" s="127" t="str">
        <f t="shared" si="118"/>
        <v/>
      </c>
      <c r="AU126" s="127" t="str">
        <f t="shared" si="119"/>
        <v/>
      </c>
      <c r="AV126" s="127" t="str">
        <f t="shared" si="120"/>
        <v/>
      </c>
      <c r="AW126" s="127" t="str">
        <f t="shared" si="121"/>
        <v/>
      </c>
      <c r="AX126" s="127" t="str">
        <f t="shared" si="122"/>
        <v/>
      </c>
      <c r="AY126" s="127" t="str">
        <f t="shared" si="123"/>
        <v/>
      </c>
      <c r="AZ126" s="127" t="str">
        <f t="shared" si="124"/>
        <v/>
      </c>
      <c r="BA126" s="127" t="str">
        <f t="shared" si="125"/>
        <v/>
      </c>
      <c r="BB126" s="127" t="str">
        <f t="shared" si="126"/>
        <v/>
      </c>
      <c r="BQ126" s="116"/>
      <c r="BR126" s="116"/>
    </row>
    <row r="127" spans="1:70" ht="13.5" customHeight="1">
      <c r="A127" s="855">
        <f t="shared" si="151"/>
        <v>118</v>
      </c>
      <c r="B127" s="856"/>
      <c r="C127" s="857"/>
      <c r="D127" s="858"/>
      <c r="E127" s="859"/>
      <c r="F127" s="857"/>
      <c r="G127" s="859"/>
      <c r="H127" s="862"/>
      <c r="I127" s="863"/>
      <c r="J127" s="853"/>
      <c r="K127" s="854"/>
      <c r="L127" s="853"/>
      <c r="M127" s="854"/>
      <c r="N127" s="843"/>
      <c r="O127" s="844"/>
      <c r="P127" s="853"/>
      <c r="Q127" s="854"/>
      <c r="R127" s="851"/>
      <c r="S127" s="890"/>
      <c r="T127" s="841" t="str">
        <f t="shared" si="152"/>
        <v/>
      </c>
      <c r="U127" s="842"/>
      <c r="V127" s="842"/>
      <c r="W127" s="842"/>
      <c r="X127" s="842"/>
      <c r="Y127" s="842"/>
      <c r="Z127" s="124" t="str">
        <f t="shared" si="103"/>
        <v/>
      </c>
      <c r="AA127" s="125" t="str">
        <f t="shared" si="104"/>
        <v/>
      </c>
      <c r="AB127" s="126" t="str">
        <f t="shared" si="105"/>
        <v/>
      </c>
      <c r="AC127" s="126" t="str">
        <f t="shared" si="106"/>
        <v/>
      </c>
      <c r="AD127" s="127" t="str">
        <f t="shared" si="153"/>
        <v>○</v>
      </c>
      <c r="AE127" s="127" t="str">
        <f t="shared" si="107"/>
        <v/>
      </c>
      <c r="AF127" s="127" t="str">
        <f t="shared" si="108"/>
        <v/>
      </c>
      <c r="AG127" s="127" t="str">
        <f t="shared" si="109"/>
        <v/>
      </c>
      <c r="AH127" s="127" t="str">
        <f t="shared" si="110"/>
        <v/>
      </c>
      <c r="AI127" s="127" t="str">
        <f t="shared" si="111"/>
        <v/>
      </c>
      <c r="AJ127" s="127" t="str">
        <f t="shared" si="112"/>
        <v/>
      </c>
      <c r="AK127" s="127" t="str">
        <f t="shared" si="113"/>
        <v/>
      </c>
      <c r="AL127" s="127" t="str">
        <f t="shared" si="114"/>
        <v/>
      </c>
      <c r="AM127" s="127" t="str">
        <f t="shared" si="154"/>
        <v/>
      </c>
      <c r="AN127" s="127" t="str">
        <f t="shared" si="155"/>
        <v/>
      </c>
      <c r="AO127" s="127" t="str">
        <f t="shared" si="156"/>
        <v/>
      </c>
      <c r="AP127" s="127" t="str">
        <f t="shared" si="157"/>
        <v/>
      </c>
      <c r="AQ127" s="127" t="str">
        <f t="shared" si="115"/>
        <v/>
      </c>
      <c r="AR127" s="127" t="str">
        <f t="shared" si="116"/>
        <v/>
      </c>
      <c r="AS127" s="127" t="str">
        <f t="shared" si="117"/>
        <v/>
      </c>
      <c r="AT127" s="127" t="str">
        <f t="shared" si="118"/>
        <v/>
      </c>
      <c r="AU127" s="127" t="str">
        <f t="shared" si="119"/>
        <v/>
      </c>
      <c r="AV127" s="127" t="str">
        <f t="shared" si="120"/>
        <v/>
      </c>
      <c r="AW127" s="127" t="str">
        <f t="shared" si="121"/>
        <v/>
      </c>
      <c r="AX127" s="127" t="str">
        <f t="shared" si="122"/>
        <v/>
      </c>
      <c r="AY127" s="127" t="str">
        <f t="shared" si="123"/>
        <v/>
      </c>
      <c r="AZ127" s="127" t="str">
        <f t="shared" si="124"/>
        <v/>
      </c>
      <c r="BA127" s="127" t="str">
        <f t="shared" si="125"/>
        <v/>
      </c>
      <c r="BB127" s="127" t="str">
        <f t="shared" si="126"/>
        <v/>
      </c>
      <c r="BQ127" s="116"/>
      <c r="BR127" s="116"/>
    </row>
    <row r="128" spans="1:70" ht="13.5" customHeight="1">
      <c r="A128" s="855">
        <f t="shared" si="151"/>
        <v>119</v>
      </c>
      <c r="B128" s="856"/>
      <c r="C128" s="132"/>
      <c r="D128" s="133"/>
      <c r="E128" s="134"/>
      <c r="F128" s="132"/>
      <c r="G128" s="134"/>
      <c r="H128" s="862"/>
      <c r="I128" s="863"/>
      <c r="J128" s="853"/>
      <c r="K128" s="854"/>
      <c r="L128" s="853"/>
      <c r="M128" s="854"/>
      <c r="N128" s="843"/>
      <c r="O128" s="844"/>
      <c r="P128" s="853"/>
      <c r="Q128" s="854"/>
      <c r="R128" s="851"/>
      <c r="S128" s="890"/>
      <c r="T128" s="841" t="str">
        <f t="shared" si="152"/>
        <v/>
      </c>
      <c r="U128" s="842"/>
      <c r="V128" s="842"/>
      <c r="W128" s="842"/>
      <c r="X128" s="842"/>
      <c r="Y128" s="842"/>
      <c r="Z128" s="124" t="str">
        <f t="shared" si="103"/>
        <v/>
      </c>
      <c r="AA128" s="125" t="str">
        <f t="shared" si="104"/>
        <v/>
      </c>
      <c r="AB128" s="126" t="str">
        <f t="shared" si="105"/>
        <v/>
      </c>
      <c r="AC128" s="126" t="str">
        <f t="shared" si="106"/>
        <v/>
      </c>
      <c r="AD128" s="127" t="str">
        <f t="shared" si="153"/>
        <v>○</v>
      </c>
      <c r="AE128" s="127" t="str">
        <f t="shared" si="107"/>
        <v/>
      </c>
      <c r="AF128" s="127" t="str">
        <f t="shared" si="108"/>
        <v/>
      </c>
      <c r="AG128" s="127" t="str">
        <f t="shared" si="109"/>
        <v/>
      </c>
      <c r="AH128" s="127" t="str">
        <f t="shared" si="110"/>
        <v/>
      </c>
      <c r="AI128" s="127" t="str">
        <f t="shared" si="111"/>
        <v/>
      </c>
      <c r="AJ128" s="127" t="str">
        <f t="shared" si="112"/>
        <v/>
      </c>
      <c r="AK128" s="127" t="str">
        <f t="shared" si="113"/>
        <v/>
      </c>
      <c r="AL128" s="127" t="str">
        <f t="shared" si="114"/>
        <v/>
      </c>
      <c r="AM128" s="127" t="str">
        <f t="shared" si="154"/>
        <v/>
      </c>
      <c r="AN128" s="127" t="str">
        <f t="shared" si="155"/>
        <v/>
      </c>
      <c r="AO128" s="127" t="str">
        <f t="shared" si="156"/>
        <v/>
      </c>
      <c r="AP128" s="127" t="str">
        <f t="shared" si="157"/>
        <v/>
      </c>
      <c r="AQ128" s="127" t="str">
        <f t="shared" si="115"/>
        <v/>
      </c>
      <c r="AR128" s="127" t="str">
        <f t="shared" si="116"/>
        <v/>
      </c>
      <c r="AS128" s="127" t="str">
        <f t="shared" si="117"/>
        <v/>
      </c>
      <c r="AT128" s="127" t="str">
        <f t="shared" si="118"/>
        <v/>
      </c>
      <c r="AU128" s="127" t="str">
        <f t="shared" si="119"/>
        <v/>
      </c>
      <c r="AV128" s="127" t="str">
        <f t="shared" si="120"/>
        <v/>
      </c>
      <c r="AW128" s="127" t="str">
        <f t="shared" si="121"/>
        <v/>
      </c>
      <c r="AX128" s="127" t="str">
        <f t="shared" si="122"/>
        <v/>
      </c>
      <c r="AY128" s="127" t="str">
        <f t="shared" si="123"/>
        <v/>
      </c>
      <c r="AZ128" s="127" t="str">
        <f t="shared" si="124"/>
        <v/>
      </c>
      <c r="BA128" s="127" t="str">
        <f t="shared" si="125"/>
        <v/>
      </c>
      <c r="BB128" s="127" t="str">
        <f t="shared" si="126"/>
        <v/>
      </c>
      <c r="BQ128" s="116"/>
      <c r="BR128" s="116"/>
    </row>
    <row r="129" spans="1:70" ht="13.5" customHeight="1">
      <c r="A129" s="855">
        <f t="shared" si="151"/>
        <v>120</v>
      </c>
      <c r="B129" s="856"/>
      <c r="C129" s="857"/>
      <c r="D129" s="858"/>
      <c r="E129" s="859"/>
      <c r="F129" s="857"/>
      <c r="G129" s="859"/>
      <c r="H129" s="862"/>
      <c r="I129" s="863"/>
      <c r="J129" s="853"/>
      <c r="K129" s="854"/>
      <c r="L129" s="853"/>
      <c r="M129" s="854"/>
      <c r="N129" s="843"/>
      <c r="O129" s="844"/>
      <c r="P129" s="853"/>
      <c r="Q129" s="854"/>
      <c r="R129" s="851"/>
      <c r="S129" s="890"/>
      <c r="T129" s="841" t="str">
        <f t="shared" si="152"/>
        <v/>
      </c>
      <c r="U129" s="842"/>
      <c r="V129" s="842"/>
      <c r="W129" s="842"/>
      <c r="X129" s="842"/>
      <c r="Y129" s="842"/>
      <c r="Z129" s="124" t="str">
        <f t="shared" si="103"/>
        <v/>
      </c>
      <c r="AA129" s="125" t="str">
        <f t="shared" si="104"/>
        <v/>
      </c>
      <c r="AB129" s="126" t="str">
        <f t="shared" si="105"/>
        <v/>
      </c>
      <c r="AC129" s="126" t="str">
        <f t="shared" si="106"/>
        <v/>
      </c>
      <c r="AD129" s="127" t="str">
        <f t="shared" si="153"/>
        <v>○</v>
      </c>
      <c r="AE129" s="127" t="str">
        <f t="shared" si="107"/>
        <v/>
      </c>
      <c r="AF129" s="127" t="str">
        <f t="shared" si="108"/>
        <v/>
      </c>
      <c r="AG129" s="127" t="str">
        <f t="shared" si="109"/>
        <v/>
      </c>
      <c r="AH129" s="127" t="str">
        <f t="shared" si="110"/>
        <v/>
      </c>
      <c r="AI129" s="127" t="str">
        <f t="shared" si="111"/>
        <v/>
      </c>
      <c r="AJ129" s="127" t="str">
        <f t="shared" si="112"/>
        <v/>
      </c>
      <c r="AK129" s="127" t="str">
        <f t="shared" si="113"/>
        <v/>
      </c>
      <c r="AL129" s="127" t="str">
        <f t="shared" si="114"/>
        <v/>
      </c>
      <c r="AM129" s="127" t="str">
        <f t="shared" si="154"/>
        <v/>
      </c>
      <c r="AN129" s="127" t="str">
        <f t="shared" si="155"/>
        <v/>
      </c>
      <c r="AO129" s="127" t="str">
        <f t="shared" si="156"/>
        <v/>
      </c>
      <c r="AP129" s="127" t="str">
        <f t="shared" si="157"/>
        <v/>
      </c>
      <c r="AQ129" s="127" t="str">
        <f t="shared" si="115"/>
        <v/>
      </c>
      <c r="AR129" s="127" t="str">
        <f t="shared" si="116"/>
        <v/>
      </c>
      <c r="AS129" s="127" t="str">
        <f t="shared" si="117"/>
        <v/>
      </c>
      <c r="AT129" s="127" t="str">
        <f t="shared" si="118"/>
        <v/>
      </c>
      <c r="AU129" s="127" t="str">
        <f t="shared" si="119"/>
        <v/>
      </c>
      <c r="AV129" s="127" t="str">
        <f t="shared" si="120"/>
        <v/>
      </c>
      <c r="AW129" s="127" t="str">
        <f t="shared" si="121"/>
        <v/>
      </c>
      <c r="AX129" s="127" t="str">
        <f t="shared" si="122"/>
        <v/>
      </c>
      <c r="AY129" s="127" t="str">
        <f t="shared" si="123"/>
        <v/>
      </c>
      <c r="AZ129" s="127" t="str">
        <f t="shared" si="124"/>
        <v/>
      </c>
      <c r="BA129" s="127" t="str">
        <f t="shared" si="125"/>
        <v/>
      </c>
      <c r="BB129" s="127" t="str">
        <f t="shared" si="126"/>
        <v/>
      </c>
      <c r="BQ129" s="116"/>
      <c r="BR129" s="116"/>
    </row>
    <row r="130" spans="1:70" ht="13.5" customHeight="1">
      <c r="A130" s="855">
        <f t="shared" si="151"/>
        <v>121</v>
      </c>
      <c r="B130" s="856"/>
      <c r="C130" s="857"/>
      <c r="D130" s="858"/>
      <c r="E130" s="859"/>
      <c r="F130" s="857"/>
      <c r="G130" s="859"/>
      <c r="H130" s="862"/>
      <c r="I130" s="863"/>
      <c r="J130" s="853"/>
      <c r="K130" s="854"/>
      <c r="L130" s="853"/>
      <c r="M130" s="854"/>
      <c r="N130" s="843"/>
      <c r="O130" s="844"/>
      <c r="P130" s="853"/>
      <c r="Q130" s="854"/>
      <c r="R130" s="851"/>
      <c r="S130" s="890"/>
      <c r="T130" s="841" t="str">
        <f t="shared" si="152"/>
        <v/>
      </c>
      <c r="U130" s="842"/>
      <c r="V130" s="842"/>
      <c r="W130" s="842"/>
      <c r="X130" s="842"/>
      <c r="Y130" s="842"/>
      <c r="Z130" s="124" t="str">
        <f t="shared" si="103"/>
        <v/>
      </c>
      <c r="AA130" s="125" t="str">
        <f t="shared" si="104"/>
        <v/>
      </c>
      <c r="AB130" s="126" t="str">
        <f t="shared" si="105"/>
        <v/>
      </c>
      <c r="AC130" s="126" t="str">
        <f t="shared" si="106"/>
        <v/>
      </c>
      <c r="AD130" s="127" t="str">
        <f t="shared" si="153"/>
        <v>○</v>
      </c>
      <c r="AE130" s="127" t="str">
        <f t="shared" si="107"/>
        <v/>
      </c>
      <c r="AF130" s="127" t="str">
        <f t="shared" si="108"/>
        <v/>
      </c>
      <c r="AG130" s="127" t="str">
        <f t="shared" si="109"/>
        <v/>
      </c>
      <c r="AH130" s="127" t="str">
        <f t="shared" si="110"/>
        <v/>
      </c>
      <c r="AI130" s="127" t="str">
        <f t="shared" si="111"/>
        <v/>
      </c>
      <c r="AJ130" s="127" t="str">
        <f t="shared" si="112"/>
        <v/>
      </c>
      <c r="AK130" s="127" t="str">
        <f t="shared" si="113"/>
        <v/>
      </c>
      <c r="AL130" s="127" t="str">
        <f t="shared" si="114"/>
        <v/>
      </c>
      <c r="AM130" s="127" t="str">
        <f t="shared" si="154"/>
        <v/>
      </c>
      <c r="AN130" s="127" t="str">
        <f t="shared" si="155"/>
        <v/>
      </c>
      <c r="AO130" s="127" t="str">
        <f t="shared" si="156"/>
        <v/>
      </c>
      <c r="AP130" s="127" t="str">
        <f t="shared" si="157"/>
        <v/>
      </c>
      <c r="AQ130" s="127" t="str">
        <f t="shared" si="115"/>
        <v/>
      </c>
      <c r="AR130" s="127" t="str">
        <f t="shared" si="116"/>
        <v/>
      </c>
      <c r="AS130" s="127" t="str">
        <f t="shared" si="117"/>
        <v/>
      </c>
      <c r="AT130" s="127" t="str">
        <f t="shared" si="118"/>
        <v/>
      </c>
      <c r="AU130" s="127" t="str">
        <f t="shared" si="119"/>
        <v/>
      </c>
      <c r="AV130" s="127" t="str">
        <f t="shared" si="120"/>
        <v/>
      </c>
      <c r="AW130" s="127" t="str">
        <f t="shared" si="121"/>
        <v/>
      </c>
      <c r="AX130" s="127" t="str">
        <f t="shared" si="122"/>
        <v/>
      </c>
      <c r="AY130" s="127" t="str">
        <f t="shared" si="123"/>
        <v/>
      </c>
      <c r="AZ130" s="127" t="str">
        <f t="shared" si="124"/>
        <v/>
      </c>
      <c r="BA130" s="127" t="str">
        <f t="shared" si="125"/>
        <v/>
      </c>
      <c r="BB130" s="127" t="str">
        <f t="shared" si="126"/>
        <v/>
      </c>
      <c r="BQ130" s="116"/>
      <c r="BR130" s="116"/>
    </row>
    <row r="131" spans="1:70" ht="13.5" customHeight="1">
      <c r="A131" s="855">
        <f t="shared" si="151"/>
        <v>122</v>
      </c>
      <c r="B131" s="856"/>
      <c r="C131" s="857"/>
      <c r="D131" s="858"/>
      <c r="E131" s="859"/>
      <c r="F131" s="857"/>
      <c r="G131" s="859"/>
      <c r="H131" s="862"/>
      <c r="I131" s="863"/>
      <c r="J131" s="853"/>
      <c r="K131" s="854"/>
      <c r="L131" s="853"/>
      <c r="M131" s="854"/>
      <c r="N131" s="843"/>
      <c r="O131" s="844"/>
      <c r="P131" s="853"/>
      <c r="Q131" s="854"/>
      <c r="R131" s="851"/>
      <c r="S131" s="890"/>
      <c r="T131" s="841" t="str">
        <f t="shared" si="152"/>
        <v/>
      </c>
      <c r="U131" s="842"/>
      <c r="V131" s="842"/>
      <c r="W131" s="842"/>
      <c r="X131" s="842"/>
      <c r="Y131" s="842"/>
      <c r="Z131" s="124" t="str">
        <f t="shared" si="103"/>
        <v/>
      </c>
      <c r="AA131" s="125" t="str">
        <f t="shared" si="104"/>
        <v/>
      </c>
      <c r="AB131" s="126" t="str">
        <f t="shared" si="105"/>
        <v/>
      </c>
      <c r="AC131" s="126" t="str">
        <f t="shared" si="106"/>
        <v/>
      </c>
      <c r="AD131" s="127" t="str">
        <f t="shared" si="153"/>
        <v>○</v>
      </c>
      <c r="AE131" s="127" t="str">
        <f t="shared" si="107"/>
        <v/>
      </c>
      <c r="AF131" s="127" t="str">
        <f t="shared" si="108"/>
        <v/>
      </c>
      <c r="AG131" s="127" t="str">
        <f t="shared" si="109"/>
        <v/>
      </c>
      <c r="AH131" s="127" t="str">
        <f t="shared" si="110"/>
        <v/>
      </c>
      <c r="AI131" s="127" t="str">
        <f t="shared" si="111"/>
        <v/>
      </c>
      <c r="AJ131" s="127" t="str">
        <f t="shared" si="112"/>
        <v/>
      </c>
      <c r="AK131" s="127" t="str">
        <f t="shared" si="113"/>
        <v/>
      </c>
      <c r="AL131" s="127" t="str">
        <f t="shared" si="114"/>
        <v/>
      </c>
      <c r="AM131" s="127" t="str">
        <f t="shared" si="154"/>
        <v/>
      </c>
      <c r="AN131" s="127" t="str">
        <f t="shared" si="155"/>
        <v/>
      </c>
      <c r="AO131" s="127" t="str">
        <f t="shared" si="156"/>
        <v/>
      </c>
      <c r="AP131" s="127" t="str">
        <f t="shared" si="157"/>
        <v/>
      </c>
      <c r="AQ131" s="127" t="str">
        <f t="shared" si="115"/>
        <v/>
      </c>
      <c r="AR131" s="127" t="str">
        <f t="shared" si="116"/>
        <v/>
      </c>
      <c r="AS131" s="127" t="str">
        <f t="shared" si="117"/>
        <v/>
      </c>
      <c r="AT131" s="127" t="str">
        <f t="shared" si="118"/>
        <v/>
      </c>
      <c r="AU131" s="127" t="str">
        <f t="shared" si="119"/>
        <v/>
      </c>
      <c r="AV131" s="127" t="str">
        <f t="shared" si="120"/>
        <v/>
      </c>
      <c r="AW131" s="127" t="str">
        <f t="shared" si="121"/>
        <v/>
      </c>
      <c r="AX131" s="127" t="str">
        <f t="shared" si="122"/>
        <v/>
      </c>
      <c r="AY131" s="127" t="str">
        <f t="shared" si="123"/>
        <v/>
      </c>
      <c r="AZ131" s="127" t="str">
        <f t="shared" si="124"/>
        <v/>
      </c>
      <c r="BA131" s="127" t="str">
        <f t="shared" si="125"/>
        <v/>
      </c>
      <c r="BB131" s="127" t="str">
        <f t="shared" si="126"/>
        <v/>
      </c>
      <c r="BQ131" s="116"/>
      <c r="BR131" s="116"/>
    </row>
    <row r="132" spans="1:70" ht="13.5" customHeight="1">
      <c r="A132" s="855">
        <f t="shared" si="151"/>
        <v>123</v>
      </c>
      <c r="B132" s="856"/>
      <c r="C132" s="857"/>
      <c r="D132" s="858"/>
      <c r="E132" s="859"/>
      <c r="F132" s="857"/>
      <c r="G132" s="859"/>
      <c r="H132" s="862"/>
      <c r="I132" s="863"/>
      <c r="J132" s="853"/>
      <c r="K132" s="854"/>
      <c r="L132" s="853"/>
      <c r="M132" s="854"/>
      <c r="N132" s="843"/>
      <c r="O132" s="844"/>
      <c r="P132" s="853"/>
      <c r="Q132" s="854"/>
      <c r="R132" s="851"/>
      <c r="S132" s="890"/>
      <c r="T132" s="841" t="str">
        <f t="shared" si="152"/>
        <v/>
      </c>
      <c r="U132" s="842"/>
      <c r="V132" s="842"/>
      <c r="W132" s="842"/>
      <c r="X132" s="842"/>
      <c r="Y132" s="842"/>
      <c r="Z132" s="124" t="str">
        <f t="shared" si="103"/>
        <v/>
      </c>
      <c r="AA132" s="125" t="str">
        <f t="shared" si="104"/>
        <v/>
      </c>
      <c r="AB132" s="126" t="str">
        <f t="shared" si="105"/>
        <v/>
      </c>
      <c r="AC132" s="126" t="str">
        <f t="shared" si="106"/>
        <v/>
      </c>
      <c r="AD132" s="127" t="str">
        <f t="shared" si="153"/>
        <v>○</v>
      </c>
      <c r="AE132" s="127" t="str">
        <f t="shared" si="107"/>
        <v/>
      </c>
      <c r="AF132" s="127" t="str">
        <f t="shared" si="108"/>
        <v/>
      </c>
      <c r="AG132" s="127" t="str">
        <f t="shared" si="109"/>
        <v/>
      </c>
      <c r="AH132" s="127" t="str">
        <f t="shared" si="110"/>
        <v/>
      </c>
      <c r="AI132" s="127" t="str">
        <f t="shared" si="111"/>
        <v/>
      </c>
      <c r="AJ132" s="127" t="str">
        <f t="shared" si="112"/>
        <v/>
      </c>
      <c r="AK132" s="127" t="str">
        <f t="shared" si="113"/>
        <v/>
      </c>
      <c r="AL132" s="127" t="str">
        <f t="shared" si="114"/>
        <v/>
      </c>
      <c r="AM132" s="127" t="str">
        <f t="shared" si="154"/>
        <v/>
      </c>
      <c r="AN132" s="127" t="str">
        <f t="shared" si="155"/>
        <v/>
      </c>
      <c r="AO132" s="127" t="str">
        <f t="shared" si="156"/>
        <v/>
      </c>
      <c r="AP132" s="127" t="str">
        <f t="shared" si="157"/>
        <v/>
      </c>
      <c r="AQ132" s="127" t="str">
        <f t="shared" si="115"/>
        <v/>
      </c>
      <c r="AR132" s="127" t="str">
        <f t="shared" si="116"/>
        <v/>
      </c>
      <c r="AS132" s="127" t="str">
        <f t="shared" si="117"/>
        <v/>
      </c>
      <c r="AT132" s="127" t="str">
        <f t="shared" si="118"/>
        <v/>
      </c>
      <c r="AU132" s="127" t="str">
        <f t="shared" si="119"/>
        <v/>
      </c>
      <c r="AV132" s="127" t="str">
        <f t="shared" si="120"/>
        <v/>
      </c>
      <c r="AW132" s="127" t="str">
        <f t="shared" si="121"/>
        <v/>
      </c>
      <c r="AX132" s="127" t="str">
        <f t="shared" si="122"/>
        <v/>
      </c>
      <c r="AY132" s="127" t="str">
        <f t="shared" si="123"/>
        <v/>
      </c>
      <c r="AZ132" s="127" t="str">
        <f t="shared" si="124"/>
        <v/>
      </c>
      <c r="BA132" s="127" t="str">
        <f t="shared" si="125"/>
        <v/>
      </c>
      <c r="BB132" s="127" t="str">
        <f t="shared" si="126"/>
        <v/>
      </c>
      <c r="BQ132" s="116"/>
      <c r="BR132" s="116"/>
    </row>
    <row r="133" spans="1:70" ht="13.5" customHeight="1">
      <c r="A133" s="855">
        <f t="shared" si="151"/>
        <v>124</v>
      </c>
      <c r="B133" s="856"/>
      <c r="C133" s="857"/>
      <c r="D133" s="858"/>
      <c r="E133" s="859"/>
      <c r="F133" s="857"/>
      <c r="G133" s="859"/>
      <c r="H133" s="862"/>
      <c r="I133" s="863"/>
      <c r="J133" s="853"/>
      <c r="K133" s="854"/>
      <c r="L133" s="853"/>
      <c r="M133" s="854"/>
      <c r="N133" s="843"/>
      <c r="O133" s="844"/>
      <c r="P133" s="853"/>
      <c r="Q133" s="854"/>
      <c r="R133" s="851"/>
      <c r="S133" s="890"/>
      <c r="T133" s="841" t="str">
        <f t="shared" si="152"/>
        <v/>
      </c>
      <c r="U133" s="842"/>
      <c r="V133" s="842"/>
      <c r="W133" s="842"/>
      <c r="X133" s="842"/>
      <c r="Y133" s="842"/>
      <c r="Z133" s="124" t="str">
        <f t="shared" si="103"/>
        <v/>
      </c>
      <c r="AA133" s="125" t="str">
        <f t="shared" si="104"/>
        <v/>
      </c>
      <c r="AB133" s="126" t="str">
        <f t="shared" si="105"/>
        <v/>
      </c>
      <c r="AC133" s="126" t="str">
        <f t="shared" si="106"/>
        <v/>
      </c>
      <c r="AD133" s="127" t="str">
        <f t="shared" si="153"/>
        <v>○</v>
      </c>
      <c r="AE133" s="127" t="str">
        <f t="shared" si="107"/>
        <v/>
      </c>
      <c r="AF133" s="127" t="str">
        <f t="shared" si="108"/>
        <v/>
      </c>
      <c r="AG133" s="127" t="str">
        <f t="shared" si="109"/>
        <v/>
      </c>
      <c r="AH133" s="127" t="str">
        <f t="shared" si="110"/>
        <v/>
      </c>
      <c r="AI133" s="127" t="str">
        <f t="shared" si="111"/>
        <v/>
      </c>
      <c r="AJ133" s="127" t="str">
        <f t="shared" si="112"/>
        <v/>
      </c>
      <c r="AK133" s="127" t="str">
        <f t="shared" si="113"/>
        <v/>
      </c>
      <c r="AL133" s="127" t="str">
        <f t="shared" si="114"/>
        <v/>
      </c>
      <c r="AM133" s="127" t="str">
        <f t="shared" si="154"/>
        <v/>
      </c>
      <c r="AN133" s="127" t="str">
        <f t="shared" si="155"/>
        <v/>
      </c>
      <c r="AO133" s="127" t="str">
        <f t="shared" si="156"/>
        <v/>
      </c>
      <c r="AP133" s="127" t="str">
        <f t="shared" si="157"/>
        <v/>
      </c>
      <c r="AQ133" s="127" t="str">
        <f t="shared" si="115"/>
        <v/>
      </c>
      <c r="AR133" s="127" t="str">
        <f t="shared" si="116"/>
        <v/>
      </c>
      <c r="AS133" s="127" t="str">
        <f t="shared" si="117"/>
        <v/>
      </c>
      <c r="AT133" s="127" t="str">
        <f t="shared" si="118"/>
        <v/>
      </c>
      <c r="AU133" s="127" t="str">
        <f t="shared" si="119"/>
        <v/>
      </c>
      <c r="AV133" s="127" t="str">
        <f t="shared" si="120"/>
        <v/>
      </c>
      <c r="AW133" s="127" t="str">
        <f t="shared" si="121"/>
        <v/>
      </c>
      <c r="AX133" s="127" t="str">
        <f t="shared" si="122"/>
        <v/>
      </c>
      <c r="AY133" s="127" t="str">
        <f t="shared" si="123"/>
        <v/>
      </c>
      <c r="AZ133" s="127" t="str">
        <f t="shared" si="124"/>
        <v/>
      </c>
      <c r="BA133" s="127" t="str">
        <f t="shared" si="125"/>
        <v/>
      </c>
      <c r="BB133" s="127" t="str">
        <f t="shared" si="126"/>
        <v/>
      </c>
      <c r="BQ133" s="116"/>
      <c r="BR133" s="116"/>
    </row>
    <row r="134" spans="1:70" ht="13.5" customHeight="1">
      <c r="A134" s="855">
        <f t="shared" si="151"/>
        <v>125</v>
      </c>
      <c r="B134" s="856"/>
      <c r="C134" s="857"/>
      <c r="D134" s="858"/>
      <c r="E134" s="859"/>
      <c r="F134" s="857"/>
      <c r="G134" s="859"/>
      <c r="H134" s="862"/>
      <c r="I134" s="863"/>
      <c r="J134" s="853"/>
      <c r="K134" s="854"/>
      <c r="L134" s="853"/>
      <c r="M134" s="854"/>
      <c r="N134" s="843"/>
      <c r="O134" s="844"/>
      <c r="P134" s="853"/>
      <c r="Q134" s="854"/>
      <c r="R134" s="851"/>
      <c r="S134" s="890"/>
      <c r="T134" s="841" t="str">
        <f t="shared" si="152"/>
        <v/>
      </c>
      <c r="U134" s="842"/>
      <c r="V134" s="842"/>
      <c r="W134" s="842"/>
      <c r="X134" s="842"/>
      <c r="Y134" s="842"/>
      <c r="Z134" s="124" t="str">
        <f t="shared" si="103"/>
        <v/>
      </c>
      <c r="AA134" s="125" t="str">
        <f t="shared" si="104"/>
        <v/>
      </c>
      <c r="AB134" s="126" t="str">
        <f t="shared" si="105"/>
        <v/>
      </c>
      <c r="AC134" s="126" t="str">
        <f t="shared" si="106"/>
        <v/>
      </c>
      <c r="AD134" s="127" t="str">
        <f t="shared" si="153"/>
        <v>○</v>
      </c>
      <c r="AE134" s="127" t="str">
        <f t="shared" si="107"/>
        <v/>
      </c>
      <c r="AF134" s="127" t="str">
        <f t="shared" si="108"/>
        <v/>
      </c>
      <c r="AG134" s="127" t="str">
        <f t="shared" si="109"/>
        <v/>
      </c>
      <c r="AH134" s="127" t="str">
        <f t="shared" si="110"/>
        <v/>
      </c>
      <c r="AI134" s="127" t="str">
        <f t="shared" si="111"/>
        <v/>
      </c>
      <c r="AJ134" s="127" t="str">
        <f t="shared" si="112"/>
        <v/>
      </c>
      <c r="AK134" s="127" t="str">
        <f t="shared" si="113"/>
        <v/>
      </c>
      <c r="AL134" s="127" t="str">
        <f t="shared" si="114"/>
        <v/>
      </c>
      <c r="AM134" s="127" t="str">
        <f t="shared" si="154"/>
        <v/>
      </c>
      <c r="AN134" s="127" t="str">
        <f t="shared" si="155"/>
        <v/>
      </c>
      <c r="AO134" s="127" t="str">
        <f t="shared" si="156"/>
        <v/>
      </c>
      <c r="AP134" s="127" t="str">
        <f t="shared" si="157"/>
        <v/>
      </c>
      <c r="AQ134" s="127" t="str">
        <f t="shared" si="115"/>
        <v/>
      </c>
      <c r="AR134" s="127" t="str">
        <f t="shared" si="116"/>
        <v/>
      </c>
      <c r="AS134" s="127" t="str">
        <f t="shared" si="117"/>
        <v/>
      </c>
      <c r="AT134" s="127" t="str">
        <f t="shared" si="118"/>
        <v/>
      </c>
      <c r="AU134" s="127" t="str">
        <f t="shared" si="119"/>
        <v/>
      </c>
      <c r="AV134" s="127" t="str">
        <f t="shared" si="120"/>
        <v/>
      </c>
      <c r="AW134" s="127" t="str">
        <f t="shared" si="121"/>
        <v/>
      </c>
      <c r="AX134" s="127" t="str">
        <f t="shared" si="122"/>
        <v/>
      </c>
      <c r="AY134" s="127" t="str">
        <f t="shared" si="123"/>
        <v/>
      </c>
      <c r="AZ134" s="127" t="str">
        <f t="shared" si="124"/>
        <v/>
      </c>
      <c r="BA134" s="127" t="str">
        <f t="shared" si="125"/>
        <v/>
      </c>
      <c r="BB134" s="127" t="str">
        <f t="shared" si="126"/>
        <v/>
      </c>
      <c r="BQ134" s="116"/>
      <c r="BR134" s="116"/>
    </row>
    <row r="135" spans="1:70" ht="13.5" customHeight="1">
      <c r="A135" s="855">
        <f t="shared" si="151"/>
        <v>126</v>
      </c>
      <c r="B135" s="856"/>
      <c r="C135" s="857"/>
      <c r="D135" s="858"/>
      <c r="E135" s="859"/>
      <c r="F135" s="857"/>
      <c r="G135" s="859"/>
      <c r="H135" s="862"/>
      <c r="I135" s="863"/>
      <c r="J135" s="853"/>
      <c r="K135" s="854"/>
      <c r="L135" s="853"/>
      <c r="M135" s="854"/>
      <c r="N135" s="843"/>
      <c r="O135" s="844"/>
      <c r="P135" s="853"/>
      <c r="Q135" s="854"/>
      <c r="R135" s="851"/>
      <c r="S135" s="852"/>
      <c r="T135" s="841" t="str">
        <f t="shared" si="152"/>
        <v/>
      </c>
      <c r="U135" s="842"/>
      <c r="V135" s="842"/>
      <c r="W135" s="842"/>
      <c r="X135" s="842"/>
      <c r="Y135" s="842"/>
      <c r="Z135" s="124" t="str">
        <f t="shared" si="103"/>
        <v/>
      </c>
      <c r="AA135" s="125" t="str">
        <f t="shared" si="104"/>
        <v/>
      </c>
      <c r="AB135" s="126" t="str">
        <f t="shared" si="105"/>
        <v/>
      </c>
      <c r="AC135" s="126" t="str">
        <f t="shared" si="106"/>
        <v/>
      </c>
      <c r="AD135" s="127" t="str">
        <f t="shared" si="153"/>
        <v>○</v>
      </c>
      <c r="AE135" s="127" t="str">
        <f t="shared" si="107"/>
        <v/>
      </c>
      <c r="AF135" s="127" t="str">
        <f t="shared" si="108"/>
        <v/>
      </c>
      <c r="AG135" s="127" t="str">
        <f t="shared" si="109"/>
        <v/>
      </c>
      <c r="AH135" s="127" t="str">
        <f t="shared" si="110"/>
        <v/>
      </c>
      <c r="AI135" s="127" t="str">
        <f t="shared" si="111"/>
        <v/>
      </c>
      <c r="AJ135" s="127" t="str">
        <f t="shared" si="112"/>
        <v/>
      </c>
      <c r="AK135" s="127" t="str">
        <f t="shared" si="113"/>
        <v/>
      </c>
      <c r="AL135" s="127" t="str">
        <f t="shared" si="114"/>
        <v/>
      </c>
      <c r="AM135" s="127" t="str">
        <f t="shared" si="154"/>
        <v/>
      </c>
      <c r="AN135" s="127" t="str">
        <f t="shared" si="155"/>
        <v/>
      </c>
      <c r="AO135" s="127" t="str">
        <f t="shared" si="156"/>
        <v/>
      </c>
      <c r="AP135" s="127" t="str">
        <f t="shared" si="157"/>
        <v/>
      </c>
      <c r="AQ135" s="127" t="str">
        <f t="shared" si="115"/>
        <v/>
      </c>
      <c r="AR135" s="127" t="str">
        <f t="shared" si="116"/>
        <v/>
      </c>
      <c r="AS135" s="127" t="str">
        <f t="shared" si="117"/>
        <v/>
      </c>
      <c r="AT135" s="127" t="str">
        <f t="shared" si="118"/>
        <v/>
      </c>
      <c r="AU135" s="127" t="str">
        <f t="shared" si="119"/>
        <v/>
      </c>
      <c r="AV135" s="127" t="str">
        <f t="shared" si="120"/>
        <v/>
      </c>
      <c r="AW135" s="127" t="str">
        <f t="shared" si="121"/>
        <v/>
      </c>
      <c r="AX135" s="127" t="str">
        <f t="shared" si="122"/>
        <v/>
      </c>
      <c r="AY135" s="127" t="str">
        <f t="shared" si="123"/>
        <v/>
      </c>
      <c r="AZ135" s="127" t="str">
        <f t="shared" si="124"/>
        <v/>
      </c>
      <c r="BA135" s="127" t="str">
        <f t="shared" si="125"/>
        <v/>
      </c>
      <c r="BB135" s="127" t="str">
        <f t="shared" si="126"/>
        <v/>
      </c>
      <c r="BQ135" s="116"/>
      <c r="BR135" s="116"/>
    </row>
    <row r="136" spans="1:70" ht="13.5" customHeight="1">
      <c r="A136" s="855">
        <f t="shared" si="151"/>
        <v>127</v>
      </c>
      <c r="B136" s="856"/>
      <c r="C136" s="857"/>
      <c r="D136" s="858"/>
      <c r="E136" s="859"/>
      <c r="F136" s="857"/>
      <c r="G136" s="859"/>
      <c r="H136" s="862"/>
      <c r="I136" s="863"/>
      <c r="J136" s="853"/>
      <c r="K136" s="854"/>
      <c r="L136" s="853"/>
      <c r="M136" s="854"/>
      <c r="N136" s="843"/>
      <c r="O136" s="844"/>
      <c r="P136" s="853"/>
      <c r="Q136" s="854"/>
      <c r="R136" s="851"/>
      <c r="S136" s="852"/>
      <c r="T136" s="841" t="str">
        <f t="shared" si="152"/>
        <v/>
      </c>
      <c r="U136" s="842"/>
      <c r="V136" s="842"/>
      <c r="W136" s="842"/>
      <c r="X136" s="842"/>
      <c r="Y136" s="842"/>
      <c r="Z136" s="124" t="str">
        <f t="shared" si="103"/>
        <v/>
      </c>
      <c r="AA136" s="125" t="str">
        <f t="shared" si="104"/>
        <v/>
      </c>
      <c r="AB136" s="126" t="str">
        <f t="shared" si="105"/>
        <v/>
      </c>
      <c r="AC136" s="126" t="str">
        <f t="shared" si="106"/>
        <v/>
      </c>
      <c r="AD136" s="127" t="str">
        <f t="shared" si="153"/>
        <v>○</v>
      </c>
      <c r="AE136" s="127" t="str">
        <f t="shared" si="107"/>
        <v/>
      </c>
      <c r="AF136" s="127" t="str">
        <f t="shared" si="108"/>
        <v/>
      </c>
      <c r="AG136" s="127" t="str">
        <f t="shared" si="109"/>
        <v/>
      </c>
      <c r="AH136" s="127" t="str">
        <f t="shared" si="110"/>
        <v/>
      </c>
      <c r="AI136" s="127" t="str">
        <f t="shared" si="111"/>
        <v/>
      </c>
      <c r="AJ136" s="127" t="str">
        <f t="shared" si="112"/>
        <v/>
      </c>
      <c r="AK136" s="127" t="str">
        <f t="shared" si="113"/>
        <v/>
      </c>
      <c r="AL136" s="127" t="str">
        <f t="shared" si="114"/>
        <v/>
      </c>
      <c r="AM136" s="127" t="str">
        <f t="shared" si="154"/>
        <v/>
      </c>
      <c r="AN136" s="127" t="str">
        <f t="shared" si="155"/>
        <v/>
      </c>
      <c r="AO136" s="127" t="str">
        <f t="shared" si="156"/>
        <v/>
      </c>
      <c r="AP136" s="127" t="str">
        <f t="shared" si="157"/>
        <v/>
      </c>
      <c r="AQ136" s="127" t="str">
        <f t="shared" si="115"/>
        <v/>
      </c>
      <c r="AR136" s="127" t="str">
        <f t="shared" si="116"/>
        <v/>
      </c>
      <c r="AS136" s="127" t="str">
        <f t="shared" si="117"/>
        <v/>
      </c>
      <c r="AT136" s="127" t="str">
        <f t="shared" si="118"/>
        <v/>
      </c>
      <c r="AU136" s="127" t="str">
        <f t="shared" si="119"/>
        <v/>
      </c>
      <c r="AV136" s="127" t="str">
        <f t="shared" si="120"/>
        <v/>
      </c>
      <c r="AW136" s="127" t="str">
        <f t="shared" si="121"/>
        <v/>
      </c>
      <c r="AX136" s="127" t="str">
        <f t="shared" si="122"/>
        <v/>
      </c>
      <c r="AY136" s="127" t="str">
        <f t="shared" si="123"/>
        <v/>
      </c>
      <c r="AZ136" s="127" t="str">
        <f t="shared" si="124"/>
        <v/>
      </c>
      <c r="BA136" s="127" t="str">
        <f t="shared" si="125"/>
        <v/>
      </c>
      <c r="BB136" s="127" t="str">
        <f t="shared" si="126"/>
        <v/>
      </c>
      <c r="BQ136" s="116"/>
      <c r="BR136" s="116"/>
    </row>
    <row r="137" spans="1:70" ht="13.5" customHeight="1">
      <c r="A137" s="855">
        <f t="shared" si="151"/>
        <v>128</v>
      </c>
      <c r="B137" s="856"/>
      <c r="C137" s="857"/>
      <c r="D137" s="858"/>
      <c r="E137" s="859"/>
      <c r="F137" s="857"/>
      <c r="G137" s="859"/>
      <c r="H137" s="862"/>
      <c r="I137" s="863"/>
      <c r="J137" s="853"/>
      <c r="K137" s="854"/>
      <c r="L137" s="853"/>
      <c r="M137" s="854"/>
      <c r="N137" s="843"/>
      <c r="O137" s="844"/>
      <c r="P137" s="853"/>
      <c r="Q137" s="854"/>
      <c r="R137" s="851"/>
      <c r="S137" s="852"/>
      <c r="T137" s="841" t="str">
        <f t="shared" si="152"/>
        <v/>
      </c>
      <c r="U137" s="842"/>
      <c r="V137" s="842"/>
      <c r="W137" s="842"/>
      <c r="X137" s="842"/>
      <c r="Y137" s="842"/>
      <c r="Z137" s="124" t="str">
        <f t="shared" si="79"/>
        <v/>
      </c>
      <c r="AA137" s="125" t="str">
        <f t="shared" si="80"/>
        <v/>
      </c>
      <c r="AB137" s="126" t="str">
        <f t="shared" si="81"/>
        <v/>
      </c>
      <c r="AC137" s="126" t="str">
        <f t="shared" si="82"/>
        <v/>
      </c>
      <c r="AD137" s="127" t="str">
        <f t="shared" si="153"/>
        <v>○</v>
      </c>
      <c r="AE137" s="127" t="str">
        <f t="shared" si="83"/>
        <v/>
      </c>
      <c r="AF137" s="127" t="str">
        <f t="shared" si="84"/>
        <v/>
      </c>
      <c r="AG137" s="127" t="str">
        <f t="shared" si="85"/>
        <v/>
      </c>
      <c r="AH137" s="127" t="str">
        <f t="shared" si="86"/>
        <v/>
      </c>
      <c r="AI137" s="127" t="str">
        <f t="shared" si="87"/>
        <v/>
      </c>
      <c r="AJ137" s="127" t="str">
        <f t="shared" si="88"/>
        <v/>
      </c>
      <c r="AK137" s="127" t="str">
        <f t="shared" si="89"/>
        <v/>
      </c>
      <c r="AL137" s="127" t="str">
        <f t="shared" si="90"/>
        <v/>
      </c>
      <c r="AM137" s="127" t="str">
        <f t="shared" si="154"/>
        <v/>
      </c>
      <c r="AN137" s="127" t="str">
        <f t="shared" si="155"/>
        <v/>
      </c>
      <c r="AO137" s="127" t="str">
        <f t="shared" si="156"/>
        <v/>
      </c>
      <c r="AP137" s="127" t="str">
        <f t="shared" si="157"/>
        <v/>
      </c>
      <c r="AQ137" s="127" t="str">
        <f t="shared" si="91"/>
        <v/>
      </c>
      <c r="AR137" s="127" t="str">
        <f t="shared" si="92"/>
        <v/>
      </c>
      <c r="AS137" s="127" t="str">
        <f t="shared" si="93"/>
        <v/>
      </c>
      <c r="AT137" s="127" t="str">
        <f t="shared" si="94"/>
        <v/>
      </c>
      <c r="AU137" s="127" t="str">
        <f t="shared" si="95"/>
        <v/>
      </c>
      <c r="AV137" s="127" t="str">
        <f t="shared" si="96"/>
        <v/>
      </c>
      <c r="AW137" s="127" t="str">
        <f t="shared" si="97"/>
        <v/>
      </c>
      <c r="AX137" s="127" t="str">
        <f t="shared" si="98"/>
        <v/>
      </c>
      <c r="AY137" s="127" t="str">
        <f t="shared" si="99"/>
        <v/>
      </c>
      <c r="AZ137" s="127" t="str">
        <f t="shared" si="100"/>
        <v/>
      </c>
      <c r="BA137" s="127" t="str">
        <f t="shared" si="101"/>
        <v/>
      </c>
      <c r="BB137" s="127" t="str">
        <f t="shared" si="102"/>
        <v/>
      </c>
      <c r="BQ137" s="116"/>
      <c r="BR137" s="116"/>
    </row>
    <row r="138" spans="1:70" ht="13.5" customHeight="1">
      <c r="A138" s="855">
        <f t="shared" si="151"/>
        <v>129</v>
      </c>
      <c r="B138" s="856"/>
      <c r="C138" s="857"/>
      <c r="D138" s="858"/>
      <c r="E138" s="859"/>
      <c r="F138" s="857"/>
      <c r="G138" s="859"/>
      <c r="H138" s="862"/>
      <c r="I138" s="863"/>
      <c r="J138" s="853"/>
      <c r="K138" s="854"/>
      <c r="L138" s="853"/>
      <c r="M138" s="854"/>
      <c r="N138" s="843"/>
      <c r="O138" s="844"/>
      <c r="P138" s="853"/>
      <c r="Q138" s="854"/>
      <c r="R138" s="851"/>
      <c r="S138" s="852"/>
      <c r="T138" s="841" t="str">
        <f t="shared" si="152"/>
        <v/>
      </c>
      <c r="U138" s="842"/>
      <c r="V138" s="842"/>
      <c r="W138" s="842"/>
      <c r="X138" s="842"/>
      <c r="Y138" s="842"/>
      <c r="Z138" s="124" t="str">
        <f t="shared" ref="Z138:Z139" si="182">IF(AND(J138="○",P138=""),"A","")</f>
        <v/>
      </c>
      <c r="AA138" s="125" t="str">
        <f t="shared" ref="AA138:AA139" si="183">IF(AND(J138="○",P138="○"),"B","")</f>
        <v/>
      </c>
      <c r="AB138" s="126" t="str">
        <f t="shared" ref="AB138:AB139" si="184">IF(AND(J138="",L138="○",P138=""),"C","")</f>
        <v/>
      </c>
      <c r="AC138" s="126" t="str">
        <f t="shared" ref="AC138:AC139" si="185">IF(AND(J138="",L138="○",P138="○"),"D","")</f>
        <v/>
      </c>
      <c r="AD138" s="127" t="str">
        <f t="shared" si="153"/>
        <v>○</v>
      </c>
      <c r="AE138" s="127" t="str">
        <f t="shared" ref="AE138:AE139" si="186">IF(AND(F138="５歳",H138="１号",AD138="○",P138=""),"○","")</f>
        <v/>
      </c>
      <c r="AF138" s="127" t="str">
        <f t="shared" ref="AF138:AF139" si="187">IF(AND(F138="４歳",H138="１号",AD138="○",P138=""),"○","")</f>
        <v/>
      </c>
      <c r="AG138" s="127" t="str">
        <f t="shared" ref="AG138:AG139" si="188">IF(AND(F138="３歳",H138="１号",AD138="○",P138=""),"○","")</f>
        <v/>
      </c>
      <c r="AH138" s="127" t="str">
        <f t="shared" ref="AH138:AH139" si="189">IF(AND(F138="満３歳",H138="１号",AD138="○",P138=""),"○","")</f>
        <v/>
      </c>
      <c r="AI138" s="127" t="str">
        <f t="shared" ref="AI138:AI139" si="190">IF(AND(F138="５歳",H138="１号",AD138="○",P138="○"),"○","")</f>
        <v/>
      </c>
      <c r="AJ138" s="127" t="str">
        <f t="shared" ref="AJ138:AJ139" si="191">IF(AND(F138="４歳",H138="１号",AD138="○",P138="○"),"○","")</f>
        <v/>
      </c>
      <c r="AK138" s="127" t="str">
        <f t="shared" ref="AK138:AK139" si="192">IF(AND(F138="３歳",H138="１号",AD138="○",P138="○"),"○","")</f>
        <v/>
      </c>
      <c r="AL138" s="127" t="str">
        <f t="shared" ref="AL138:AL139" si="193">IF(AND(F138="満３歳",H138="１号",AD138="○",P138="○"),"○","")</f>
        <v/>
      </c>
      <c r="AM138" s="127" t="str">
        <f t="shared" si="154"/>
        <v/>
      </c>
      <c r="AN138" s="127" t="str">
        <f t="shared" si="155"/>
        <v/>
      </c>
      <c r="AO138" s="127" t="str">
        <f t="shared" si="156"/>
        <v/>
      </c>
      <c r="AP138" s="127" t="str">
        <f t="shared" si="157"/>
        <v/>
      </c>
      <c r="AQ138" s="127" t="str">
        <f t="shared" ref="AQ138:AQ139" si="194">IF(AND(F138="５歳",H138="２号",AD138="○",P138=""),"○","")</f>
        <v/>
      </c>
      <c r="AR138" s="127" t="str">
        <f t="shared" ref="AR138:AR139" si="195">IF(AND(F138="４歳",H138="２号",AD138="○",P138=""),"○","")</f>
        <v/>
      </c>
      <c r="AS138" s="127" t="str">
        <f t="shared" ref="AS138:AS139" si="196">IF(AND(F138="３歳",H138="２号",AD138="○",P138=""),"○","")</f>
        <v/>
      </c>
      <c r="AT138" s="127" t="str">
        <f t="shared" ref="AT138:AT139" si="197">IF(AND(F138="満３歳",H138="２号",AD138="○",P138=""),"○","")</f>
        <v/>
      </c>
      <c r="AU138" s="127" t="str">
        <f t="shared" ref="AU138:AU139" si="198">IF(AND(F138="５歳",H138="２号",AD138="○",P138="○"),"○","")</f>
        <v/>
      </c>
      <c r="AV138" s="127" t="str">
        <f t="shared" ref="AV138:AV139" si="199">IF(AND(F138="４歳",H138="２号",AD138="○",P138="○"),"○","")</f>
        <v/>
      </c>
      <c r="AW138" s="127" t="str">
        <f t="shared" ref="AW138:AW139" si="200">IF(AND(F138="３歳",H138="２号",AD138="○",P138="○"),"○","")</f>
        <v/>
      </c>
      <c r="AX138" s="127" t="str">
        <f t="shared" ref="AX138:AX139" si="201">IF(AND(F138="満３歳",H138="２号",AD138="○",P138="○"),"○","")</f>
        <v/>
      </c>
      <c r="AY138" s="127" t="str">
        <f t="shared" ref="AY138:AY139" si="202">IF(AND(F138="５歳",H138="２号",N138&gt;0),"○","")</f>
        <v/>
      </c>
      <c r="AZ138" s="127" t="str">
        <f t="shared" ref="AZ138:AZ139" si="203">IF(AND(F138="４歳",H138="２号",N138&gt;0),"○","")</f>
        <v/>
      </c>
      <c r="BA138" s="127" t="str">
        <f t="shared" ref="BA138:BA139" si="204">IF(AND(F138="３歳",H138="２号",N138&gt;0),"○","")</f>
        <v/>
      </c>
      <c r="BB138" s="127" t="str">
        <f t="shared" ref="BB138:BB139" si="205">IF(AND(F138="満３歳",H138="２号",N138&gt;0),"○","")</f>
        <v/>
      </c>
      <c r="BQ138" s="116"/>
      <c r="BR138" s="116"/>
    </row>
    <row r="139" spans="1:70" ht="13.5" customHeight="1">
      <c r="A139" s="855">
        <f t="shared" ref="A139" si="206">ROW()-9</f>
        <v>130</v>
      </c>
      <c r="B139" s="856"/>
      <c r="C139" s="857"/>
      <c r="D139" s="858"/>
      <c r="E139" s="859"/>
      <c r="F139" s="857"/>
      <c r="G139" s="859"/>
      <c r="H139" s="862"/>
      <c r="I139" s="863"/>
      <c r="J139" s="853"/>
      <c r="K139" s="854"/>
      <c r="L139" s="853"/>
      <c r="M139" s="854"/>
      <c r="N139" s="843"/>
      <c r="O139" s="844"/>
      <c r="P139" s="853"/>
      <c r="Q139" s="854"/>
      <c r="R139" s="851"/>
      <c r="S139" s="852"/>
      <c r="T139" s="841" t="str">
        <f t="shared" ref="T139" si="207">IF(AND(L139="",J139=""),"",IF(H139="１号","※下表に記載必要箇所あり(①)",IF(H139="２号","※下表に記載必要箇所あり(②)")))</f>
        <v/>
      </c>
      <c r="U139" s="842"/>
      <c r="V139" s="842"/>
      <c r="W139" s="842"/>
      <c r="X139" s="842"/>
      <c r="Y139" s="842"/>
      <c r="Z139" s="124" t="str">
        <f t="shared" si="182"/>
        <v/>
      </c>
      <c r="AA139" s="125" t="str">
        <f t="shared" si="183"/>
        <v/>
      </c>
      <c r="AB139" s="126" t="str">
        <f t="shared" si="184"/>
        <v/>
      </c>
      <c r="AC139" s="126" t="str">
        <f t="shared" si="185"/>
        <v/>
      </c>
      <c r="AD139" s="127" t="str">
        <f t="shared" ref="AD139" si="208">IF(OR(L139="○",J139="○"),"","○")</f>
        <v>○</v>
      </c>
      <c r="AE139" s="127" t="str">
        <f t="shared" si="186"/>
        <v/>
      </c>
      <c r="AF139" s="127" t="str">
        <f t="shared" si="187"/>
        <v/>
      </c>
      <c r="AG139" s="127" t="str">
        <f t="shared" si="188"/>
        <v/>
      </c>
      <c r="AH139" s="127" t="str">
        <f t="shared" si="189"/>
        <v/>
      </c>
      <c r="AI139" s="127" t="str">
        <f t="shared" si="190"/>
        <v/>
      </c>
      <c r="AJ139" s="127" t="str">
        <f t="shared" si="191"/>
        <v/>
      </c>
      <c r="AK139" s="127" t="str">
        <f t="shared" si="192"/>
        <v/>
      </c>
      <c r="AL139" s="127" t="str">
        <f t="shared" si="193"/>
        <v/>
      </c>
      <c r="AM139" s="127" t="str">
        <f t="shared" ref="AM139" si="209">IF(AND($F139="５歳",$H139="１号",OR($J139="○",$L139="○")),"○","")</f>
        <v/>
      </c>
      <c r="AN139" s="127" t="str">
        <f t="shared" ref="AN139" si="210">IF(AND($F139="４歳",$H139="１号",OR($J139="○",$L139="○")),"○","")</f>
        <v/>
      </c>
      <c r="AO139" s="127" t="str">
        <f t="shared" ref="AO139" si="211">IF(AND($F139="３歳",$H139="１号",OR($J139="○",$L139="○")),"○","")</f>
        <v/>
      </c>
      <c r="AP139" s="127" t="str">
        <f t="shared" ref="AP139" si="212">IF(AND($F139="満３歳",$H139="１号",OR($J139="○",$L139="○")),"○","")</f>
        <v/>
      </c>
      <c r="AQ139" s="127" t="str">
        <f t="shared" si="194"/>
        <v/>
      </c>
      <c r="AR139" s="127" t="str">
        <f t="shared" si="195"/>
        <v/>
      </c>
      <c r="AS139" s="127" t="str">
        <f t="shared" si="196"/>
        <v/>
      </c>
      <c r="AT139" s="127" t="str">
        <f t="shared" si="197"/>
        <v/>
      </c>
      <c r="AU139" s="127" t="str">
        <f t="shared" si="198"/>
        <v/>
      </c>
      <c r="AV139" s="127" t="str">
        <f t="shared" si="199"/>
        <v/>
      </c>
      <c r="AW139" s="127" t="str">
        <f t="shared" si="200"/>
        <v/>
      </c>
      <c r="AX139" s="127" t="str">
        <f t="shared" si="201"/>
        <v/>
      </c>
      <c r="AY139" s="127" t="str">
        <f t="shared" si="202"/>
        <v/>
      </c>
      <c r="AZ139" s="127" t="str">
        <f t="shared" si="203"/>
        <v/>
      </c>
      <c r="BA139" s="127" t="str">
        <f t="shared" si="204"/>
        <v/>
      </c>
      <c r="BB139" s="127" t="str">
        <f t="shared" si="205"/>
        <v/>
      </c>
      <c r="BQ139" s="116"/>
      <c r="BR139" s="116"/>
    </row>
    <row r="140" spans="1:70" ht="13.5" customHeight="1">
      <c r="A140" s="135"/>
      <c r="B140" s="136"/>
      <c r="C140" s="137"/>
      <c r="D140" s="137"/>
      <c r="E140" s="137"/>
      <c r="F140" s="137"/>
      <c r="G140" s="137"/>
      <c r="H140" s="137"/>
      <c r="I140" s="137"/>
      <c r="J140" s="137"/>
      <c r="K140" s="137"/>
      <c r="L140" s="137"/>
      <c r="M140" s="137"/>
      <c r="N140" s="138"/>
      <c r="O140" s="138"/>
      <c r="P140" s="139"/>
      <c r="Q140" s="140"/>
      <c r="R140" s="141"/>
      <c r="S140" s="142"/>
      <c r="T140" s="143"/>
      <c r="U140" s="144"/>
      <c r="V140" s="144"/>
      <c r="W140" s="144"/>
      <c r="X140" s="144"/>
      <c r="Y140" s="144"/>
      <c r="Z140" s="144"/>
      <c r="AA140" s="144"/>
    </row>
    <row r="141" spans="1:70" ht="13.5" customHeight="1">
      <c r="A141" s="346" t="s">
        <v>365</v>
      </c>
      <c r="B141" s="145" t="s">
        <v>341</v>
      </c>
      <c r="C141" s="146"/>
      <c r="D141" s="146"/>
      <c r="E141" s="146"/>
      <c r="F141" s="146"/>
      <c r="G141" s="146"/>
      <c r="H141" s="146"/>
      <c r="I141" s="146"/>
      <c r="J141" s="146"/>
      <c r="K141" s="146"/>
      <c r="L141" s="146"/>
      <c r="M141" s="147"/>
      <c r="N141" s="343" t="s">
        <v>58</v>
      </c>
      <c r="O141" s="344"/>
      <c r="P141" s="343" t="s">
        <v>27</v>
      </c>
      <c r="Q141" s="344"/>
      <c r="R141" s="345" t="s">
        <v>124</v>
      </c>
      <c r="S141" s="345"/>
      <c r="T141" s="343" t="s">
        <v>29</v>
      </c>
      <c r="U141" s="344"/>
      <c r="V141" s="148"/>
      <c r="W141" s="148"/>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Q141" s="116"/>
      <c r="BR141" s="116"/>
    </row>
    <row r="142" spans="1:70" ht="13.5" customHeight="1">
      <c r="A142" s="347"/>
      <c r="B142" s="323" t="s">
        <v>370</v>
      </c>
      <c r="C142" s="324"/>
      <c r="D142" s="324"/>
      <c r="E142" s="324"/>
      <c r="F142" s="324"/>
      <c r="G142" s="324"/>
      <c r="H142" s="324"/>
      <c r="I142" s="324"/>
      <c r="J142" s="324"/>
      <c r="K142" s="324"/>
      <c r="L142" s="324"/>
      <c r="M142" s="325"/>
      <c r="N142" s="339">
        <f>COUNTIF(AE10:AE139,"○")</f>
        <v>0</v>
      </c>
      <c r="O142" s="340"/>
      <c r="P142" s="339">
        <f>COUNTIF(AF10:AF139,"○")</f>
        <v>0</v>
      </c>
      <c r="Q142" s="340"/>
      <c r="R142" s="339">
        <f>COUNTIF(AG10:AG139,"○")</f>
        <v>0</v>
      </c>
      <c r="S142" s="340"/>
      <c r="T142" s="339">
        <f>COUNTIF(AH10:AH139,"○")</f>
        <v>0</v>
      </c>
      <c r="U142" s="340"/>
      <c r="V142" s="150"/>
      <c r="W142" s="150"/>
      <c r="X142" s="151"/>
      <c r="Y142" s="151"/>
      <c r="Z142" s="151"/>
      <c r="AA142" s="151"/>
      <c r="AB142" s="152"/>
      <c r="AC142" s="152"/>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Q142" s="116"/>
      <c r="BR142" s="116"/>
    </row>
    <row r="143" spans="1:70" ht="13.5" customHeight="1">
      <c r="A143" s="347"/>
      <c r="B143" s="326"/>
      <c r="C143" s="327"/>
      <c r="D143" s="327"/>
      <c r="E143" s="327"/>
      <c r="F143" s="327"/>
      <c r="G143" s="327"/>
      <c r="H143" s="327"/>
      <c r="I143" s="327"/>
      <c r="J143" s="327"/>
      <c r="K143" s="327"/>
      <c r="L143" s="327"/>
      <c r="M143" s="328"/>
      <c r="N143" s="341"/>
      <c r="O143" s="342"/>
      <c r="P143" s="341"/>
      <c r="Q143" s="342"/>
      <c r="R143" s="341"/>
      <c r="S143" s="342"/>
      <c r="T143" s="341"/>
      <c r="U143" s="342"/>
      <c r="V143" s="150"/>
      <c r="W143" s="150"/>
      <c r="X143" s="151"/>
      <c r="Y143" s="151"/>
      <c r="Z143" s="151"/>
      <c r="AA143" s="151"/>
      <c r="AB143" s="152"/>
      <c r="AC143" s="152"/>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Q143" s="116"/>
      <c r="BR143" s="116"/>
    </row>
    <row r="144" spans="1:70" ht="13.5" customHeight="1">
      <c r="A144" s="347"/>
      <c r="B144" s="323" t="s">
        <v>371</v>
      </c>
      <c r="C144" s="324"/>
      <c r="D144" s="324"/>
      <c r="E144" s="324"/>
      <c r="F144" s="324"/>
      <c r="G144" s="324"/>
      <c r="H144" s="324"/>
      <c r="I144" s="324"/>
      <c r="J144" s="324"/>
      <c r="K144" s="324"/>
      <c r="L144" s="324"/>
      <c r="M144" s="325"/>
      <c r="N144" s="339">
        <f>COUNTIF(AI10:AI139,"○")</f>
        <v>0</v>
      </c>
      <c r="O144" s="340"/>
      <c r="P144" s="339">
        <f>COUNTIF(AJ10:AJ139,"○")</f>
        <v>0</v>
      </c>
      <c r="Q144" s="340"/>
      <c r="R144" s="339">
        <f>COUNTIF(AK10:AK139,"○")</f>
        <v>0</v>
      </c>
      <c r="S144" s="340"/>
      <c r="T144" s="339">
        <f>COUNTIF(AL10:AL139,"○")</f>
        <v>0</v>
      </c>
      <c r="U144" s="340"/>
      <c r="V144" s="150"/>
      <c r="W144" s="150"/>
      <c r="X144" s="151"/>
      <c r="Y144" s="151"/>
      <c r="Z144" s="151"/>
      <c r="AA144" s="151"/>
      <c r="AB144" s="152"/>
      <c r="AC144" s="152"/>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Q144" s="116"/>
      <c r="BR144" s="116"/>
    </row>
    <row r="145" spans="1:70" ht="13.5" customHeight="1">
      <c r="A145" s="347"/>
      <c r="B145" s="326"/>
      <c r="C145" s="327"/>
      <c r="D145" s="327"/>
      <c r="E145" s="327"/>
      <c r="F145" s="327"/>
      <c r="G145" s="327"/>
      <c r="H145" s="327"/>
      <c r="I145" s="327"/>
      <c r="J145" s="327"/>
      <c r="K145" s="327"/>
      <c r="L145" s="327"/>
      <c r="M145" s="328"/>
      <c r="N145" s="341"/>
      <c r="O145" s="342"/>
      <c r="P145" s="341"/>
      <c r="Q145" s="342"/>
      <c r="R145" s="341"/>
      <c r="S145" s="342"/>
      <c r="T145" s="341"/>
      <c r="U145" s="342"/>
      <c r="V145" s="150"/>
      <c r="W145" s="150"/>
      <c r="X145" s="151"/>
      <c r="Y145" s="151"/>
      <c r="Z145" s="151"/>
      <c r="AA145" s="151"/>
      <c r="AB145" s="152"/>
      <c r="AC145" s="152"/>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Q145" s="116"/>
      <c r="BR145" s="116"/>
    </row>
    <row r="146" spans="1:70" ht="13.5" customHeight="1">
      <c r="A146" s="347"/>
      <c r="B146" s="323" t="s">
        <v>342</v>
      </c>
      <c r="C146" s="324"/>
      <c r="D146" s="324"/>
      <c r="E146" s="324"/>
      <c r="F146" s="324"/>
      <c r="G146" s="324"/>
      <c r="H146" s="324"/>
      <c r="I146" s="324"/>
      <c r="J146" s="324"/>
      <c r="K146" s="324"/>
      <c r="L146" s="324"/>
      <c r="M146" s="325"/>
      <c r="N146" s="339">
        <f>COUNTIF(AM10:AM139,"○")</f>
        <v>0</v>
      </c>
      <c r="O146" s="340"/>
      <c r="P146" s="339">
        <f>COUNTIF(AN10:AN139,"○")</f>
        <v>0</v>
      </c>
      <c r="Q146" s="340"/>
      <c r="R146" s="339">
        <f>COUNTIF(AO10:AO139,"○")</f>
        <v>0</v>
      </c>
      <c r="S146" s="340"/>
      <c r="T146" s="339">
        <f>COUNTIF(AP10:AP139,"○")</f>
        <v>0</v>
      </c>
      <c r="U146" s="340"/>
      <c r="V146" s="150"/>
      <c r="W146" s="150"/>
      <c r="X146" s="151"/>
      <c r="Y146" s="151"/>
      <c r="Z146" s="151"/>
      <c r="AA146" s="151"/>
      <c r="AB146" s="152"/>
      <c r="AC146" s="152"/>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Q146" s="116"/>
      <c r="BR146" s="116"/>
    </row>
    <row r="147" spans="1:70" ht="13.5" customHeight="1">
      <c r="A147" s="347"/>
      <c r="B147" s="326"/>
      <c r="C147" s="327"/>
      <c r="D147" s="327"/>
      <c r="E147" s="327"/>
      <c r="F147" s="327"/>
      <c r="G147" s="327"/>
      <c r="H147" s="327"/>
      <c r="I147" s="327"/>
      <c r="J147" s="327"/>
      <c r="K147" s="327"/>
      <c r="L147" s="327"/>
      <c r="M147" s="328"/>
      <c r="N147" s="341"/>
      <c r="O147" s="342"/>
      <c r="P147" s="341"/>
      <c r="Q147" s="342"/>
      <c r="R147" s="341"/>
      <c r="S147" s="342"/>
      <c r="T147" s="341"/>
      <c r="U147" s="342"/>
      <c r="V147" s="150"/>
      <c r="W147" s="150"/>
      <c r="X147" s="151"/>
      <c r="Y147" s="151"/>
      <c r="Z147" s="151"/>
      <c r="AA147" s="151"/>
      <c r="AB147" s="152"/>
      <c r="AC147" s="152"/>
      <c r="AD147" s="149"/>
      <c r="AE147" s="149"/>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Q147" s="116"/>
      <c r="BR147" s="116"/>
    </row>
    <row r="148" spans="1:70" ht="13.5" customHeight="1">
      <c r="A148" s="347"/>
      <c r="B148" s="153"/>
      <c r="C148" s="154"/>
      <c r="D148" s="154"/>
      <c r="E148" s="154"/>
      <c r="F148" s="154"/>
      <c r="G148" s="154"/>
      <c r="H148" s="154"/>
      <c r="I148" s="154"/>
      <c r="J148" s="154"/>
      <c r="K148" s="154"/>
      <c r="L148" s="154"/>
      <c r="M148" s="154"/>
      <c r="N148" s="154"/>
      <c r="O148" s="154"/>
      <c r="P148" s="155"/>
      <c r="Q148" s="155"/>
      <c r="R148" s="155"/>
      <c r="S148" s="155"/>
      <c r="T148" s="155"/>
      <c r="U148" s="155"/>
      <c r="V148" s="137"/>
      <c r="W148" s="137"/>
      <c r="X148" s="137"/>
      <c r="Y148" s="137"/>
      <c r="Z148" s="137"/>
      <c r="AA148" s="137"/>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Q148" s="116"/>
      <c r="BR148" s="116"/>
    </row>
    <row r="149" spans="1:70" ht="13.5" customHeight="1">
      <c r="A149" s="347"/>
      <c r="B149" s="156" t="s">
        <v>343</v>
      </c>
      <c r="C149" s="157"/>
      <c r="D149" s="157"/>
      <c r="E149" s="157"/>
      <c r="F149" s="158"/>
      <c r="G149" s="158"/>
      <c r="H149" s="158"/>
      <c r="I149" s="158"/>
      <c r="J149" s="158"/>
      <c r="K149" s="158"/>
      <c r="L149" s="158"/>
      <c r="M149" s="158"/>
      <c r="N149" s="343" t="s">
        <v>58</v>
      </c>
      <c r="O149" s="344"/>
      <c r="P149" s="343" t="s">
        <v>27</v>
      </c>
      <c r="Q149" s="344"/>
      <c r="R149" s="345" t="s">
        <v>124</v>
      </c>
      <c r="S149" s="345"/>
      <c r="T149" s="343" t="s">
        <v>29</v>
      </c>
      <c r="U149" s="344"/>
      <c r="V149" s="148"/>
      <c r="W149" s="148"/>
      <c r="AB149" s="136"/>
      <c r="AC149" s="136"/>
      <c r="AD149" s="136"/>
      <c r="AE149" s="136"/>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Q149" s="116"/>
      <c r="BR149" s="116"/>
    </row>
    <row r="150" spans="1:70" ht="13.5" customHeight="1">
      <c r="A150" s="347"/>
      <c r="B150" s="323" t="s">
        <v>372</v>
      </c>
      <c r="C150" s="324"/>
      <c r="D150" s="324"/>
      <c r="E150" s="324"/>
      <c r="F150" s="324"/>
      <c r="G150" s="324"/>
      <c r="H150" s="324"/>
      <c r="I150" s="324"/>
      <c r="J150" s="324"/>
      <c r="K150" s="324"/>
      <c r="L150" s="324"/>
      <c r="M150" s="325"/>
      <c r="N150" s="329"/>
      <c r="O150" s="330"/>
      <c r="P150" s="337"/>
      <c r="Q150" s="338"/>
      <c r="R150" s="329"/>
      <c r="S150" s="330"/>
      <c r="T150" s="329"/>
      <c r="U150" s="330"/>
      <c r="V150" s="160"/>
      <c r="W150" s="160"/>
      <c r="X150" s="161"/>
      <c r="Y150" s="161"/>
      <c r="Z150" s="161"/>
      <c r="AA150" s="161"/>
      <c r="AB150" s="159" t="s">
        <v>344</v>
      </c>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Q150" s="116"/>
      <c r="BR150" s="116"/>
    </row>
    <row r="151" spans="1:70" ht="13.5" customHeight="1">
      <c r="A151" s="347"/>
      <c r="B151" s="326"/>
      <c r="C151" s="327"/>
      <c r="D151" s="327"/>
      <c r="E151" s="327"/>
      <c r="F151" s="327"/>
      <c r="G151" s="327"/>
      <c r="H151" s="327"/>
      <c r="I151" s="327"/>
      <c r="J151" s="327"/>
      <c r="K151" s="327"/>
      <c r="L151" s="327"/>
      <c r="M151" s="328"/>
      <c r="N151" s="331"/>
      <c r="O151" s="332"/>
      <c r="P151" s="331"/>
      <c r="Q151" s="332"/>
      <c r="R151" s="331"/>
      <c r="S151" s="332"/>
      <c r="T151" s="331"/>
      <c r="U151" s="332"/>
      <c r="V151" s="160"/>
      <c r="W151" s="160"/>
      <c r="X151" s="161"/>
      <c r="Y151" s="161"/>
      <c r="Z151" s="161"/>
      <c r="AA151" s="161"/>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Q151" s="116"/>
      <c r="BR151" s="116"/>
    </row>
    <row r="152" spans="1:70" ht="13.5" customHeight="1">
      <c r="A152" s="347"/>
      <c r="B152" s="323" t="s">
        <v>373</v>
      </c>
      <c r="C152" s="324"/>
      <c r="D152" s="324"/>
      <c r="E152" s="324"/>
      <c r="F152" s="324"/>
      <c r="G152" s="324"/>
      <c r="H152" s="324"/>
      <c r="I152" s="324"/>
      <c r="J152" s="324"/>
      <c r="K152" s="324"/>
      <c r="L152" s="324"/>
      <c r="M152" s="325"/>
      <c r="N152" s="329"/>
      <c r="O152" s="330"/>
      <c r="P152" s="329"/>
      <c r="Q152" s="330"/>
      <c r="R152" s="329"/>
      <c r="S152" s="330"/>
      <c r="T152" s="329"/>
      <c r="U152" s="330"/>
      <c r="V152" s="160"/>
      <c r="W152" s="160"/>
      <c r="X152" s="161"/>
      <c r="Y152" s="161"/>
      <c r="Z152" s="161"/>
      <c r="AA152" s="161"/>
      <c r="AB152" s="159" t="s">
        <v>345</v>
      </c>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Q152" s="116"/>
      <c r="BR152" s="116"/>
    </row>
    <row r="153" spans="1:70" ht="13.5" customHeight="1">
      <c r="A153" s="347"/>
      <c r="B153" s="326"/>
      <c r="C153" s="327"/>
      <c r="D153" s="327"/>
      <c r="E153" s="327"/>
      <c r="F153" s="327"/>
      <c r="G153" s="327"/>
      <c r="H153" s="327"/>
      <c r="I153" s="327"/>
      <c r="J153" s="327"/>
      <c r="K153" s="327"/>
      <c r="L153" s="327"/>
      <c r="M153" s="328"/>
      <c r="N153" s="331"/>
      <c r="O153" s="332"/>
      <c r="P153" s="331"/>
      <c r="Q153" s="332"/>
      <c r="R153" s="331"/>
      <c r="S153" s="332"/>
      <c r="T153" s="331"/>
      <c r="U153" s="332"/>
      <c r="V153" s="160"/>
      <c r="W153" s="160"/>
      <c r="X153" s="161" t="s">
        <v>423</v>
      </c>
      <c r="Y153" s="161"/>
      <c r="Z153" s="161"/>
      <c r="AA153" s="161"/>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Q153" s="116"/>
      <c r="BR153" s="116"/>
    </row>
    <row r="154" spans="1:70" ht="13.5" customHeight="1">
      <c r="A154" s="347"/>
      <c r="B154" s="323" t="s">
        <v>391</v>
      </c>
      <c r="C154" s="324"/>
      <c r="D154" s="324"/>
      <c r="E154" s="324"/>
      <c r="F154" s="324"/>
      <c r="G154" s="324"/>
      <c r="H154" s="324"/>
      <c r="I154" s="324"/>
      <c r="J154" s="324"/>
      <c r="K154" s="324"/>
      <c r="L154" s="324"/>
      <c r="M154" s="325"/>
      <c r="N154" s="329"/>
      <c r="O154" s="330"/>
      <c r="P154" s="329"/>
      <c r="Q154" s="330"/>
      <c r="R154" s="329"/>
      <c r="S154" s="330"/>
      <c r="T154" s="329"/>
      <c r="U154" s="330"/>
      <c r="V154" s="160"/>
      <c r="W154" s="160"/>
      <c r="X154" s="161"/>
      <c r="Y154" s="161"/>
      <c r="Z154" s="161"/>
      <c r="AA154" s="161"/>
      <c r="AB154" s="159" t="s">
        <v>346</v>
      </c>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Q154" s="116"/>
      <c r="BR154" s="116"/>
    </row>
    <row r="155" spans="1:70" ht="13.5" customHeight="1">
      <c r="A155" s="347"/>
      <c r="B155" s="326"/>
      <c r="C155" s="327"/>
      <c r="D155" s="327"/>
      <c r="E155" s="327"/>
      <c r="F155" s="327"/>
      <c r="G155" s="327"/>
      <c r="H155" s="327"/>
      <c r="I155" s="327"/>
      <c r="J155" s="327"/>
      <c r="K155" s="327"/>
      <c r="L155" s="327"/>
      <c r="M155" s="328"/>
      <c r="N155" s="331"/>
      <c r="O155" s="332"/>
      <c r="P155" s="331"/>
      <c r="Q155" s="332"/>
      <c r="R155" s="331"/>
      <c r="S155" s="332"/>
      <c r="T155" s="331"/>
      <c r="U155" s="332"/>
      <c r="V155" s="160"/>
      <c r="W155" s="160"/>
      <c r="X155" s="161"/>
      <c r="Y155" s="161"/>
      <c r="Z155" s="161"/>
      <c r="AA155" s="161"/>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Q155" s="116"/>
      <c r="BR155" s="116"/>
    </row>
    <row r="156" spans="1:70" ht="13.5" customHeight="1">
      <c r="A156" s="347"/>
      <c r="B156" s="323" t="s">
        <v>392</v>
      </c>
      <c r="C156" s="324"/>
      <c r="D156" s="324"/>
      <c r="E156" s="324"/>
      <c r="F156" s="324"/>
      <c r="G156" s="324"/>
      <c r="H156" s="324"/>
      <c r="I156" s="324"/>
      <c r="J156" s="324"/>
      <c r="K156" s="324"/>
      <c r="L156" s="324"/>
      <c r="M156" s="325"/>
      <c r="N156" s="329"/>
      <c r="O156" s="330"/>
      <c r="P156" s="329"/>
      <c r="Q156" s="330"/>
      <c r="R156" s="329"/>
      <c r="S156" s="330"/>
      <c r="T156" s="329"/>
      <c r="U156" s="330"/>
      <c r="V156" s="160"/>
      <c r="W156" s="160"/>
      <c r="X156" s="161"/>
      <c r="Y156" s="161"/>
      <c r="Z156" s="161"/>
      <c r="AA156" s="161"/>
      <c r="AB156" s="159" t="s">
        <v>347</v>
      </c>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Q156" s="116"/>
      <c r="BR156" s="116"/>
    </row>
    <row r="157" spans="1:70" ht="13.5" customHeight="1">
      <c r="A157" s="348"/>
      <c r="B157" s="326"/>
      <c r="C157" s="327"/>
      <c r="D157" s="327"/>
      <c r="E157" s="327"/>
      <c r="F157" s="327"/>
      <c r="G157" s="327"/>
      <c r="H157" s="327"/>
      <c r="I157" s="327"/>
      <c r="J157" s="327"/>
      <c r="K157" s="327"/>
      <c r="L157" s="327"/>
      <c r="M157" s="328"/>
      <c r="N157" s="331"/>
      <c r="O157" s="332"/>
      <c r="P157" s="331"/>
      <c r="Q157" s="332"/>
      <c r="R157" s="331"/>
      <c r="S157" s="332"/>
      <c r="T157" s="331"/>
      <c r="U157" s="332"/>
      <c r="V157" s="160"/>
      <c r="W157" s="160"/>
      <c r="X157" s="161"/>
      <c r="Y157" s="161"/>
      <c r="Z157" s="161"/>
      <c r="AA157" s="161"/>
      <c r="AB157" s="159"/>
      <c r="AC157" s="159"/>
      <c r="AD157" s="159"/>
      <c r="AE157" s="159"/>
      <c r="BQ157" s="116"/>
      <c r="BR157" s="116"/>
    </row>
    <row r="158" spans="1:70" ht="13.5" customHeight="1">
      <c r="V158" s="115"/>
      <c r="W158" s="115"/>
    </row>
    <row r="159" spans="1:70" ht="13.5" customHeight="1">
      <c r="A159" s="346" t="s">
        <v>366</v>
      </c>
      <c r="B159" s="145" t="s">
        <v>341</v>
      </c>
      <c r="C159" s="146"/>
      <c r="D159" s="146"/>
      <c r="E159" s="146"/>
      <c r="F159" s="146"/>
      <c r="G159" s="146"/>
      <c r="H159" s="146"/>
      <c r="I159" s="146"/>
      <c r="J159" s="146"/>
      <c r="K159" s="146"/>
      <c r="L159" s="146"/>
      <c r="M159" s="147"/>
      <c r="N159" s="343" t="s">
        <v>58</v>
      </c>
      <c r="O159" s="344"/>
      <c r="P159" s="343" t="s">
        <v>27</v>
      </c>
      <c r="Q159" s="344"/>
      <c r="R159" s="345" t="s">
        <v>124</v>
      </c>
      <c r="S159" s="345"/>
      <c r="T159" s="343" t="s">
        <v>29</v>
      </c>
      <c r="U159" s="344"/>
      <c r="V159" s="162"/>
      <c r="W159" s="162"/>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Q159" s="116"/>
      <c r="BR159" s="116"/>
    </row>
    <row r="160" spans="1:70" ht="13.5" customHeight="1">
      <c r="A160" s="347"/>
      <c r="B160" s="323" t="s">
        <v>370</v>
      </c>
      <c r="C160" s="324"/>
      <c r="D160" s="324"/>
      <c r="E160" s="324"/>
      <c r="F160" s="324"/>
      <c r="G160" s="324"/>
      <c r="H160" s="324"/>
      <c r="I160" s="324"/>
      <c r="J160" s="324"/>
      <c r="K160" s="324"/>
      <c r="L160" s="324"/>
      <c r="M160" s="325"/>
      <c r="N160" s="339">
        <f>COUNTIF(AQ10:AQ139,"○")</f>
        <v>0</v>
      </c>
      <c r="O160" s="340"/>
      <c r="P160" s="339">
        <f>COUNTIF(AR10:AR139,"○")</f>
        <v>0</v>
      </c>
      <c r="Q160" s="340"/>
      <c r="R160" s="339">
        <f>COUNTIF(AS10:AS139,"○")</f>
        <v>0</v>
      </c>
      <c r="S160" s="340"/>
      <c r="T160" s="339">
        <f>COUNTIF(AT10:AT139,"○")</f>
        <v>0</v>
      </c>
      <c r="U160" s="340"/>
      <c r="V160" s="150"/>
      <c r="W160" s="150"/>
      <c r="X160" s="151"/>
      <c r="Y160" s="151"/>
      <c r="Z160" s="151"/>
      <c r="AA160" s="151"/>
      <c r="AB160" s="152"/>
      <c r="AC160" s="152"/>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Q160" s="116"/>
      <c r="BR160" s="116"/>
    </row>
    <row r="161" spans="1:70" ht="13.5" customHeight="1">
      <c r="A161" s="347"/>
      <c r="B161" s="326"/>
      <c r="C161" s="327"/>
      <c r="D161" s="327"/>
      <c r="E161" s="327"/>
      <c r="F161" s="327"/>
      <c r="G161" s="327"/>
      <c r="H161" s="327"/>
      <c r="I161" s="327"/>
      <c r="J161" s="327"/>
      <c r="K161" s="327"/>
      <c r="L161" s="327"/>
      <c r="M161" s="328"/>
      <c r="N161" s="341"/>
      <c r="O161" s="342"/>
      <c r="P161" s="341"/>
      <c r="Q161" s="342"/>
      <c r="R161" s="341"/>
      <c r="S161" s="342"/>
      <c r="T161" s="341"/>
      <c r="U161" s="342"/>
      <c r="V161" s="150"/>
      <c r="W161" s="150"/>
      <c r="X161" s="151"/>
      <c r="Y161" s="151"/>
      <c r="Z161" s="151"/>
      <c r="AA161" s="151"/>
      <c r="AB161" s="152"/>
      <c r="AC161" s="152"/>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Q161" s="116"/>
      <c r="BR161" s="116"/>
    </row>
    <row r="162" spans="1:70" ht="13.5" customHeight="1">
      <c r="A162" s="347"/>
      <c r="B162" s="323" t="s">
        <v>371</v>
      </c>
      <c r="C162" s="324"/>
      <c r="D162" s="324"/>
      <c r="E162" s="324"/>
      <c r="F162" s="324"/>
      <c r="G162" s="324"/>
      <c r="H162" s="324"/>
      <c r="I162" s="324"/>
      <c r="J162" s="324"/>
      <c r="K162" s="324"/>
      <c r="L162" s="324"/>
      <c r="M162" s="325"/>
      <c r="N162" s="339">
        <f>COUNTIF(AU10:AU139,"○")</f>
        <v>0</v>
      </c>
      <c r="O162" s="340"/>
      <c r="P162" s="339">
        <f>COUNTIF(AV10:AV139,"○")</f>
        <v>0</v>
      </c>
      <c r="Q162" s="340"/>
      <c r="R162" s="339">
        <f>COUNTIF(AW10:AW139,"○")</f>
        <v>0</v>
      </c>
      <c r="S162" s="340"/>
      <c r="T162" s="339">
        <f>COUNTIF(AX10:AX139,"○")</f>
        <v>0</v>
      </c>
      <c r="U162" s="340"/>
      <c r="V162" s="150"/>
      <c r="W162" s="150"/>
      <c r="X162" s="151"/>
      <c r="Y162" s="151"/>
      <c r="Z162" s="151"/>
      <c r="AA162" s="151"/>
      <c r="AB162" s="152"/>
      <c r="AC162" s="152"/>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Q162" s="116"/>
      <c r="BR162" s="116"/>
    </row>
    <row r="163" spans="1:70" ht="13.5" customHeight="1">
      <c r="A163" s="347"/>
      <c r="B163" s="326"/>
      <c r="C163" s="327"/>
      <c r="D163" s="327"/>
      <c r="E163" s="327"/>
      <c r="F163" s="327"/>
      <c r="G163" s="327"/>
      <c r="H163" s="327"/>
      <c r="I163" s="327"/>
      <c r="J163" s="327"/>
      <c r="K163" s="327"/>
      <c r="L163" s="327"/>
      <c r="M163" s="328"/>
      <c r="N163" s="341"/>
      <c r="O163" s="342"/>
      <c r="P163" s="341"/>
      <c r="Q163" s="342"/>
      <c r="R163" s="341"/>
      <c r="S163" s="342"/>
      <c r="T163" s="341"/>
      <c r="U163" s="342"/>
      <c r="V163" s="150"/>
      <c r="W163" s="150"/>
      <c r="X163" s="151"/>
      <c r="Y163" s="151"/>
      <c r="Z163" s="151"/>
      <c r="AA163" s="151"/>
      <c r="AB163" s="152"/>
      <c r="AC163" s="152"/>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Q163" s="116"/>
      <c r="BR163" s="116"/>
    </row>
    <row r="164" spans="1:70" ht="13.5" customHeight="1">
      <c r="A164" s="347"/>
      <c r="B164" s="323" t="s">
        <v>342</v>
      </c>
      <c r="C164" s="324"/>
      <c r="D164" s="324"/>
      <c r="E164" s="324"/>
      <c r="F164" s="324"/>
      <c r="G164" s="324"/>
      <c r="H164" s="324"/>
      <c r="I164" s="324"/>
      <c r="J164" s="324"/>
      <c r="K164" s="324"/>
      <c r="L164" s="324"/>
      <c r="M164" s="325"/>
      <c r="N164" s="339">
        <f>COUNTIF(AY10:AY139,"○")</f>
        <v>0</v>
      </c>
      <c r="O164" s="340"/>
      <c r="P164" s="339">
        <f>COUNTIF(AZ10:AZ139,"○")</f>
        <v>0</v>
      </c>
      <c r="Q164" s="340"/>
      <c r="R164" s="339">
        <f>COUNTIF(BA10:BA139,"○")</f>
        <v>0</v>
      </c>
      <c r="S164" s="340"/>
      <c r="T164" s="339">
        <f>COUNTIF(BB10:BB139,"○")</f>
        <v>0</v>
      </c>
      <c r="U164" s="340"/>
      <c r="V164" s="150"/>
      <c r="W164" s="150"/>
      <c r="X164" s="151"/>
      <c r="Y164" s="151"/>
      <c r="Z164" s="151"/>
      <c r="AA164" s="151"/>
      <c r="AB164" s="152"/>
      <c r="AC164" s="152"/>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Q164" s="116"/>
      <c r="BR164" s="116"/>
    </row>
    <row r="165" spans="1:70" ht="13.5" customHeight="1">
      <c r="A165" s="347"/>
      <c r="B165" s="326"/>
      <c r="C165" s="327"/>
      <c r="D165" s="327"/>
      <c r="E165" s="327"/>
      <c r="F165" s="327"/>
      <c r="G165" s="327"/>
      <c r="H165" s="327"/>
      <c r="I165" s="327"/>
      <c r="J165" s="327"/>
      <c r="K165" s="327"/>
      <c r="L165" s="327"/>
      <c r="M165" s="328"/>
      <c r="N165" s="341"/>
      <c r="O165" s="342"/>
      <c r="P165" s="341"/>
      <c r="Q165" s="342"/>
      <c r="R165" s="341"/>
      <c r="S165" s="342"/>
      <c r="T165" s="341"/>
      <c r="U165" s="342"/>
      <c r="V165" s="150"/>
      <c r="W165" s="150"/>
      <c r="X165" s="151"/>
      <c r="Y165" s="151"/>
      <c r="Z165" s="151"/>
      <c r="AA165" s="151"/>
      <c r="AB165" s="152"/>
      <c r="AC165" s="152"/>
      <c r="AD165" s="149"/>
      <c r="AE165" s="149"/>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Q165" s="116"/>
      <c r="BR165" s="116"/>
    </row>
    <row r="166" spans="1:70" ht="13.5" customHeight="1">
      <c r="A166" s="347"/>
      <c r="B166" s="153"/>
      <c r="C166" s="154"/>
      <c r="D166" s="154"/>
      <c r="E166" s="154"/>
      <c r="F166" s="154"/>
      <c r="G166" s="154"/>
      <c r="H166" s="154"/>
      <c r="I166" s="154"/>
      <c r="J166" s="154"/>
      <c r="K166" s="154"/>
      <c r="L166" s="154"/>
      <c r="M166" s="154"/>
      <c r="N166" s="154"/>
      <c r="O166" s="154"/>
      <c r="P166" s="155"/>
      <c r="Q166" s="155"/>
      <c r="R166" s="155"/>
      <c r="S166" s="155"/>
      <c r="T166" s="155"/>
      <c r="U166" s="155"/>
      <c r="V166" s="136"/>
      <c r="W166" s="136"/>
      <c r="X166" s="137"/>
      <c r="Y166" s="137"/>
      <c r="Z166" s="137"/>
      <c r="AA166" s="137"/>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Q166" s="116"/>
      <c r="BR166" s="116"/>
    </row>
    <row r="167" spans="1:70" ht="13.5" customHeight="1">
      <c r="A167" s="347"/>
      <c r="B167" s="156" t="s">
        <v>343</v>
      </c>
      <c r="C167" s="157"/>
      <c r="D167" s="157"/>
      <c r="E167" s="157"/>
      <c r="F167" s="158"/>
      <c r="G167" s="158"/>
      <c r="H167" s="158"/>
      <c r="I167" s="158"/>
      <c r="J167" s="158"/>
      <c r="K167" s="158"/>
      <c r="L167" s="158"/>
      <c r="M167" s="158"/>
      <c r="N167" s="343" t="s">
        <v>58</v>
      </c>
      <c r="O167" s="344"/>
      <c r="P167" s="343" t="s">
        <v>27</v>
      </c>
      <c r="Q167" s="344"/>
      <c r="R167" s="345" t="s">
        <v>124</v>
      </c>
      <c r="S167" s="345"/>
      <c r="T167" s="343" t="s">
        <v>29</v>
      </c>
      <c r="U167" s="344"/>
      <c r="V167" s="162"/>
      <c r="W167" s="162"/>
      <c r="AB167" s="136"/>
      <c r="AC167" s="136"/>
      <c r="AD167" s="136"/>
      <c r="AE167" s="136"/>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Q167" s="116"/>
      <c r="BR167" s="116"/>
    </row>
    <row r="168" spans="1:70" ht="13.5" customHeight="1">
      <c r="A168" s="347"/>
      <c r="B168" s="323" t="s">
        <v>372</v>
      </c>
      <c r="C168" s="324"/>
      <c r="D168" s="324"/>
      <c r="E168" s="324"/>
      <c r="F168" s="324"/>
      <c r="G168" s="324"/>
      <c r="H168" s="324"/>
      <c r="I168" s="324"/>
      <c r="J168" s="324"/>
      <c r="K168" s="324"/>
      <c r="L168" s="324"/>
      <c r="M168" s="325"/>
      <c r="N168" s="329"/>
      <c r="O168" s="330"/>
      <c r="P168" s="337"/>
      <c r="Q168" s="330"/>
      <c r="R168" s="329"/>
      <c r="S168" s="330"/>
      <c r="T168" s="329"/>
      <c r="U168" s="330"/>
      <c r="V168" s="160"/>
      <c r="W168" s="160"/>
      <c r="X168" s="161"/>
      <c r="Y168" s="161"/>
      <c r="Z168" s="161"/>
      <c r="AA168" s="161"/>
      <c r="AB168" s="159" t="s">
        <v>107</v>
      </c>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Q168" s="116"/>
      <c r="BR168" s="116"/>
    </row>
    <row r="169" spans="1:70" ht="13.5" customHeight="1">
      <c r="A169" s="347"/>
      <c r="B169" s="326"/>
      <c r="C169" s="327"/>
      <c r="D169" s="327"/>
      <c r="E169" s="327"/>
      <c r="F169" s="327"/>
      <c r="G169" s="327"/>
      <c r="H169" s="327"/>
      <c r="I169" s="327"/>
      <c r="J169" s="327"/>
      <c r="K169" s="327"/>
      <c r="L169" s="327"/>
      <c r="M169" s="328"/>
      <c r="N169" s="331"/>
      <c r="O169" s="332"/>
      <c r="P169" s="331"/>
      <c r="Q169" s="332"/>
      <c r="R169" s="331"/>
      <c r="S169" s="332"/>
      <c r="T169" s="331"/>
      <c r="U169" s="332"/>
      <c r="V169" s="160"/>
      <c r="W169" s="160"/>
      <c r="X169" s="161"/>
      <c r="Y169" s="161"/>
      <c r="Z169" s="161"/>
      <c r="AA169" s="161"/>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Q169" s="116"/>
      <c r="BR169" s="116"/>
    </row>
    <row r="170" spans="1:70" ht="13.5" customHeight="1">
      <c r="A170" s="347"/>
      <c r="B170" s="323" t="s">
        <v>373</v>
      </c>
      <c r="C170" s="324"/>
      <c r="D170" s="324"/>
      <c r="E170" s="324"/>
      <c r="F170" s="324"/>
      <c r="G170" s="324"/>
      <c r="H170" s="324"/>
      <c r="I170" s="324"/>
      <c r="J170" s="324"/>
      <c r="K170" s="324"/>
      <c r="L170" s="324"/>
      <c r="M170" s="325"/>
      <c r="N170" s="329"/>
      <c r="O170" s="330"/>
      <c r="P170" s="329"/>
      <c r="Q170" s="330"/>
      <c r="R170" s="329"/>
      <c r="S170" s="330"/>
      <c r="T170" s="329"/>
      <c r="U170" s="330"/>
      <c r="V170" s="160"/>
      <c r="W170" s="160"/>
      <c r="X170" s="161"/>
      <c r="Y170" s="161"/>
      <c r="Z170" s="161"/>
      <c r="AA170" s="161"/>
      <c r="AB170" s="159" t="s">
        <v>130</v>
      </c>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Q170" s="116"/>
      <c r="BR170" s="116"/>
    </row>
    <row r="171" spans="1:70" ht="13.5" customHeight="1">
      <c r="A171" s="347"/>
      <c r="B171" s="326"/>
      <c r="C171" s="327"/>
      <c r="D171" s="327"/>
      <c r="E171" s="327"/>
      <c r="F171" s="327"/>
      <c r="G171" s="327"/>
      <c r="H171" s="327"/>
      <c r="I171" s="327"/>
      <c r="J171" s="327"/>
      <c r="K171" s="327"/>
      <c r="L171" s="327"/>
      <c r="M171" s="328"/>
      <c r="N171" s="331"/>
      <c r="O171" s="332"/>
      <c r="P171" s="331"/>
      <c r="Q171" s="332"/>
      <c r="R171" s="331"/>
      <c r="S171" s="332"/>
      <c r="T171" s="331"/>
      <c r="U171" s="332"/>
      <c r="V171" s="160"/>
      <c r="W171" s="160"/>
      <c r="X171" s="161" t="s">
        <v>424</v>
      </c>
      <c r="Y171" s="161"/>
      <c r="Z171" s="161"/>
      <c r="AA171" s="161"/>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Q171" s="116"/>
      <c r="BR171" s="116"/>
    </row>
    <row r="172" spans="1:70" ht="13.5" customHeight="1">
      <c r="A172" s="347"/>
      <c r="B172" s="323" t="s">
        <v>393</v>
      </c>
      <c r="C172" s="324"/>
      <c r="D172" s="324"/>
      <c r="E172" s="324"/>
      <c r="F172" s="324"/>
      <c r="G172" s="324"/>
      <c r="H172" s="324"/>
      <c r="I172" s="324"/>
      <c r="J172" s="324"/>
      <c r="K172" s="324"/>
      <c r="L172" s="324"/>
      <c r="M172" s="325"/>
      <c r="N172" s="329"/>
      <c r="O172" s="330"/>
      <c r="P172" s="329"/>
      <c r="Q172" s="330"/>
      <c r="R172" s="329"/>
      <c r="S172" s="330"/>
      <c r="T172" s="329"/>
      <c r="U172" s="330"/>
      <c r="V172" s="160"/>
      <c r="W172" s="160"/>
      <c r="X172" s="161"/>
      <c r="Y172" s="161"/>
      <c r="Z172" s="161"/>
      <c r="AA172" s="161"/>
      <c r="AB172" s="159" t="s">
        <v>131</v>
      </c>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Q172" s="116"/>
      <c r="BR172" s="116"/>
    </row>
    <row r="173" spans="1:70" ht="13.5" customHeight="1">
      <c r="A173" s="347"/>
      <c r="B173" s="326"/>
      <c r="C173" s="327"/>
      <c r="D173" s="327"/>
      <c r="E173" s="327"/>
      <c r="F173" s="327"/>
      <c r="G173" s="327"/>
      <c r="H173" s="327"/>
      <c r="I173" s="327"/>
      <c r="J173" s="327"/>
      <c r="K173" s="327"/>
      <c r="L173" s="327"/>
      <c r="M173" s="328"/>
      <c r="N173" s="331"/>
      <c r="O173" s="332"/>
      <c r="P173" s="331"/>
      <c r="Q173" s="332"/>
      <c r="R173" s="331"/>
      <c r="S173" s="332"/>
      <c r="T173" s="331"/>
      <c r="U173" s="332"/>
      <c r="V173" s="160"/>
      <c r="W173" s="160"/>
      <c r="X173" s="161"/>
      <c r="Y173" s="161"/>
      <c r="Z173" s="161"/>
      <c r="AA173" s="161"/>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Q173" s="116"/>
      <c r="BR173" s="116"/>
    </row>
    <row r="174" spans="1:70" ht="13.5" customHeight="1">
      <c r="A174" s="347"/>
      <c r="B174" s="323" t="s">
        <v>392</v>
      </c>
      <c r="C174" s="324"/>
      <c r="D174" s="324"/>
      <c r="E174" s="324"/>
      <c r="F174" s="324"/>
      <c r="G174" s="324"/>
      <c r="H174" s="324"/>
      <c r="I174" s="324"/>
      <c r="J174" s="324"/>
      <c r="K174" s="324"/>
      <c r="L174" s="324"/>
      <c r="M174" s="325"/>
      <c r="N174" s="329"/>
      <c r="O174" s="330"/>
      <c r="P174" s="329"/>
      <c r="Q174" s="330"/>
      <c r="R174" s="329"/>
      <c r="S174" s="330"/>
      <c r="T174" s="329"/>
      <c r="U174" s="330"/>
      <c r="V174" s="160"/>
      <c r="W174" s="160"/>
      <c r="X174" s="161"/>
      <c r="Y174" s="161"/>
      <c r="Z174" s="161"/>
      <c r="AA174" s="161"/>
      <c r="AB174" s="159" t="s">
        <v>347</v>
      </c>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Q174" s="116"/>
      <c r="BR174" s="116"/>
    </row>
    <row r="175" spans="1:70" ht="13.5" customHeight="1">
      <c r="A175" s="348"/>
      <c r="B175" s="326"/>
      <c r="C175" s="327"/>
      <c r="D175" s="327"/>
      <c r="E175" s="327"/>
      <c r="F175" s="327"/>
      <c r="G175" s="327"/>
      <c r="H175" s="327"/>
      <c r="I175" s="327"/>
      <c r="J175" s="327"/>
      <c r="K175" s="327"/>
      <c r="L175" s="327"/>
      <c r="M175" s="328"/>
      <c r="N175" s="331"/>
      <c r="O175" s="332"/>
      <c r="P175" s="331"/>
      <c r="Q175" s="332"/>
      <c r="R175" s="331"/>
      <c r="S175" s="332"/>
      <c r="T175" s="331"/>
      <c r="U175" s="332"/>
      <c r="V175" s="160"/>
      <c r="W175" s="160"/>
      <c r="X175" s="161"/>
      <c r="Y175" s="161"/>
      <c r="Z175" s="161"/>
      <c r="AA175" s="161"/>
      <c r="AB175" s="159"/>
      <c r="AC175" s="159"/>
      <c r="AD175" s="159"/>
      <c r="AE175" s="159"/>
      <c r="BQ175" s="116"/>
      <c r="BR175" s="116"/>
    </row>
    <row r="176" spans="1:70"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sheetData>
  <mergeCells count="1467">
    <mergeCell ref="T116:Y116"/>
    <mergeCell ref="A117:B117"/>
    <mergeCell ref="C117:E117"/>
    <mergeCell ref="F117:G117"/>
    <mergeCell ref="H117:I117"/>
    <mergeCell ref="J117:K117"/>
    <mergeCell ref="L117:M117"/>
    <mergeCell ref="N117:O117"/>
    <mergeCell ref="P117:Q117"/>
    <mergeCell ref="R117:S117"/>
    <mergeCell ref="T117:Y117"/>
    <mergeCell ref="A116:B116"/>
    <mergeCell ref="C116:E116"/>
    <mergeCell ref="F116:G116"/>
    <mergeCell ref="H116:I116"/>
    <mergeCell ref="J116:K116"/>
    <mergeCell ref="L116:M116"/>
    <mergeCell ref="N116:O116"/>
    <mergeCell ref="P116:Q116"/>
    <mergeCell ref="R116:S116"/>
    <mergeCell ref="T114:Y114"/>
    <mergeCell ref="A115:B115"/>
    <mergeCell ref="C115:E115"/>
    <mergeCell ref="F115:G115"/>
    <mergeCell ref="H115:I115"/>
    <mergeCell ref="J115:K115"/>
    <mergeCell ref="L115:M115"/>
    <mergeCell ref="N115:O115"/>
    <mergeCell ref="P115:Q115"/>
    <mergeCell ref="R115:S115"/>
    <mergeCell ref="T115:Y115"/>
    <mergeCell ref="A114:B114"/>
    <mergeCell ref="C114:E114"/>
    <mergeCell ref="F114:G114"/>
    <mergeCell ref="H114:I114"/>
    <mergeCell ref="J114:K114"/>
    <mergeCell ref="L114:M114"/>
    <mergeCell ref="N114:O114"/>
    <mergeCell ref="P114:Q114"/>
    <mergeCell ref="R114:S114"/>
    <mergeCell ref="T112:Y112"/>
    <mergeCell ref="A113:B113"/>
    <mergeCell ref="C113:E113"/>
    <mergeCell ref="F113:G113"/>
    <mergeCell ref="H113:I113"/>
    <mergeCell ref="J113:K113"/>
    <mergeCell ref="L113:M113"/>
    <mergeCell ref="N113:O113"/>
    <mergeCell ref="P113:Q113"/>
    <mergeCell ref="R113:S113"/>
    <mergeCell ref="T113:Y113"/>
    <mergeCell ref="A112:B112"/>
    <mergeCell ref="C112:E112"/>
    <mergeCell ref="F112:G112"/>
    <mergeCell ref="H112:I112"/>
    <mergeCell ref="J112:K112"/>
    <mergeCell ref="L112:M112"/>
    <mergeCell ref="N112:O112"/>
    <mergeCell ref="P112:Q112"/>
    <mergeCell ref="R112:S112"/>
    <mergeCell ref="T110:Y110"/>
    <mergeCell ref="A111:B111"/>
    <mergeCell ref="C111:E111"/>
    <mergeCell ref="F111:G111"/>
    <mergeCell ref="H111:I111"/>
    <mergeCell ref="J111:K111"/>
    <mergeCell ref="L111:M111"/>
    <mergeCell ref="N111:O111"/>
    <mergeCell ref="P111:Q111"/>
    <mergeCell ref="R111:S111"/>
    <mergeCell ref="T111:Y111"/>
    <mergeCell ref="A110:B110"/>
    <mergeCell ref="C110:E110"/>
    <mergeCell ref="F110:G110"/>
    <mergeCell ref="H110:I110"/>
    <mergeCell ref="J110:K110"/>
    <mergeCell ref="L110:M110"/>
    <mergeCell ref="N110:O110"/>
    <mergeCell ref="P110:Q110"/>
    <mergeCell ref="R110:S110"/>
    <mergeCell ref="T108:Y108"/>
    <mergeCell ref="A109:B109"/>
    <mergeCell ref="C109:E109"/>
    <mergeCell ref="F109:G109"/>
    <mergeCell ref="H109:I109"/>
    <mergeCell ref="J109:K109"/>
    <mergeCell ref="L109:M109"/>
    <mergeCell ref="N109:O109"/>
    <mergeCell ref="P109:Q109"/>
    <mergeCell ref="R109:S109"/>
    <mergeCell ref="T109:Y109"/>
    <mergeCell ref="A108:B108"/>
    <mergeCell ref="C108:E108"/>
    <mergeCell ref="F108:G108"/>
    <mergeCell ref="H108:I108"/>
    <mergeCell ref="J108:K108"/>
    <mergeCell ref="L108:M108"/>
    <mergeCell ref="N108:O108"/>
    <mergeCell ref="P108:Q108"/>
    <mergeCell ref="R108:S108"/>
    <mergeCell ref="T106:Y106"/>
    <mergeCell ref="A107:B107"/>
    <mergeCell ref="C107:E107"/>
    <mergeCell ref="F107:G107"/>
    <mergeCell ref="H107:I107"/>
    <mergeCell ref="J107:K107"/>
    <mergeCell ref="L107:M107"/>
    <mergeCell ref="N107:O107"/>
    <mergeCell ref="P107:Q107"/>
    <mergeCell ref="R107:S107"/>
    <mergeCell ref="T107:Y107"/>
    <mergeCell ref="A106:B106"/>
    <mergeCell ref="C106:E106"/>
    <mergeCell ref="F106:G106"/>
    <mergeCell ref="H106:I106"/>
    <mergeCell ref="J106:K106"/>
    <mergeCell ref="L106:M106"/>
    <mergeCell ref="N106:O106"/>
    <mergeCell ref="P106:Q106"/>
    <mergeCell ref="R106:S106"/>
    <mergeCell ref="T104:Y104"/>
    <mergeCell ref="A105:B105"/>
    <mergeCell ref="C105:E105"/>
    <mergeCell ref="F105:G105"/>
    <mergeCell ref="H105:I105"/>
    <mergeCell ref="J105:K105"/>
    <mergeCell ref="L105:M105"/>
    <mergeCell ref="N105:O105"/>
    <mergeCell ref="P105:Q105"/>
    <mergeCell ref="R105:S105"/>
    <mergeCell ref="T105:Y105"/>
    <mergeCell ref="A104:B104"/>
    <mergeCell ref="C104:E104"/>
    <mergeCell ref="F104:G104"/>
    <mergeCell ref="H104:I104"/>
    <mergeCell ref="J104:K104"/>
    <mergeCell ref="L104:M104"/>
    <mergeCell ref="N104:O104"/>
    <mergeCell ref="P104:Q104"/>
    <mergeCell ref="R104:S104"/>
    <mergeCell ref="T102:Y102"/>
    <mergeCell ref="A103:B103"/>
    <mergeCell ref="C103:E103"/>
    <mergeCell ref="F103:G103"/>
    <mergeCell ref="H103:I103"/>
    <mergeCell ref="J103:K103"/>
    <mergeCell ref="L103:M103"/>
    <mergeCell ref="N103:O103"/>
    <mergeCell ref="P103:Q103"/>
    <mergeCell ref="R103:S103"/>
    <mergeCell ref="T103:Y103"/>
    <mergeCell ref="A102:B102"/>
    <mergeCell ref="C102:E102"/>
    <mergeCell ref="F102:G102"/>
    <mergeCell ref="H102:I102"/>
    <mergeCell ref="J102:K102"/>
    <mergeCell ref="L102:M102"/>
    <mergeCell ref="N102:O102"/>
    <mergeCell ref="P102:Q102"/>
    <mergeCell ref="R102:S102"/>
    <mergeCell ref="T100:Y100"/>
    <mergeCell ref="A101:B101"/>
    <mergeCell ref="C101:E101"/>
    <mergeCell ref="F101:G101"/>
    <mergeCell ref="H101:I101"/>
    <mergeCell ref="J101:K101"/>
    <mergeCell ref="L101:M101"/>
    <mergeCell ref="N101:O101"/>
    <mergeCell ref="P101:Q101"/>
    <mergeCell ref="R101:S101"/>
    <mergeCell ref="T101:Y101"/>
    <mergeCell ref="A100:B100"/>
    <mergeCell ref="C100:E100"/>
    <mergeCell ref="F100:G100"/>
    <mergeCell ref="H100:I100"/>
    <mergeCell ref="J100:K100"/>
    <mergeCell ref="L100:M100"/>
    <mergeCell ref="N100:O100"/>
    <mergeCell ref="P100:Q100"/>
    <mergeCell ref="R100:S100"/>
    <mergeCell ref="T98:Y98"/>
    <mergeCell ref="A99:B99"/>
    <mergeCell ref="C99:E99"/>
    <mergeCell ref="F99:G99"/>
    <mergeCell ref="H99:I99"/>
    <mergeCell ref="J99:K99"/>
    <mergeCell ref="L99:M99"/>
    <mergeCell ref="N99:O99"/>
    <mergeCell ref="P99:Q99"/>
    <mergeCell ref="R99:S99"/>
    <mergeCell ref="T99:Y99"/>
    <mergeCell ref="A98:B98"/>
    <mergeCell ref="C98:E98"/>
    <mergeCell ref="F98:G98"/>
    <mergeCell ref="H98:I98"/>
    <mergeCell ref="J98:K98"/>
    <mergeCell ref="L98:M98"/>
    <mergeCell ref="N98:O98"/>
    <mergeCell ref="P98:Q98"/>
    <mergeCell ref="R98:S98"/>
    <mergeCell ref="T96:Y96"/>
    <mergeCell ref="A97:B97"/>
    <mergeCell ref="C97:E97"/>
    <mergeCell ref="F97:G97"/>
    <mergeCell ref="H97:I97"/>
    <mergeCell ref="J97:K97"/>
    <mergeCell ref="L97:M97"/>
    <mergeCell ref="N97:O97"/>
    <mergeCell ref="P97:Q97"/>
    <mergeCell ref="R97:S97"/>
    <mergeCell ref="T97:Y97"/>
    <mergeCell ref="A96:B96"/>
    <mergeCell ref="C96:E96"/>
    <mergeCell ref="F96:G96"/>
    <mergeCell ref="H96:I96"/>
    <mergeCell ref="J96:K96"/>
    <mergeCell ref="L96:M96"/>
    <mergeCell ref="N96:O96"/>
    <mergeCell ref="P96:Q96"/>
    <mergeCell ref="R96:S96"/>
    <mergeCell ref="T94:Y94"/>
    <mergeCell ref="A95:B95"/>
    <mergeCell ref="C95:E95"/>
    <mergeCell ref="F95:G95"/>
    <mergeCell ref="H95:I95"/>
    <mergeCell ref="J95:K95"/>
    <mergeCell ref="L95:M95"/>
    <mergeCell ref="N95:O95"/>
    <mergeCell ref="P95:Q95"/>
    <mergeCell ref="R95:S95"/>
    <mergeCell ref="T95:Y95"/>
    <mergeCell ref="A94:B94"/>
    <mergeCell ref="C94:E94"/>
    <mergeCell ref="F94:G94"/>
    <mergeCell ref="H94:I94"/>
    <mergeCell ref="J94:K94"/>
    <mergeCell ref="L94:M94"/>
    <mergeCell ref="N94:O94"/>
    <mergeCell ref="P94:Q94"/>
    <mergeCell ref="R94:S94"/>
    <mergeCell ref="T92:Y92"/>
    <mergeCell ref="A93:B93"/>
    <mergeCell ref="C93:E93"/>
    <mergeCell ref="F93:G93"/>
    <mergeCell ref="H93:I93"/>
    <mergeCell ref="J93:K93"/>
    <mergeCell ref="L93:M93"/>
    <mergeCell ref="N93:O93"/>
    <mergeCell ref="P93:Q93"/>
    <mergeCell ref="R93:S93"/>
    <mergeCell ref="T93:Y93"/>
    <mergeCell ref="A92:B92"/>
    <mergeCell ref="C92:E92"/>
    <mergeCell ref="F92:G92"/>
    <mergeCell ref="H92:I92"/>
    <mergeCell ref="J92:K92"/>
    <mergeCell ref="L92:M92"/>
    <mergeCell ref="N92:O92"/>
    <mergeCell ref="P92:Q92"/>
    <mergeCell ref="R92:S92"/>
    <mergeCell ref="T90:Y90"/>
    <mergeCell ref="A91:B91"/>
    <mergeCell ref="C91:E91"/>
    <mergeCell ref="F91:G91"/>
    <mergeCell ref="H91:I91"/>
    <mergeCell ref="J91:K91"/>
    <mergeCell ref="L91:M91"/>
    <mergeCell ref="N91:O91"/>
    <mergeCell ref="P91:Q91"/>
    <mergeCell ref="R91:S91"/>
    <mergeCell ref="T91:Y91"/>
    <mergeCell ref="A90:B90"/>
    <mergeCell ref="C90:E90"/>
    <mergeCell ref="F90:G90"/>
    <mergeCell ref="H90:I90"/>
    <mergeCell ref="J90:K90"/>
    <mergeCell ref="L90:M90"/>
    <mergeCell ref="N90:O90"/>
    <mergeCell ref="P90:Q90"/>
    <mergeCell ref="R90:S90"/>
    <mergeCell ref="T88:Y88"/>
    <mergeCell ref="A89:B89"/>
    <mergeCell ref="C89:E89"/>
    <mergeCell ref="F89:G89"/>
    <mergeCell ref="H89:I89"/>
    <mergeCell ref="J89:K89"/>
    <mergeCell ref="L89:M89"/>
    <mergeCell ref="N89:O89"/>
    <mergeCell ref="P89:Q89"/>
    <mergeCell ref="R89:S89"/>
    <mergeCell ref="T89:Y89"/>
    <mergeCell ref="A88:B88"/>
    <mergeCell ref="C88:E88"/>
    <mergeCell ref="F88:G88"/>
    <mergeCell ref="H88:I88"/>
    <mergeCell ref="J88:K88"/>
    <mergeCell ref="L88:M88"/>
    <mergeCell ref="N88:O88"/>
    <mergeCell ref="P88:Q88"/>
    <mergeCell ref="R88:S88"/>
    <mergeCell ref="T86:Y86"/>
    <mergeCell ref="A87:B87"/>
    <mergeCell ref="C87:E87"/>
    <mergeCell ref="F87:G87"/>
    <mergeCell ref="H87:I87"/>
    <mergeCell ref="J87:K87"/>
    <mergeCell ref="L87:M87"/>
    <mergeCell ref="N87:O87"/>
    <mergeCell ref="P87:Q87"/>
    <mergeCell ref="R87:S87"/>
    <mergeCell ref="T87:Y87"/>
    <mergeCell ref="A86:B86"/>
    <mergeCell ref="C86:E86"/>
    <mergeCell ref="F86:G86"/>
    <mergeCell ref="H86:I86"/>
    <mergeCell ref="J86:K86"/>
    <mergeCell ref="L86:M86"/>
    <mergeCell ref="N86:O86"/>
    <mergeCell ref="P86:Q86"/>
    <mergeCell ref="R86:S86"/>
    <mergeCell ref="T84:Y84"/>
    <mergeCell ref="A85:B85"/>
    <mergeCell ref="C85:E85"/>
    <mergeCell ref="F85:G85"/>
    <mergeCell ref="H85:I85"/>
    <mergeCell ref="J85:K85"/>
    <mergeCell ref="L85:M85"/>
    <mergeCell ref="N85:O85"/>
    <mergeCell ref="P85:Q85"/>
    <mergeCell ref="R85:S85"/>
    <mergeCell ref="T85:Y85"/>
    <mergeCell ref="A84:B84"/>
    <mergeCell ref="C84:E84"/>
    <mergeCell ref="F84:G84"/>
    <mergeCell ref="H84:I84"/>
    <mergeCell ref="J84:K84"/>
    <mergeCell ref="L84:M84"/>
    <mergeCell ref="N84:O84"/>
    <mergeCell ref="P84:Q84"/>
    <mergeCell ref="R84:S84"/>
    <mergeCell ref="T82:Y82"/>
    <mergeCell ref="A83:B83"/>
    <mergeCell ref="C83:E83"/>
    <mergeCell ref="F83:G83"/>
    <mergeCell ref="H83:I83"/>
    <mergeCell ref="J83:K83"/>
    <mergeCell ref="L83:M83"/>
    <mergeCell ref="N83:O83"/>
    <mergeCell ref="P83:Q83"/>
    <mergeCell ref="R83:S83"/>
    <mergeCell ref="T83:Y83"/>
    <mergeCell ref="A82:B82"/>
    <mergeCell ref="C82:E82"/>
    <mergeCell ref="F82:G82"/>
    <mergeCell ref="H82:I82"/>
    <mergeCell ref="J82:K82"/>
    <mergeCell ref="L82:M82"/>
    <mergeCell ref="N82:O82"/>
    <mergeCell ref="P82:Q82"/>
    <mergeCell ref="R82:S82"/>
    <mergeCell ref="T80:Y80"/>
    <mergeCell ref="A81:B81"/>
    <mergeCell ref="C81:E81"/>
    <mergeCell ref="F81:G81"/>
    <mergeCell ref="H81:I81"/>
    <mergeCell ref="J81:K81"/>
    <mergeCell ref="L81:M81"/>
    <mergeCell ref="N81:O81"/>
    <mergeCell ref="P81:Q81"/>
    <mergeCell ref="R81:S81"/>
    <mergeCell ref="T81:Y81"/>
    <mergeCell ref="A80:B80"/>
    <mergeCell ref="C80:E80"/>
    <mergeCell ref="F80:G80"/>
    <mergeCell ref="H80:I80"/>
    <mergeCell ref="J80:K80"/>
    <mergeCell ref="L80:M80"/>
    <mergeCell ref="N80:O80"/>
    <mergeCell ref="P80:Q80"/>
    <mergeCell ref="R80:S80"/>
    <mergeCell ref="T78:Y78"/>
    <mergeCell ref="A79:B79"/>
    <mergeCell ref="C79:E79"/>
    <mergeCell ref="F79:G79"/>
    <mergeCell ref="H79:I79"/>
    <mergeCell ref="J79:K79"/>
    <mergeCell ref="L79:M79"/>
    <mergeCell ref="N79:O79"/>
    <mergeCell ref="P79:Q79"/>
    <mergeCell ref="R79:S79"/>
    <mergeCell ref="T79:Y79"/>
    <mergeCell ref="A78:B78"/>
    <mergeCell ref="C78:E78"/>
    <mergeCell ref="F78:G78"/>
    <mergeCell ref="H78:I78"/>
    <mergeCell ref="J78:K78"/>
    <mergeCell ref="L78:M78"/>
    <mergeCell ref="N78:O78"/>
    <mergeCell ref="P78:Q78"/>
    <mergeCell ref="R78:S78"/>
    <mergeCell ref="T76:Y76"/>
    <mergeCell ref="A77:B77"/>
    <mergeCell ref="C77:E77"/>
    <mergeCell ref="F77:G77"/>
    <mergeCell ref="H77:I77"/>
    <mergeCell ref="J77:K77"/>
    <mergeCell ref="L77:M77"/>
    <mergeCell ref="N77:O77"/>
    <mergeCell ref="P77:Q77"/>
    <mergeCell ref="R77:S77"/>
    <mergeCell ref="T77:Y77"/>
    <mergeCell ref="A76:B76"/>
    <mergeCell ref="C76:E76"/>
    <mergeCell ref="F76:G76"/>
    <mergeCell ref="H76:I76"/>
    <mergeCell ref="J76:K76"/>
    <mergeCell ref="L76:M76"/>
    <mergeCell ref="N76:O76"/>
    <mergeCell ref="P76:Q76"/>
    <mergeCell ref="R76:S76"/>
    <mergeCell ref="T74:Y74"/>
    <mergeCell ref="A75:B75"/>
    <mergeCell ref="C75:E75"/>
    <mergeCell ref="F75:G75"/>
    <mergeCell ref="H75:I75"/>
    <mergeCell ref="J75:K75"/>
    <mergeCell ref="L75:M75"/>
    <mergeCell ref="N75:O75"/>
    <mergeCell ref="P75:Q75"/>
    <mergeCell ref="R75:S75"/>
    <mergeCell ref="T75:Y75"/>
    <mergeCell ref="A74:B74"/>
    <mergeCell ref="C74:E74"/>
    <mergeCell ref="F74:G74"/>
    <mergeCell ref="H74:I74"/>
    <mergeCell ref="J74:K74"/>
    <mergeCell ref="L74:M74"/>
    <mergeCell ref="N74:O74"/>
    <mergeCell ref="P74:Q74"/>
    <mergeCell ref="R74:S74"/>
    <mergeCell ref="T72:Y72"/>
    <mergeCell ref="A73:B73"/>
    <mergeCell ref="C73:E73"/>
    <mergeCell ref="F73:G73"/>
    <mergeCell ref="H73:I73"/>
    <mergeCell ref="J73:K73"/>
    <mergeCell ref="L73:M73"/>
    <mergeCell ref="N73:O73"/>
    <mergeCell ref="P73:Q73"/>
    <mergeCell ref="R73:S73"/>
    <mergeCell ref="T73:Y73"/>
    <mergeCell ref="A72:B72"/>
    <mergeCell ref="C72:E72"/>
    <mergeCell ref="F72:G72"/>
    <mergeCell ref="H72:I72"/>
    <mergeCell ref="J72:K72"/>
    <mergeCell ref="L72:M72"/>
    <mergeCell ref="N72:O72"/>
    <mergeCell ref="P72:Q72"/>
    <mergeCell ref="R72:S72"/>
    <mergeCell ref="T70:Y70"/>
    <mergeCell ref="A71:B71"/>
    <mergeCell ref="C71:E71"/>
    <mergeCell ref="F71:G71"/>
    <mergeCell ref="H71:I71"/>
    <mergeCell ref="J71:K71"/>
    <mergeCell ref="L71:M71"/>
    <mergeCell ref="N71:O71"/>
    <mergeCell ref="P71:Q71"/>
    <mergeCell ref="R71:S71"/>
    <mergeCell ref="T71:Y71"/>
    <mergeCell ref="A70:B70"/>
    <mergeCell ref="C70:E70"/>
    <mergeCell ref="F70:G70"/>
    <mergeCell ref="H70:I70"/>
    <mergeCell ref="J70:K70"/>
    <mergeCell ref="L70:M70"/>
    <mergeCell ref="N70:O70"/>
    <mergeCell ref="P70:Q70"/>
    <mergeCell ref="R70:S70"/>
    <mergeCell ref="T68:Y68"/>
    <mergeCell ref="A69:B69"/>
    <mergeCell ref="C69:E69"/>
    <mergeCell ref="F69:G69"/>
    <mergeCell ref="H69:I69"/>
    <mergeCell ref="J69:K69"/>
    <mergeCell ref="L69:M69"/>
    <mergeCell ref="N69:O69"/>
    <mergeCell ref="P69:Q69"/>
    <mergeCell ref="R69:S69"/>
    <mergeCell ref="T69:Y69"/>
    <mergeCell ref="A68:B68"/>
    <mergeCell ref="C68:E68"/>
    <mergeCell ref="F68:G68"/>
    <mergeCell ref="H68:I68"/>
    <mergeCell ref="J68:K68"/>
    <mergeCell ref="L68:M68"/>
    <mergeCell ref="N68:O68"/>
    <mergeCell ref="P68:Q68"/>
    <mergeCell ref="R68:S68"/>
    <mergeCell ref="P65:Q65"/>
    <mergeCell ref="R65:S65"/>
    <mergeCell ref="A64:B64"/>
    <mergeCell ref="C64:E64"/>
    <mergeCell ref="F64:G64"/>
    <mergeCell ref="H64:I64"/>
    <mergeCell ref="J64:K64"/>
    <mergeCell ref="L64:M64"/>
    <mergeCell ref="N64:O64"/>
    <mergeCell ref="P64:Q64"/>
    <mergeCell ref="R64:S64"/>
    <mergeCell ref="T66:Y66"/>
    <mergeCell ref="A67:B67"/>
    <mergeCell ref="C67:E67"/>
    <mergeCell ref="F67:G67"/>
    <mergeCell ref="H67:I67"/>
    <mergeCell ref="J67:K67"/>
    <mergeCell ref="L67:M67"/>
    <mergeCell ref="N67:O67"/>
    <mergeCell ref="P67:Q67"/>
    <mergeCell ref="R67:S67"/>
    <mergeCell ref="T67:Y67"/>
    <mergeCell ref="A66:B66"/>
    <mergeCell ref="C66:E66"/>
    <mergeCell ref="F66:G66"/>
    <mergeCell ref="H66:I66"/>
    <mergeCell ref="J66:K66"/>
    <mergeCell ref="L66:M66"/>
    <mergeCell ref="N66:O66"/>
    <mergeCell ref="P66:Q66"/>
    <mergeCell ref="R66:S66"/>
    <mergeCell ref="P60:Q60"/>
    <mergeCell ref="R60:S60"/>
    <mergeCell ref="A63:B63"/>
    <mergeCell ref="C63:E63"/>
    <mergeCell ref="F63:G63"/>
    <mergeCell ref="H63:I63"/>
    <mergeCell ref="J63:K63"/>
    <mergeCell ref="L63:M63"/>
    <mergeCell ref="N63:O63"/>
    <mergeCell ref="P63:Q63"/>
    <mergeCell ref="R63:S63"/>
    <mergeCell ref="A62:B62"/>
    <mergeCell ref="C62:E62"/>
    <mergeCell ref="F62:G62"/>
    <mergeCell ref="H62:I62"/>
    <mergeCell ref="J62:K62"/>
    <mergeCell ref="L62:M62"/>
    <mergeCell ref="N62:O62"/>
    <mergeCell ref="P62:Q62"/>
    <mergeCell ref="R62:S62"/>
    <mergeCell ref="P128:Q128"/>
    <mergeCell ref="R128:S128"/>
    <mergeCell ref="T128:Y128"/>
    <mergeCell ref="J125:K125"/>
    <mergeCell ref="L125:M125"/>
    <mergeCell ref="N125:O125"/>
    <mergeCell ref="P125:Q125"/>
    <mergeCell ref="R125:S125"/>
    <mergeCell ref="T125:Y125"/>
    <mergeCell ref="H126:I126"/>
    <mergeCell ref="J126:K126"/>
    <mergeCell ref="L126:M126"/>
    <mergeCell ref="N126:O126"/>
    <mergeCell ref="A57:B57"/>
    <mergeCell ref="C57:E57"/>
    <mergeCell ref="F57:G57"/>
    <mergeCell ref="H57:I57"/>
    <mergeCell ref="J57:K57"/>
    <mergeCell ref="L57:M57"/>
    <mergeCell ref="N57:O57"/>
    <mergeCell ref="P57:Q57"/>
    <mergeCell ref="R57:S57"/>
    <mergeCell ref="A59:B59"/>
    <mergeCell ref="C59:E59"/>
    <mergeCell ref="F59:G59"/>
    <mergeCell ref="H59:I59"/>
    <mergeCell ref="J59:K59"/>
    <mergeCell ref="L59:M59"/>
    <mergeCell ref="N59:O59"/>
    <mergeCell ref="P59:Q59"/>
    <mergeCell ref="R59:S59"/>
    <mergeCell ref="A58:B58"/>
    <mergeCell ref="P55:Q55"/>
    <mergeCell ref="R55:S55"/>
    <mergeCell ref="J127:K127"/>
    <mergeCell ref="L127:M127"/>
    <mergeCell ref="N127:O127"/>
    <mergeCell ref="P127:Q127"/>
    <mergeCell ref="R127:S127"/>
    <mergeCell ref="T127:Y127"/>
    <mergeCell ref="A56:B56"/>
    <mergeCell ref="C56:E56"/>
    <mergeCell ref="F56:G56"/>
    <mergeCell ref="H56:I56"/>
    <mergeCell ref="J56:K56"/>
    <mergeCell ref="L56:M56"/>
    <mergeCell ref="N56:O56"/>
    <mergeCell ref="P56:Q56"/>
    <mergeCell ref="R56:S56"/>
    <mergeCell ref="C58:E58"/>
    <mergeCell ref="F58:G58"/>
    <mergeCell ref="H58:I58"/>
    <mergeCell ref="J58:K58"/>
    <mergeCell ref="L58:M58"/>
    <mergeCell ref="P58:Q58"/>
    <mergeCell ref="R58:S58"/>
    <mergeCell ref="A61:B61"/>
    <mergeCell ref="A60:B60"/>
    <mergeCell ref="C60:E60"/>
    <mergeCell ref="F60:G60"/>
    <mergeCell ref="H60:I60"/>
    <mergeCell ref="J60:K60"/>
    <mergeCell ref="L60:M60"/>
    <mergeCell ref="N60:O60"/>
    <mergeCell ref="P126:Q126"/>
    <mergeCell ref="R126:S126"/>
    <mergeCell ref="T126:Y126"/>
    <mergeCell ref="J123:K123"/>
    <mergeCell ref="L123:M123"/>
    <mergeCell ref="N123:O123"/>
    <mergeCell ref="P123:Q123"/>
    <mergeCell ref="R123:S123"/>
    <mergeCell ref="T123:Y123"/>
    <mergeCell ref="H124:I124"/>
    <mergeCell ref="J124:K124"/>
    <mergeCell ref="L124:M124"/>
    <mergeCell ref="N124:O124"/>
    <mergeCell ref="P124:Q124"/>
    <mergeCell ref="R124:S124"/>
    <mergeCell ref="T124:Y124"/>
    <mergeCell ref="J121:K121"/>
    <mergeCell ref="L121:M121"/>
    <mergeCell ref="N121:O121"/>
    <mergeCell ref="P121:Q121"/>
    <mergeCell ref="R121:S121"/>
    <mergeCell ref="T121:Y121"/>
    <mergeCell ref="H122:I122"/>
    <mergeCell ref="J122:K122"/>
    <mergeCell ref="L122:M122"/>
    <mergeCell ref="P122:Q122"/>
    <mergeCell ref="R122:S122"/>
    <mergeCell ref="T122:Y122"/>
    <mergeCell ref="P119:Q119"/>
    <mergeCell ref="R119:S119"/>
    <mergeCell ref="T119:Y119"/>
    <mergeCell ref="H120:I120"/>
    <mergeCell ref="J120:K120"/>
    <mergeCell ref="L120:M120"/>
    <mergeCell ref="N120:O120"/>
    <mergeCell ref="P120:Q120"/>
    <mergeCell ref="R120:S120"/>
    <mergeCell ref="T120:Y120"/>
    <mergeCell ref="J54:K54"/>
    <mergeCell ref="L54:M54"/>
    <mergeCell ref="N54:O54"/>
    <mergeCell ref="P54:Q54"/>
    <mergeCell ref="R54:S54"/>
    <mergeCell ref="T54:Y54"/>
    <mergeCell ref="H118:I118"/>
    <mergeCell ref="J118:K118"/>
    <mergeCell ref="L118:M118"/>
    <mergeCell ref="N118:O118"/>
    <mergeCell ref="P118:Q118"/>
    <mergeCell ref="T118:Y118"/>
    <mergeCell ref="T55:Y55"/>
    <mergeCell ref="T56:Y56"/>
    <mergeCell ref="T57:Y57"/>
    <mergeCell ref="T58:Y58"/>
    <mergeCell ref="T59:Y59"/>
    <mergeCell ref="T60:Y60"/>
    <mergeCell ref="H61:I61"/>
    <mergeCell ref="J61:K61"/>
    <mergeCell ref="L61:M61"/>
    <mergeCell ref="N61:O61"/>
    <mergeCell ref="T44:Y44"/>
    <mergeCell ref="H45:I45"/>
    <mergeCell ref="J45:K45"/>
    <mergeCell ref="L45:M45"/>
    <mergeCell ref="N45:O45"/>
    <mergeCell ref="P45:Q45"/>
    <mergeCell ref="R45:S45"/>
    <mergeCell ref="T45:Y45"/>
    <mergeCell ref="J50:K50"/>
    <mergeCell ref="L50:M50"/>
    <mergeCell ref="N50:O50"/>
    <mergeCell ref="P50:Q50"/>
    <mergeCell ref="R50:S50"/>
    <mergeCell ref="T50:Y50"/>
    <mergeCell ref="H51:I51"/>
    <mergeCell ref="J51:K51"/>
    <mergeCell ref="L51:M51"/>
    <mergeCell ref="N51:O51"/>
    <mergeCell ref="P51:Q51"/>
    <mergeCell ref="R51:S51"/>
    <mergeCell ref="T51:Y51"/>
    <mergeCell ref="J48:K48"/>
    <mergeCell ref="L48:M48"/>
    <mergeCell ref="N48:O48"/>
    <mergeCell ref="P48:Q48"/>
    <mergeCell ref="R48:S48"/>
    <mergeCell ref="T48:Y48"/>
    <mergeCell ref="H49:I49"/>
    <mergeCell ref="J49:K49"/>
    <mergeCell ref="L49:M49"/>
    <mergeCell ref="N49:O49"/>
    <mergeCell ref="P49:Q49"/>
    <mergeCell ref="P46:Q46"/>
    <mergeCell ref="R46:S46"/>
    <mergeCell ref="T46:Y46"/>
    <mergeCell ref="H47:I47"/>
    <mergeCell ref="J47:K47"/>
    <mergeCell ref="L47:M47"/>
    <mergeCell ref="N47:O47"/>
    <mergeCell ref="P47:Q47"/>
    <mergeCell ref="R47:S47"/>
    <mergeCell ref="T47:Y47"/>
    <mergeCell ref="R49:S49"/>
    <mergeCell ref="T49:Y49"/>
    <mergeCell ref="T61:Y61"/>
    <mergeCell ref="T62:Y62"/>
    <mergeCell ref="T63:Y63"/>
    <mergeCell ref="T64:Y64"/>
    <mergeCell ref="T65:Y65"/>
    <mergeCell ref="J52:K52"/>
    <mergeCell ref="T52:Y52"/>
    <mergeCell ref="H53:I53"/>
    <mergeCell ref="J53:K53"/>
    <mergeCell ref="L53:M53"/>
    <mergeCell ref="N53:O53"/>
    <mergeCell ref="P53:Q53"/>
    <mergeCell ref="R53:S53"/>
    <mergeCell ref="T53:Y53"/>
    <mergeCell ref="P61:Q61"/>
    <mergeCell ref="R61:S61"/>
    <mergeCell ref="H55:I55"/>
    <mergeCell ref="J55:K55"/>
    <mergeCell ref="L55:M55"/>
    <mergeCell ref="N55:O55"/>
    <mergeCell ref="A126:B126"/>
    <mergeCell ref="C125:E125"/>
    <mergeCell ref="C126:E126"/>
    <mergeCell ref="C127:E127"/>
    <mergeCell ref="F44:G44"/>
    <mergeCell ref="F119:G119"/>
    <mergeCell ref="F120:G120"/>
    <mergeCell ref="F121:G121"/>
    <mergeCell ref="F122:G122"/>
    <mergeCell ref="F123:G123"/>
    <mergeCell ref="F124:G124"/>
    <mergeCell ref="F125:G125"/>
    <mergeCell ref="F126:G126"/>
    <mergeCell ref="F127:G127"/>
    <mergeCell ref="C53:E53"/>
    <mergeCell ref="C54:E54"/>
    <mergeCell ref="C118:E118"/>
    <mergeCell ref="C119:E119"/>
    <mergeCell ref="C120:E120"/>
    <mergeCell ref="C121:E121"/>
    <mergeCell ref="C122:E122"/>
    <mergeCell ref="C123:E123"/>
    <mergeCell ref="C61:E61"/>
    <mergeCell ref="F61:G61"/>
    <mergeCell ref="A55:B55"/>
    <mergeCell ref="C55:E55"/>
    <mergeCell ref="F55:G55"/>
    <mergeCell ref="A65:B65"/>
    <mergeCell ref="C65:E65"/>
    <mergeCell ref="F65:G65"/>
    <mergeCell ref="R131:S131"/>
    <mergeCell ref="C124:E124"/>
    <mergeCell ref="C44:E44"/>
    <mergeCell ref="C45:E45"/>
    <mergeCell ref="C46:E46"/>
    <mergeCell ref="C47:E47"/>
    <mergeCell ref="C48:E48"/>
    <mergeCell ref="C49:E49"/>
    <mergeCell ref="C50:E50"/>
    <mergeCell ref="C51:E51"/>
    <mergeCell ref="C52:E52"/>
    <mergeCell ref="T133:Y133"/>
    <mergeCell ref="T134:Y134"/>
    <mergeCell ref="A44:B44"/>
    <mergeCell ref="A45:B45"/>
    <mergeCell ref="A46:B46"/>
    <mergeCell ref="A47:B47"/>
    <mergeCell ref="A48:B48"/>
    <mergeCell ref="A49:B49"/>
    <mergeCell ref="A50:B50"/>
    <mergeCell ref="A51:B51"/>
    <mergeCell ref="A52:B52"/>
    <mergeCell ref="A53:B53"/>
    <mergeCell ref="A54:B54"/>
    <mergeCell ref="A118:B118"/>
    <mergeCell ref="A119:B119"/>
    <mergeCell ref="A120:B120"/>
    <mergeCell ref="A121:B121"/>
    <mergeCell ref="A122:B122"/>
    <mergeCell ref="A123:B123"/>
    <mergeCell ref="A124:B124"/>
    <mergeCell ref="A125:B125"/>
    <mergeCell ref="P44:Q44"/>
    <mergeCell ref="R44:S44"/>
    <mergeCell ref="P52:Q52"/>
    <mergeCell ref="R52:S52"/>
    <mergeCell ref="R118:S118"/>
    <mergeCell ref="C134:E134"/>
    <mergeCell ref="T22:Y22"/>
    <mergeCell ref="T23:Y23"/>
    <mergeCell ref="T24:Y24"/>
    <mergeCell ref="T25:Y25"/>
    <mergeCell ref="T26:Y26"/>
    <mergeCell ref="T27:Y27"/>
    <mergeCell ref="T28:Y28"/>
    <mergeCell ref="T29:Y29"/>
    <mergeCell ref="T30:Y30"/>
    <mergeCell ref="T31:Y31"/>
    <mergeCell ref="T32:Y32"/>
    <mergeCell ref="T33:Y33"/>
    <mergeCell ref="T34:Y34"/>
    <mergeCell ref="T35:Y35"/>
    <mergeCell ref="T36:Y36"/>
    <mergeCell ref="T37:Y37"/>
    <mergeCell ref="T38:Y38"/>
    <mergeCell ref="T39:Y39"/>
    <mergeCell ref="T40:Y40"/>
    <mergeCell ref="T41:Y41"/>
    <mergeCell ref="T42:Y42"/>
    <mergeCell ref="R41:S41"/>
    <mergeCell ref="R42:S42"/>
    <mergeCell ref="R43:S43"/>
    <mergeCell ref="R129:S129"/>
    <mergeCell ref="R130:S130"/>
    <mergeCell ref="P129:Q129"/>
    <mergeCell ref="N40:O40"/>
    <mergeCell ref="N41:O41"/>
    <mergeCell ref="N42:O42"/>
    <mergeCell ref="N43:O43"/>
    <mergeCell ref="R132:S132"/>
    <mergeCell ref="R133:S133"/>
    <mergeCell ref="R134:S134"/>
    <mergeCell ref="P130:Q130"/>
    <mergeCell ref="P131:Q131"/>
    <mergeCell ref="P132:Q132"/>
    <mergeCell ref="P133:Q133"/>
    <mergeCell ref="P134:Q134"/>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N130:O130"/>
    <mergeCell ref="N131:O131"/>
    <mergeCell ref="N132:O132"/>
    <mergeCell ref="N46:O46"/>
    <mergeCell ref="N119:O119"/>
    <mergeCell ref="L22:M22"/>
    <mergeCell ref="L23:M23"/>
    <mergeCell ref="L24:M24"/>
    <mergeCell ref="L25:M25"/>
    <mergeCell ref="N134:O134"/>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P39:Q39"/>
    <mergeCell ref="P40:Q40"/>
    <mergeCell ref="P41:Q41"/>
    <mergeCell ref="P42:Q42"/>
    <mergeCell ref="P43:Q43"/>
    <mergeCell ref="N38:O38"/>
    <mergeCell ref="N39:O39"/>
    <mergeCell ref="N22:O22"/>
    <mergeCell ref="N23:O23"/>
    <mergeCell ref="N24:O24"/>
    <mergeCell ref="N25:O25"/>
    <mergeCell ref="N26:O26"/>
    <mergeCell ref="N27:O27"/>
    <mergeCell ref="N28:O28"/>
    <mergeCell ref="N29:O29"/>
    <mergeCell ref="N30:O30"/>
    <mergeCell ref="N44:O44"/>
    <mergeCell ref="N52:O52"/>
    <mergeCell ref="N122:O122"/>
    <mergeCell ref="N128:O128"/>
    <mergeCell ref="N58:O58"/>
    <mergeCell ref="N129:O129"/>
    <mergeCell ref="N65:O65"/>
    <mergeCell ref="L26:M26"/>
    <mergeCell ref="L27:M27"/>
    <mergeCell ref="L28:M28"/>
    <mergeCell ref="L29:M29"/>
    <mergeCell ref="L30:M30"/>
    <mergeCell ref="L31:M31"/>
    <mergeCell ref="L32:M32"/>
    <mergeCell ref="L33:M33"/>
    <mergeCell ref="L34:M34"/>
    <mergeCell ref="L35:M35"/>
    <mergeCell ref="L36:M36"/>
    <mergeCell ref="L37:M37"/>
    <mergeCell ref="L38:M38"/>
    <mergeCell ref="H41:I41"/>
    <mergeCell ref="H42:I42"/>
    <mergeCell ref="H43:I43"/>
    <mergeCell ref="H129:I129"/>
    <mergeCell ref="H34:I34"/>
    <mergeCell ref="H35:I35"/>
    <mergeCell ref="H36:I36"/>
    <mergeCell ref="H37:I37"/>
    <mergeCell ref="H38:I38"/>
    <mergeCell ref="H39:I39"/>
    <mergeCell ref="L40:M40"/>
    <mergeCell ref="J39:K39"/>
    <mergeCell ref="J40:K40"/>
    <mergeCell ref="H40:I40"/>
    <mergeCell ref="L39:M39"/>
    <mergeCell ref="L44:M44"/>
    <mergeCell ref="L52:M52"/>
    <mergeCell ref="L128:M128"/>
    <mergeCell ref="J46:K46"/>
    <mergeCell ref="J37:K37"/>
    <mergeCell ref="J38:K38"/>
    <mergeCell ref="H130:I130"/>
    <mergeCell ref="H131:I131"/>
    <mergeCell ref="L41:M41"/>
    <mergeCell ref="L42:M42"/>
    <mergeCell ref="L43:M43"/>
    <mergeCell ref="L129:M129"/>
    <mergeCell ref="L130:M130"/>
    <mergeCell ref="L131:M131"/>
    <mergeCell ref="L132:M132"/>
    <mergeCell ref="L133:M133"/>
    <mergeCell ref="L134:M134"/>
    <mergeCell ref="J130:K130"/>
    <mergeCell ref="J131:K131"/>
    <mergeCell ref="J132:K132"/>
    <mergeCell ref="J133:K133"/>
    <mergeCell ref="J134:K134"/>
    <mergeCell ref="J44:K44"/>
    <mergeCell ref="H128:I128"/>
    <mergeCell ref="J128:K128"/>
    <mergeCell ref="H134:I134"/>
    <mergeCell ref="J41:K41"/>
    <mergeCell ref="J42:K42"/>
    <mergeCell ref="J43:K43"/>
    <mergeCell ref="J129:K129"/>
    <mergeCell ref="L46:M46"/>
    <mergeCell ref="J119:K119"/>
    <mergeCell ref="L119:M119"/>
    <mergeCell ref="H65:I65"/>
    <mergeCell ref="J65:K65"/>
    <mergeCell ref="L65:M65"/>
    <mergeCell ref="H32:I32"/>
    <mergeCell ref="H33:I33"/>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F41:G41"/>
    <mergeCell ref="F42:G42"/>
    <mergeCell ref="F43:G43"/>
    <mergeCell ref="F129:G129"/>
    <mergeCell ref="F130:G130"/>
    <mergeCell ref="F131:G131"/>
    <mergeCell ref="F132:G132"/>
    <mergeCell ref="F133:G133"/>
    <mergeCell ref="H132:I132"/>
    <mergeCell ref="H133:I133"/>
    <mergeCell ref="H44:I44"/>
    <mergeCell ref="H46:I46"/>
    <mergeCell ref="H48:I48"/>
    <mergeCell ref="H50:I50"/>
    <mergeCell ref="H52:I52"/>
    <mergeCell ref="H54:I54"/>
    <mergeCell ref="H119:I119"/>
    <mergeCell ref="H121:I121"/>
    <mergeCell ref="H123:I123"/>
    <mergeCell ref="H125:I125"/>
    <mergeCell ref="H127:I127"/>
    <mergeCell ref="F45:G45"/>
    <mergeCell ref="F46:G46"/>
    <mergeCell ref="F47:G47"/>
    <mergeCell ref="F48:G48"/>
    <mergeCell ref="F49:G49"/>
    <mergeCell ref="F50:G50"/>
    <mergeCell ref="F51:G51"/>
    <mergeCell ref="F52:G52"/>
    <mergeCell ref="F53:G53"/>
    <mergeCell ref="F54:G54"/>
    <mergeCell ref="F118:G118"/>
    <mergeCell ref="A133:B133"/>
    <mergeCell ref="A134:B134"/>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A35:B35"/>
    <mergeCell ref="A36:B36"/>
    <mergeCell ref="A37:B37"/>
    <mergeCell ref="A38:B38"/>
    <mergeCell ref="A39:B39"/>
    <mergeCell ref="A40:B40"/>
    <mergeCell ref="A41:B41"/>
    <mergeCell ref="A42:B42"/>
    <mergeCell ref="A127:B127"/>
    <mergeCell ref="A128:B128"/>
    <mergeCell ref="C132:E132"/>
    <mergeCell ref="C133:E133"/>
    <mergeCell ref="B174:M175"/>
    <mergeCell ref="N141:O141"/>
    <mergeCell ref="N157:O157"/>
    <mergeCell ref="P157:Q157"/>
    <mergeCell ref="P141:Q141"/>
    <mergeCell ref="R141:S141"/>
    <mergeCell ref="R146:S147"/>
    <mergeCell ref="R157:S157"/>
    <mergeCell ref="R151:S151"/>
    <mergeCell ref="N155:O155"/>
    <mergeCell ref="P155:Q155"/>
    <mergeCell ref="R155:S155"/>
    <mergeCell ref="N146:O147"/>
    <mergeCell ref="P146:Q147"/>
    <mergeCell ref="N144:O145"/>
    <mergeCell ref="R154:S154"/>
    <mergeCell ref="N156:O156"/>
    <mergeCell ref="P156:Q156"/>
    <mergeCell ref="R156:S156"/>
    <mergeCell ref="P144:Q145"/>
    <mergeCell ref="R144:S145"/>
    <mergeCell ref="R167:S167"/>
    <mergeCell ref="N175:O175"/>
    <mergeCell ref="P175:Q175"/>
    <mergeCell ref="R175:S175"/>
    <mergeCell ref="N174:O174"/>
    <mergeCell ref="P174:Q174"/>
    <mergeCell ref="R174:S174"/>
    <mergeCell ref="L16:M16"/>
    <mergeCell ref="N16:O16"/>
    <mergeCell ref="A12:B12"/>
    <mergeCell ref="C12:E12"/>
    <mergeCell ref="H12:I12"/>
    <mergeCell ref="A13:B13"/>
    <mergeCell ref="C13:E13"/>
    <mergeCell ref="H13:I13"/>
    <mergeCell ref="R16:S16"/>
    <mergeCell ref="P16:Q16"/>
    <mergeCell ref="F15:G15"/>
    <mergeCell ref="J13:K13"/>
    <mergeCell ref="L13:M13"/>
    <mergeCell ref="N14:O14"/>
    <mergeCell ref="P14:Q14"/>
    <mergeCell ref="R14:S14"/>
    <mergeCell ref="A43:B43"/>
    <mergeCell ref="F32:G32"/>
    <mergeCell ref="F33:G33"/>
    <mergeCell ref="F34:G34"/>
    <mergeCell ref="F35:G35"/>
    <mergeCell ref="F36:G36"/>
    <mergeCell ref="F37:G37"/>
    <mergeCell ref="F38:G38"/>
    <mergeCell ref="F39:G39"/>
    <mergeCell ref="F40:G40"/>
    <mergeCell ref="F23:G23"/>
    <mergeCell ref="F24:G24"/>
    <mergeCell ref="F25:G25"/>
    <mergeCell ref="F26:G26"/>
    <mergeCell ref="F27:G27"/>
    <mergeCell ref="F28:G28"/>
    <mergeCell ref="L11:M11"/>
    <mergeCell ref="N12:O12"/>
    <mergeCell ref="A15:B15"/>
    <mergeCell ref="C15:E15"/>
    <mergeCell ref="H10:I10"/>
    <mergeCell ref="J10:K10"/>
    <mergeCell ref="L10:M10"/>
    <mergeCell ref="N11:O11"/>
    <mergeCell ref="P11:Q11"/>
    <mergeCell ref="R11:S11"/>
    <mergeCell ref="A11:B11"/>
    <mergeCell ref="C11:E11"/>
    <mergeCell ref="A14:B14"/>
    <mergeCell ref="C14:E14"/>
    <mergeCell ref="H14:I14"/>
    <mergeCell ref="J14:K14"/>
    <mergeCell ref="L14:M14"/>
    <mergeCell ref="R12:S12"/>
    <mergeCell ref="L15:M15"/>
    <mergeCell ref="N15:O15"/>
    <mergeCell ref="P15:Q15"/>
    <mergeCell ref="R15:S15"/>
    <mergeCell ref="N13:O13"/>
    <mergeCell ref="P13:Q13"/>
    <mergeCell ref="R13:S13"/>
    <mergeCell ref="H15:I15"/>
    <mergeCell ref="J15:K15"/>
    <mergeCell ref="F134:G134"/>
    <mergeCell ref="F29:G29"/>
    <mergeCell ref="F30:G30"/>
    <mergeCell ref="F31:G31"/>
    <mergeCell ref="H22:I22"/>
    <mergeCell ref="F6:G9"/>
    <mergeCell ref="F10:G10"/>
    <mergeCell ref="F11:G11"/>
    <mergeCell ref="F12:G12"/>
    <mergeCell ref="F13:G13"/>
    <mergeCell ref="F14:G14"/>
    <mergeCell ref="J6:O6"/>
    <mergeCell ref="R8:S9"/>
    <mergeCell ref="F2:L2"/>
    <mergeCell ref="A2:E2"/>
    <mergeCell ref="J7:K9"/>
    <mergeCell ref="L7:M9"/>
    <mergeCell ref="N7:O9"/>
    <mergeCell ref="P8:Q9"/>
    <mergeCell ref="A6:B9"/>
    <mergeCell ref="C6:E9"/>
    <mergeCell ref="H6:I9"/>
    <mergeCell ref="P6:S7"/>
    <mergeCell ref="N10:O10"/>
    <mergeCell ref="P10:Q10"/>
    <mergeCell ref="R10:S10"/>
    <mergeCell ref="A10:B10"/>
    <mergeCell ref="C10:E10"/>
    <mergeCell ref="P12:Q12"/>
    <mergeCell ref="J12:K12"/>
    <mergeCell ref="H11:I11"/>
    <mergeCell ref="J11:K11"/>
    <mergeCell ref="L139:M139"/>
    <mergeCell ref="C135:E135"/>
    <mergeCell ref="F135:G135"/>
    <mergeCell ref="C139:E139"/>
    <mergeCell ref="F139:G139"/>
    <mergeCell ref="H139:I139"/>
    <mergeCell ref="J139:K139"/>
    <mergeCell ref="N142:O143"/>
    <mergeCell ref="R18:S18"/>
    <mergeCell ref="C40:E40"/>
    <mergeCell ref="C41:E41"/>
    <mergeCell ref="C42:E42"/>
    <mergeCell ref="C43:E43"/>
    <mergeCell ref="C129:E129"/>
    <mergeCell ref="C130:E130"/>
    <mergeCell ref="C131:E131"/>
    <mergeCell ref="F22:G22"/>
    <mergeCell ref="J135:K135"/>
    <mergeCell ref="N135:O135"/>
    <mergeCell ref="P135:Q135"/>
    <mergeCell ref="N139:O139"/>
    <mergeCell ref="P139:Q139"/>
    <mergeCell ref="R139:S139"/>
    <mergeCell ref="H135:I135"/>
    <mergeCell ref="R137:S137"/>
    <mergeCell ref="L135:M135"/>
    <mergeCell ref="P138:Q138"/>
    <mergeCell ref="R138:S138"/>
    <mergeCell ref="F138:G138"/>
    <mergeCell ref="H138:I138"/>
    <mergeCell ref="J138:K138"/>
    <mergeCell ref="L138:M138"/>
    <mergeCell ref="A135:B135"/>
    <mergeCell ref="A129:B129"/>
    <mergeCell ref="A130:B130"/>
    <mergeCell ref="A131:B131"/>
    <mergeCell ref="A132:B132"/>
    <mergeCell ref="Z7:Z9"/>
    <mergeCell ref="AA7:AA9"/>
    <mergeCell ref="P17:Q17"/>
    <mergeCell ref="R17:S17"/>
    <mergeCell ref="A16:B16"/>
    <mergeCell ref="H18:I18"/>
    <mergeCell ref="J18:K18"/>
    <mergeCell ref="L18:M18"/>
    <mergeCell ref="C16:E16"/>
    <mergeCell ref="A19:B19"/>
    <mergeCell ref="C19:E19"/>
    <mergeCell ref="A18:B18"/>
    <mergeCell ref="C18:E18"/>
    <mergeCell ref="N19:O19"/>
    <mergeCell ref="H19:I19"/>
    <mergeCell ref="J19:K19"/>
    <mergeCell ref="L19:M19"/>
    <mergeCell ref="N18:O18"/>
    <mergeCell ref="P18:Q18"/>
    <mergeCell ref="F18:G18"/>
    <mergeCell ref="F19:G19"/>
    <mergeCell ref="P19:Q19"/>
    <mergeCell ref="R19:S19"/>
    <mergeCell ref="F16:G16"/>
    <mergeCell ref="H16:I16"/>
    <mergeCell ref="J16:K16"/>
    <mergeCell ref="L12:M12"/>
    <mergeCell ref="A30:B30"/>
    <mergeCell ref="A31:B31"/>
    <mergeCell ref="A32:B32"/>
    <mergeCell ref="A33:B33"/>
    <mergeCell ref="A34:B34"/>
    <mergeCell ref="C20:E20"/>
    <mergeCell ref="F20:G20"/>
    <mergeCell ref="H20:I20"/>
    <mergeCell ref="J20:K20"/>
    <mergeCell ref="L20:M20"/>
    <mergeCell ref="N20:O20"/>
    <mergeCell ref="P20:Q20"/>
    <mergeCell ref="R20:S20"/>
    <mergeCell ref="P21:Q21"/>
    <mergeCell ref="R21:S21"/>
    <mergeCell ref="A22:B22"/>
    <mergeCell ref="A23:B23"/>
    <mergeCell ref="A24:B24"/>
    <mergeCell ref="A25:B25"/>
    <mergeCell ref="A26:B26"/>
    <mergeCell ref="A27:B27"/>
    <mergeCell ref="A28:B28"/>
    <mergeCell ref="A29:B29"/>
    <mergeCell ref="H23:I23"/>
    <mergeCell ref="H24:I24"/>
    <mergeCell ref="H25:I25"/>
    <mergeCell ref="H26:I26"/>
    <mergeCell ref="H27:I27"/>
    <mergeCell ref="H28:I28"/>
    <mergeCell ref="H29:I29"/>
    <mergeCell ref="H30:I30"/>
    <mergeCell ref="H31:I31"/>
    <mergeCell ref="A139:B139"/>
    <mergeCell ref="A17:B17"/>
    <mergeCell ref="C17:E17"/>
    <mergeCell ref="F17:G17"/>
    <mergeCell ref="H17:I17"/>
    <mergeCell ref="J17:K17"/>
    <mergeCell ref="L17:M17"/>
    <mergeCell ref="N17:O17"/>
    <mergeCell ref="A21:B21"/>
    <mergeCell ref="C21:E21"/>
    <mergeCell ref="F21:G21"/>
    <mergeCell ref="H21:I21"/>
    <mergeCell ref="J21:K21"/>
    <mergeCell ref="L21:M21"/>
    <mergeCell ref="A137:B137"/>
    <mergeCell ref="C137:E137"/>
    <mergeCell ref="F137:G137"/>
    <mergeCell ref="H137:I137"/>
    <mergeCell ref="J137:K137"/>
    <mergeCell ref="L137:M137"/>
    <mergeCell ref="N137:O137"/>
    <mergeCell ref="N21:O21"/>
    <mergeCell ref="A20:B20"/>
    <mergeCell ref="A136:B136"/>
    <mergeCell ref="C136:E136"/>
    <mergeCell ref="F136:G136"/>
    <mergeCell ref="H136:I136"/>
    <mergeCell ref="J136:K136"/>
    <mergeCell ref="L136:M136"/>
    <mergeCell ref="N136:O136"/>
    <mergeCell ref="A138:B138"/>
    <mergeCell ref="C138:E138"/>
    <mergeCell ref="T150:U150"/>
    <mergeCell ref="T146:U147"/>
    <mergeCell ref="T11:Y11"/>
    <mergeCell ref="R153:S153"/>
    <mergeCell ref="N153:O153"/>
    <mergeCell ref="P153:Q153"/>
    <mergeCell ref="N152:O152"/>
    <mergeCell ref="P152:Q152"/>
    <mergeCell ref="R152:S152"/>
    <mergeCell ref="N151:O151"/>
    <mergeCell ref="P151:Q151"/>
    <mergeCell ref="N150:O150"/>
    <mergeCell ref="P150:Q150"/>
    <mergeCell ref="R150:S150"/>
    <mergeCell ref="AB7:AB9"/>
    <mergeCell ref="AC7:AC9"/>
    <mergeCell ref="R135:S135"/>
    <mergeCell ref="P136:Q136"/>
    <mergeCell ref="R136:S136"/>
    <mergeCell ref="P137:Q137"/>
    <mergeCell ref="T142:U143"/>
    <mergeCell ref="T141:U141"/>
    <mergeCell ref="N149:O149"/>
    <mergeCell ref="P149:Q149"/>
    <mergeCell ref="N133:O133"/>
    <mergeCell ref="N31:O31"/>
    <mergeCell ref="N32:O32"/>
    <mergeCell ref="N33:O33"/>
    <mergeCell ref="N34:O34"/>
    <mergeCell ref="N35:O35"/>
    <mergeCell ref="N36:O36"/>
    <mergeCell ref="N37:O37"/>
    <mergeCell ref="T174:U174"/>
    <mergeCell ref="N167:O167"/>
    <mergeCell ref="P167:Q167"/>
    <mergeCell ref="AE6:AH7"/>
    <mergeCell ref="AE8:AE9"/>
    <mergeCell ref="AF8:AF9"/>
    <mergeCell ref="AG8:AG9"/>
    <mergeCell ref="AH8:AH9"/>
    <mergeCell ref="AI6:AL7"/>
    <mergeCell ref="AI8:AI9"/>
    <mergeCell ref="AJ8:AJ9"/>
    <mergeCell ref="AK8:AK9"/>
    <mergeCell ref="AL8:AL9"/>
    <mergeCell ref="P172:Q172"/>
    <mergeCell ref="R172:S172"/>
    <mergeCell ref="N173:O173"/>
    <mergeCell ref="P173:Q173"/>
    <mergeCell ref="R173:S173"/>
    <mergeCell ref="R164:S165"/>
    <mergeCell ref="N154:O154"/>
    <mergeCell ref="P154:Q154"/>
    <mergeCell ref="AD6:AD9"/>
    <mergeCell ref="T173:U173"/>
    <mergeCell ref="T172:U172"/>
    <mergeCell ref="T164:U165"/>
    <mergeCell ref="T162:U163"/>
    <mergeCell ref="T160:U161"/>
    <mergeCell ref="T159:U159"/>
    <mergeCell ref="T154:U154"/>
    <mergeCell ref="N168:O168"/>
    <mergeCell ref="P168:Q168"/>
    <mergeCell ref="R168:S168"/>
    <mergeCell ref="A141:A157"/>
    <mergeCell ref="B142:M143"/>
    <mergeCell ref="B144:M145"/>
    <mergeCell ref="B146:M147"/>
    <mergeCell ref="A159:A175"/>
    <mergeCell ref="N159:O159"/>
    <mergeCell ref="P159:Q159"/>
    <mergeCell ref="R159:S159"/>
    <mergeCell ref="B160:M161"/>
    <mergeCell ref="N160:O161"/>
    <mergeCell ref="P160:Q161"/>
    <mergeCell ref="R160:S161"/>
    <mergeCell ref="B162:M163"/>
    <mergeCell ref="N162:O163"/>
    <mergeCell ref="P162:Q163"/>
    <mergeCell ref="R162:S163"/>
    <mergeCell ref="B164:M165"/>
    <mergeCell ref="N164:O165"/>
    <mergeCell ref="P164:Q165"/>
    <mergeCell ref="N172:O172"/>
    <mergeCell ref="N171:O171"/>
    <mergeCell ref="P171:Q171"/>
    <mergeCell ref="R171:S171"/>
    <mergeCell ref="P142:Q143"/>
    <mergeCell ref="R142:S143"/>
    <mergeCell ref="B150:M151"/>
    <mergeCell ref="B152:M153"/>
    <mergeCell ref="B154:M155"/>
    <mergeCell ref="B156:M157"/>
    <mergeCell ref="B168:M169"/>
    <mergeCell ref="B170:M171"/>
    <mergeCell ref="B172:M173"/>
    <mergeCell ref="T168:U168"/>
    <mergeCell ref="N169:O169"/>
    <mergeCell ref="P169:Q169"/>
    <mergeCell ref="R169:S169"/>
    <mergeCell ref="T169:U169"/>
    <mergeCell ref="N170:O170"/>
    <mergeCell ref="P170:Q170"/>
    <mergeCell ref="R170:S170"/>
    <mergeCell ref="T170:U170"/>
    <mergeCell ref="AY6:BB7"/>
    <mergeCell ref="AY8:AY9"/>
    <mergeCell ref="AZ8:AZ9"/>
    <mergeCell ref="BA8:BA9"/>
    <mergeCell ref="BB8:BB9"/>
    <mergeCell ref="T137:Y137"/>
    <mergeCell ref="T138:Y138"/>
    <mergeCell ref="T139:Y139"/>
    <mergeCell ref="T43:Y43"/>
    <mergeCell ref="T129:Y129"/>
    <mergeCell ref="T130:Y130"/>
    <mergeCell ref="T131:Y131"/>
    <mergeCell ref="T132:Y132"/>
    <mergeCell ref="R149:S149"/>
    <mergeCell ref="T149:U149"/>
    <mergeCell ref="T157:U157"/>
    <mergeCell ref="T156:U156"/>
    <mergeCell ref="T155:U155"/>
    <mergeCell ref="T153:U153"/>
    <mergeCell ref="T151:U151"/>
    <mergeCell ref="N138:O138"/>
    <mergeCell ref="Z6:AC6"/>
    <mergeCell ref="T152:U152"/>
    <mergeCell ref="T175:U175"/>
    <mergeCell ref="AQ6:AT7"/>
    <mergeCell ref="AU6:AX7"/>
    <mergeCell ref="AQ8:AQ9"/>
    <mergeCell ref="AR8:AR9"/>
    <mergeCell ref="AS8:AS9"/>
    <mergeCell ref="AT8:AT9"/>
    <mergeCell ref="AU8:AU9"/>
    <mergeCell ref="AV8:AV9"/>
    <mergeCell ref="AW8:AW9"/>
    <mergeCell ref="AX8:AX9"/>
    <mergeCell ref="AM6:AP7"/>
    <mergeCell ref="AM8:AM9"/>
    <mergeCell ref="AN8:AN9"/>
    <mergeCell ref="AO8:AO9"/>
    <mergeCell ref="AP8:AP9"/>
    <mergeCell ref="T10:Y10"/>
    <mergeCell ref="T12:Y12"/>
    <mergeCell ref="T13:Y13"/>
    <mergeCell ref="T14:Y14"/>
    <mergeCell ref="T15:Y15"/>
    <mergeCell ref="T16:Y16"/>
    <mergeCell ref="T17:Y17"/>
    <mergeCell ref="T18:Y18"/>
    <mergeCell ref="T19:Y19"/>
    <mergeCell ref="T20:Y20"/>
    <mergeCell ref="T21:Y21"/>
    <mergeCell ref="T135:Y135"/>
    <mergeCell ref="T136:Y136"/>
    <mergeCell ref="T167:U167"/>
    <mergeCell ref="T171:U171"/>
    <mergeCell ref="T144:U145"/>
  </mergeCells>
  <phoneticPr fontId="1"/>
  <dataValidations count="4">
    <dataValidation type="list" allowBlank="1" showInputMessage="1" showErrorMessage="1" sqref="G137:G139 G10:G88 F10:F139">
      <formula1>$BC$10:$BF$10</formula1>
    </dataValidation>
    <dataValidation type="list" allowBlank="1" showInputMessage="1" showErrorMessage="1" sqref="I138:I139 I10:I122 H10:H139">
      <formula1>$BC$11:$BD$11</formula1>
    </dataValidation>
    <dataValidation type="list" allowBlank="1" showInputMessage="1" showErrorMessage="1" sqref="M137:M139 K138:K139 K10:K21 M10:M21 Q137:Q139 J10:J139 L10:L139 P10:P139 Q10:Q27">
      <formula1>$BC$12:$BD$12</formula1>
    </dataValidation>
    <dataValidation type="list" allowBlank="1" showInputMessage="1" showErrorMessage="1" sqref="O138:O139 O10:O21 N10:N139">
      <formula1>$BC$13:$BW$13</formula1>
    </dataValidation>
  </dataValidations>
  <printOptions horizontalCentered="1"/>
  <pageMargins left="0.7" right="0.7" top="0.75" bottom="0.75" header="0.3" footer="0.3"/>
  <pageSetup paperSize="9" scale="78" orientation="portrait" r:id="rId1"/>
  <rowBreaks count="2" manualBreakCount="2">
    <brk id="69" max="24" man="1"/>
    <brk id="139"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0"/>
  <sheetViews>
    <sheetView topLeftCell="A33" workbookViewId="0">
      <selection activeCell="D35" sqref="D35"/>
    </sheetView>
  </sheetViews>
  <sheetFormatPr defaultRowHeight="18.75"/>
  <cols>
    <col min="2" max="2" width="56.25" bestFit="1" customWidth="1"/>
    <col min="3" max="4" width="20.625" bestFit="1" customWidth="1"/>
    <col min="5" max="5" width="9" customWidth="1"/>
    <col min="8" max="8" width="10.25" customWidth="1"/>
    <col min="9" max="9" width="30.125" customWidth="1"/>
  </cols>
  <sheetData>
    <row r="2" spans="2:9">
      <c r="D2" t="s">
        <v>310</v>
      </c>
    </row>
    <row r="3" spans="2:9">
      <c r="B3" s="25" t="s">
        <v>292</v>
      </c>
      <c r="C3" s="894" t="str">
        <f>C4&amp;C5</f>
        <v/>
      </c>
      <c r="D3" s="25" t="e">
        <f>D4&amp;D5</f>
        <v>#N/A</v>
      </c>
      <c r="F3" s="174" t="s">
        <v>491</v>
      </c>
      <c r="G3" s="175"/>
      <c r="H3" s="175"/>
      <c r="I3" s="176"/>
    </row>
    <row r="4" spans="2:9">
      <c r="B4" s="25" t="s">
        <v>293</v>
      </c>
      <c r="C4" s="895"/>
      <c r="D4" s="30" t="s">
        <v>294</v>
      </c>
      <c r="F4" s="177" t="s">
        <v>443</v>
      </c>
      <c r="G4" s="173"/>
      <c r="H4" s="173"/>
      <c r="I4" s="178">
        <f>'請求書（幼稚園）'!N50</f>
        <v>0</v>
      </c>
    </row>
    <row r="5" spans="2:9">
      <c r="B5" s="25" t="s">
        <v>295</v>
      </c>
      <c r="C5" s="896"/>
      <c r="D5" s="25" t="e">
        <f>7+2*D6+17*2*D7</f>
        <v>#N/A</v>
      </c>
      <c r="F5" s="177" t="s">
        <v>487</v>
      </c>
      <c r="G5" s="173"/>
      <c r="H5" s="173"/>
      <c r="I5" s="178" t="e">
        <f>LOOKUP(I4,C44:C60,B44:B60)</f>
        <v>#N/A</v>
      </c>
    </row>
    <row r="6" spans="2:9">
      <c r="B6" s="25" t="s">
        <v>0</v>
      </c>
      <c r="C6" s="25">
        <f>'請求書（幼稚園）'!F40</f>
        <v>0</v>
      </c>
      <c r="D6" s="25" t="e">
        <f>LOOKUP(C6,C44:C60,B44:B60)</f>
        <v>#N/A</v>
      </c>
      <c r="F6" s="177" t="s">
        <v>488</v>
      </c>
      <c r="G6" s="173"/>
      <c r="H6" s="173"/>
      <c r="I6" s="179" t="e">
        <f>I7&amp;D5</f>
        <v>#N/A</v>
      </c>
    </row>
    <row r="7" spans="2:9">
      <c r="B7" s="25" t="s">
        <v>4</v>
      </c>
      <c r="C7" s="25">
        <f>'請求書（幼稚園）'!F41</f>
        <v>0</v>
      </c>
      <c r="D7" s="25" t="e">
        <f>INDEX(B44:B51,MATCH(C7,D44:D51,0))</f>
        <v>#N/A</v>
      </c>
      <c r="F7" s="180" t="s">
        <v>489</v>
      </c>
      <c r="G7" s="181"/>
      <c r="H7" s="181"/>
      <c r="I7" s="182" t="s">
        <v>490</v>
      </c>
    </row>
    <row r="9" spans="2:9">
      <c r="B9" s="25" t="s">
        <v>296</v>
      </c>
      <c r="C9" s="38" t="s">
        <v>306</v>
      </c>
      <c r="D9" s="25">
        <v>3</v>
      </c>
    </row>
    <row r="10" spans="2:9">
      <c r="B10" s="893" t="s">
        <v>297</v>
      </c>
      <c r="C10" s="39" t="s">
        <v>307</v>
      </c>
      <c r="D10" s="25">
        <v>7</v>
      </c>
      <c r="I10" s="173"/>
    </row>
    <row r="11" spans="2:9">
      <c r="B11" s="893"/>
      <c r="C11" s="38" t="s">
        <v>306</v>
      </c>
      <c r="D11" s="25">
        <v>9</v>
      </c>
    </row>
    <row r="12" spans="2:9">
      <c r="B12" s="897" t="s">
        <v>298</v>
      </c>
      <c r="C12" s="23" t="s">
        <v>307</v>
      </c>
      <c r="D12" s="25">
        <v>11</v>
      </c>
    </row>
    <row r="13" spans="2:9">
      <c r="B13" s="897"/>
      <c r="C13" s="24" t="s">
        <v>306</v>
      </c>
      <c r="D13" s="25">
        <v>13</v>
      </c>
    </row>
    <row r="14" spans="2:9" ht="18" customHeight="1">
      <c r="B14" s="891" t="s">
        <v>499</v>
      </c>
      <c r="C14" s="190" t="s">
        <v>307</v>
      </c>
      <c r="D14" s="25">
        <v>15</v>
      </c>
    </row>
    <row r="15" spans="2:9">
      <c r="B15" s="891"/>
      <c r="C15" s="189" t="s">
        <v>306</v>
      </c>
      <c r="D15" s="25">
        <v>17</v>
      </c>
    </row>
    <row r="16" spans="2:9">
      <c r="B16" s="898" t="s">
        <v>352</v>
      </c>
      <c r="C16" s="39" t="s">
        <v>307</v>
      </c>
      <c r="D16" s="25">
        <v>19</v>
      </c>
    </row>
    <row r="17" spans="2:4">
      <c r="B17" s="898"/>
      <c r="C17" s="38" t="s">
        <v>306</v>
      </c>
      <c r="D17" s="25">
        <v>21</v>
      </c>
    </row>
    <row r="18" spans="2:4">
      <c r="B18" s="898" t="s">
        <v>353</v>
      </c>
      <c r="C18" s="39" t="s">
        <v>307</v>
      </c>
      <c r="D18" s="25">
        <v>23</v>
      </c>
    </row>
    <row r="19" spans="2:4">
      <c r="B19" s="898"/>
      <c r="C19" s="38" t="s">
        <v>306</v>
      </c>
      <c r="D19" s="25">
        <v>25</v>
      </c>
    </row>
    <row r="20" spans="2:4">
      <c r="B20" s="899" t="s">
        <v>299</v>
      </c>
      <c r="C20" s="23" t="s">
        <v>307</v>
      </c>
      <c r="D20" s="25">
        <v>27</v>
      </c>
    </row>
    <row r="21" spans="2:4">
      <c r="B21" s="900"/>
      <c r="C21" s="24" t="s">
        <v>306</v>
      </c>
      <c r="D21" s="25">
        <v>29</v>
      </c>
    </row>
    <row r="22" spans="2:4">
      <c r="B22" s="901" t="s">
        <v>300</v>
      </c>
      <c r="C22" s="39" t="s">
        <v>307</v>
      </c>
      <c r="D22" s="25">
        <v>31</v>
      </c>
    </row>
    <row r="23" spans="2:4">
      <c r="B23" s="901"/>
      <c r="C23" s="38" t="s">
        <v>306</v>
      </c>
      <c r="D23" s="25">
        <v>33</v>
      </c>
    </row>
    <row r="24" spans="2:4">
      <c r="B24" s="893" t="s">
        <v>301</v>
      </c>
      <c r="C24" s="39" t="s">
        <v>307</v>
      </c>
      <c r="D24" s="25">
        <v>35</v>
      </c>
    </row>
    <row r="25" spans="2:4">
      <c r="B25" s="893"/>
      <c r="C25" s="38" t="s">
        <v>306</v>
      </c>
      <c r="D25" s="25">
        <v>37</v>
      </c>
    </row>
    <row r="26" spans="2:4">
      <c r="B26" s="892" t="s">
        <v>311</v>
      </c>
      <c r="C26" s="39" t="s">
        <v>307</v>
      </c>
      <c r="D26" s="25">
        <v>39</v>
      </c>
    </row>
    <row r="27" spans="2:4">
      <c r="B27" s="893"/>
      <c r="C27" s="38" t="s">
        <v>306</v>
      </c>
      <c r="D27" s="25">
        <v>41</v>
      </c>
    </row>
    <row r="28" spans="2:4">
      <c r="B28" s="892" t="s">
        <v>312</v>
      </c>
      <c r="C28" s="39" t="s">
        <v>307</v>
      </c>
      <c r="D28" s="25">
        <v>43</v>
      </c>
    </row>
    <row r="29" spans="2:4">
      <c r="B29" s="893"/>
      <c r="C29" s="38" t="s">
        <v>306</v>
      </c>
      <c r="D29" s="25">
        <v>45</v>
      </c>
    </row>
    <row r="30" spans="2:4">
      <c r="B30" s="26" t="s">
        <v>302</v>
      </c>
      <c r="C30" s="39" t="s">
        <v>307</v>
      </c>
      <c r="D30" s="25">
        <v>47</v>
      </c>
    </row>
    <row r="31" spans="2:4">
      <c r="B31" s="27" t="s">
        <v>303</v>
      </c>
      <c r="C31" s="28" t="s">
        <v>308</v>
      </c>
      <c r="D31" s="25">
        <v>49</v>
      </c>
    </row>
    <row r="32" spans="2:4">
      <c r="B32" s="893" t="s">
        <v>304</v>
      </c>
      <c r="C32" s="39" t="s">
        <v>307</v>
      </c>
      <c r="D32" s="25">
        <v>51</v>
      </c>
    </row>
    <row r="33" spans="1:6">
      <c r="B33" s="893"/>
      <c r="C33" s="38" t="s">
        <v>306</v>
      </c>
      <c r="D33" s="25">
        <v>51</v>
      </c>
    </row>
    <row r="34" spans="1:6" ht="27">
      <c r="B34" s="39" t="s">
        <v>305</v>
      </c>
      <c r="C34" s="29" t="s">
        <v>309</v>
      </c>
      <c r="D34" s="25">
        <v>65</v>
      </c>
    </row>
    <row r="35" spans="1:6">
      <c r="B35" s="25" t="s">
        <v>313</v>
      </c>
      <c r="C35" s="25">
        <f>IFERROR('請求書（幼稚園）'!K128,"その他")</f>
        <v>0</v>
      </c>
      <c r="D35" s="25" t="str">
        <f>IFERROR(INDEX(B44:B48,MATCH(C35,E44:E48,0)),"4")</f>
        <v>4</v>
      </c>
    </row>
    <row r="36" spans="1:6">
      <c r="B36" s="25" t="s">
        <v>361</v>
      </c>
      <c r="C36" s="25">
        <f>IFERROR('請求書（幼稚園）'!K134,"0")</f>
        <v>0</v>
      </c>
      <c r="D36" s="25" t="str">
        <f>IFERROR(INDEX(B44:B46,MATCH(C36,F44:F46,0)),"0")</f>
        <v>0</v>
      </c>
    </row>
    <row r="37" spans="1:6">
      <c r="B37" s="892" t="s">
        <v>409</v>
      </c>
      <c r="C37" s="25" t="s">
        <v>310</v>
      </c>
      <c r="D37" s="30" t="e">
        <f>C38&amp;D38</f>
        <v>#N/A</v>
      </c>
    </row>
    <row r="38" spans="1:6">
      <c r="B38" s="893"/>
      <c r="C38" s="30" t="s">
        <v>418</v>
      </c>
      <c r="D38" s="25" t="e">
        <f>4+3*D6</f>
        <v>#N/A</v>
      </c>
    </row>
    <row r="41" spans="1:6">
      <c r="A41" s="31"/>
      <c r="B41" s="31"/>
      <c r="C41" s="31"/>
      <c r="D41" s="31"/>
      <c r="E41" s="31"/>
      <c r="F41" s="31"/>
    </row>
    <row r="42" spans="1:6">
      <c r="A42" s="31"/>
      <c r="B42" s="31"/>
      <c r="C42" s="31"/>
      <c r="D42" s="31"/>
      <c r="E42" s="31"/>
      <c r="F42" s="31"/>
    </row>
    <row r="43" spans="1:6">
      <c r="A43" s="31"/>
      <c r="B43" s="31" t="s">
        <v>276</v>
      </c>
      <c r="C43" s="31" t="s">
        <v>278</v>
      </c>
      <c r="D43" s="31" t="s">
        <v>277</v>
      </c>
      <c r="E43" s="31" t="s">
        <v>279</v>
      </c>
      <c r="F43" s="31" t="s">
        <v>266</v>
      </c>
    </row>
    <row r="44" spans="1:6">
      <c r="B44">
        <v>0</v>
      </c>
      <c r="C44">
        <v>15</v>
      </c>
      <c r="D44" t="s">
        <v>280</v>
      </c>
      <c r="E44" t="s">
        <v>281</v>
      </c>
      <c r="F44" t="s">
        <v>362</v>
      </c>
    </row>
    <row r="45" spans="1:6">
      <c r="B45">
        <v>1</v>
      </c>
      <c r="C45">
        <v>16</v>
      </c>
      <c r="D45" t="s">
        <v>282</v>
      </c>
      <c r="E45" t="s">
        <v>283</v>
      </c>
      <c r="F45" t="s">
        <v>318</v>
      </c>
    </row>
    <row r="46" spans="1:6">
      <c r="B46">
        <v>2</v>
      </c>
      <c r="C46">
        <v>26</v>
      </c>
      <c r="D46" t="s">
        <v>284</v>
      </c>
      <c r="E46" t="s">
        <v>285</v>
      </c>
      <c r="F46" t="s">
        <v>319</v>
      </c>
    </row>
    <row r="47" spans="1:6">
      <c r="B47">
        <v>3</v>
      </c>
      <c r="C47">
        <v>36</v>
      </c>
      <c r="D47" t="s">
        <v>289</v>
      </c>
      <c r="E47" t="s">
        <v>286</v>
      </c>
      <c r="F47" t="s">
        <v>320</v>
      </c>
    </row>
    <row r="48" spans="1:6">
      <c r="B48">
        <v>4</v>
      </c>
      <c r="C48">
        <v>46</v>
      </c>
      <c r="D48" t="s">
        <v>290</v>
      </c>
      <c r="E48" t="s">
        <v>81</v>
      </c>
    </row>
    <row r="49" spans="2:4">
      <c r="B49">
        <v>5</v>
      </c>
      <c r="C49">
        <v>61</v>
      </c>
      <c r="D49" t="s">
        <v>291</v>
      </c>
    </row>
    <row r="50" spans="2:4">
      <c r="B50">
        <v>6</v>
      </c>
      <c r="C50">
        <v>76</v>
      </c>
      <c r="D50" t="s">
        <v>287</v>
      </c>
    </row>
    <row r="51" spans="2:4">
      <c r="B51">
        <v>7</v>
      </c>
      <c r="C51">
        <v>91</v>
      </c>
      <c r="D51" t="s">
        <v>288</v>
      </c>
    </row>
    <row r="52" spans="2:4">
      <c r="B52">
        <v>8</v>
      </c>
      <c r="C52">
        <v>106</v>
      </c>
    </row>
    <row r="53" spans="2:4">
      <c r="B53">
        <v>9</v>
      </c>
      <c r="C53">
        <v>121</v>
      </c>
    </row>
    <row r="54" spans="2:4">
      <c r="B54">
        <v>10</v>
      </c>
      <c r="C54">
        <v>136</v>
      </c>
    </row>
    <row r="55" spans="2:4">
      <c r="B55">
        <v>11</v>
      </c>
      <c r="C55">
        <v>151</v>
      </c>
    </row>
    <row r="56" spans="2:4">
      <c r="B56">
        <v>12</v>
      </c>
      <c r="C56">
        <v>181</v>
      </c>
    </row>
    <row r="57" spans="2:4">
      <c r="B57">
        <v>13</v>
      </c>
      <c r="C57">
        <v>211</v>
      </c>
    </row>
    <row r="58" spans="2:4">
      <c r="B58">
        <v>14</v>
      </c>
      <c r="C58">
        <v>241</v>
      </c>
    </row>
    <row r="59" spans="2:4">
      <c r="B59">
        <v>15</v>
      </c>
      <c r="C59">
        <v>271</v>
      </c>
    </row>
    <row r="60" spans="2:4">
      <c r="B60">
        <v>16</v>
      </c>
      <c r="C60">
        <v>301</v>
      </c>
    </row>
  </sheetData>
  <mergeCells count="13">
    <mergeCell ref="B14:B15"/>
    <mergeCell ref="B37:B38"/>
    <mergeCell ref="C3:C5"/>
    <mergeCell ref="B10:B11"/>
    <mergeCell ref="B12:B13"/>
    <mergeCell ref="B16:B17"/>
    <mergeCell ref="B18:B19"/>
    <mergeCell ref="B20:B21"/>
    <mergeCell ref="B22:B23"/>
    <mergeCell ref="B24:B25"/>
    <mergeCell ref="B26:B27"/>
    <mergeCell ref="B28:B29"/>
    <mergeCell ref="B32:B33"/>
  </mergeCells>
  <phoneticPr fontId="1"/>
  <conditionalFormatting sqref="B13 B12:C12">
    <cfRule type="expression" dxfId="43" priority="1" stopIfTrue="1">
      <formula>#REF!=0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8"/>
  <sheetViews>
    <sheetView zoomScale="85" zoomScaleNormal="85" workbookViewId="0">
      <selection activeCell="N15" sqref="N15:N16"/>
    </sheetView>
  </sheetViews>
  <sheetFormatPr defaultRowHeight="10.5"/>
  <cols>
    <col min="1" max="1" width="6.875" style="290" customWidth="1"/>
    <col min="2" max="2" width="7.125" style="290" customWidth="1"/>
    <col min="3" max="3" width="6" style="265" customWidth="1"/>
    <col min="4" max="4" width="8.75" style="265" customWidth="1"/>
    <col min="5" max="5" width="2.75" style="265" customWidth="1"/>
    <col min="6" max="6" width="8.5" style="301" customWidth="1"/>
    <col min="7" max="7" width="8.5" style="302" customWidth="1"/>
    <col min="8" max="8" width="3.125" style="266" customWidth="1"/>
    <col min="9" max="9" width="6.25" style="301" customWidth="1"/>
    <col min="10" max="10" width="7.375" style="302" customWidth="1"/>
    <col min="11" max="11" width="6.625" style="303" customWidth="1"/>
    <col min="12" max="12" width="3.125" style="265" customWidth="1"/>
    <col min="13" max="13" width="6.75" style="301" customWidth="1"/>
    <col min="14" max="14" width="3.5" style="265" customWidth="1"/>
    <col min="15" max="15" width="13" style="265" customWidth="1"/>
    <col min="16" max="16" width="2.75" style="265" customWidth="1"/>
    <col min="17" max="17" width="7" style="301" customWidth="1"/>
    <col min="18" max="18" width="3" style="301" customWidth="1"/>
    <col min="19" max="19" width="11.875" style="265" customWidth="1"/>
    <col min="20" max="20" width="2.5" style="265" customWidth="1"/>
    <col min="21" max="21" width="6.625" style="265" customWidth="1"/>
    <col min="22" max="22" width="2.625" style="265" customWidth="1"/>
    <col min="23" max="23" width="11.5" style="265" customWidth="1"/>
    <col min="24" max="24" width="2" style="265" customWidth="1"/>
    <col min="25" max="25" width="8.375" style="301" customWidth="1"/>
    <col min="26" max="26" width="1.875" style="265" customWidth="1"/>
    <col min="27" max="27" width="11.5" style="265" customWidth="1"/>
    <col min="28" max="28" width="2.5" style="265" customWidth="1"/>
    <col min="29" max="29" width="8.125" style="301" customWidth="1"/>
    <col min="30" max="30" width="2" style="265" customWidth="1"/>
    <col min="31" max="31" width="11.75" style="265" customWidth="1"/>
    <col min="32" max="32" width="4" style="265" customWidth="1"/>
    <col min="33" max="33" width="6.25" style="301" customWidth="1"/>
    <col min="34" max="34" width="2.25" style="265" customWidth="1"/>
    <col min="35" max="35" width="11.25" style="298" customWidth="1"/>
    <col min="36" max="36" width="3.75" style="265" customWidth="1"/>
    <col min="37" max="37" width="15.5" style="298" customWidth="1"/>
    <col min="38" max="38" width="3.5" style="265" customWidth="1"/>
    <col min="39" max="39" width="18.625" style="265" customWidth="1"/>
    <col min="40" max="40" width="3.375" style="265" customWidth="1"/>
    <col min="41" max="41" width="6.375" style="301" customWidth="1"/>
    <col min="42" max="42" width="2.875" style="265" customWidth="1"/>
    <col min="43" max="43" width="10.875" style="265" customWidth="1"/>
    <col min="44" max="44" width="3" style="265" customWidth="1"/>
    <col min="45" max="45" width="17" style="265" customWidth="1"/>
    <col min="46" max="46" width="3.125" style="265" customWidth="1"/>
    <col min="47" max="47" width="20.5" style="265" customWidth="1"/>
    <col min="48" max="48" width="3" style="265" customWidth="1"/>
    <col min="49" max="49" width="16.625" style="265" customWidth="1"/>
    <col min="50" max="50" width="3.25" style="265" customWidth="1"/>
    <col min="51" max="51" width="21.625" style="265" customWidth="1"/>
    <col min="52" max="52" width="3" style="265" customWidth="1"/>
    <col min="53" max="53" width="8.125" style="301" customWidth="1"/>
    <col min="54" max="54" width="3.75" style="265" customWidth="1"/>
    <col min="55" max="55" width="14.875" style="265" customWidth="1"/>
    <col min="56" max="56" width="3.5" style="265" customWidth="1"/>
    <col min="57" max="57" width="20.5" style="266" customWidth="1"/>
    <col min="58" max="16384" width="9" style="265"/>
  </cols>
  <sheetData>
    <row r="1" spans="1:59" ht="19.5" customHeight="1">
      <c r="A1" s="943" t="s">
        <v>144</v>
      </c>
      <c r="B1" s="943" t="s">
        <v>145</v>
      </c>
      <c r="C1" s="944" t="s">
        <v>146</v>
      </c>
      <c r="D1" s="944" t="s">
        <v>147</v>
      </c>
      <c r="F1" s="945" t="s">
        <v>396</v>
      </c>
      <c r="G1" s="946"/>
      <c r="I1" s="953" t="s">
        <v>148</v>
      </c>
      <c r="J1" s="954"/>
      <c r="K1" s="955"/>
      <c r="M1" s="949" t="s">
        <v>149</v>
      </c>
      <c r="N1" s="950"/>
      <c r="O1" s="950"/>
      <c r="Q1" s="939" t="s">
        <v>150</v>
      </c>
      <c r="R1" s="940"/>
      <c r="S1" s="940"/>
      <c r="U1" s="960" t="s">
        <v>500</v>
      </c>
      <c r="V1" s="961"/>
      <c r="W1" s="962"/>
      <c r="Y1" s="951" t="s">
        <v>151</v>
      </c>
      <c r="Z1" s="952"/>
      <c r="AA1" s="952"/>
      <c r="AC1" s="951" t="s">
        <v>152</v>
      </c>
      <c r="AD1" s="952"/>
      <c r="AE1" s="952"/>
      <c r="AF1" s="267"/>
      <c r="AG1" s="939" t="s">
        <v>153</v>
      </c>
      <c r="AH1" s="940"/>
      <c r="AI1" s="940"/>
      <c r="AK1" s="959" t="s">
        <v>154</v>
      </c>
      <c r="AL1" s="950"/>
      <c r="AM1" s="950"/>
      <c r="AO1" s="939" t="s">
        <v>155</v>
      </c>
      <c r="AP1" s="940"/>
      <c r="AQ1" s="940"/>
      <c r="AS1" s="939" t="s">
        <v>156</v>
      </c>
      <c r="AT1" s="904"/>
      <c r="AU1" s="941"/>
      <c r="AW1" s="939" t="s">
        <v>157</v>
      </c>
      <c r="AX1" s="940"/>
      <c r="AY1" s="941"/>
      <c r="BA1" s="937" t="s">
        <v>397</v>
      </c>
      <c r="BC1" s="926" t="s">
        <v>512</v>
      </c>
      <c r="BE1" s="928" t="s">
        <v>158</v>
      </c>
    </row>
    <row r="2" spans="1:59">
      <c r="A2" s="943"/>
      <c r="B2" s="943"/>
      <c r="C2" s="944"/>
      <c r="D2" s="944"/>
      <c r="F2" s="947"/>
      <c r="G2" s="948"/>
      <c r="I2" s="956"/>
      <c r="J2" s="957"/>
      <c r="K2" s="958"/>
      <c r="M2" s="268"/>
      <c r="N2" s="269"/>
      <c r="O2" s="935" t="s">
        <v>148</v>
      </c>
      <c r="Q2" s="270"/>
      <c r="R2" s="270"/>
      <c r="S2" s="934" t="s">
        <v>148</v>
      </c>
      <c r="U2" s="963"/>
      <c r="V2" s="964"/>
      <c r="W2" s="965"/>
      <c r="Y2" s="268"/>
      <c r="Z2" s="269"/>
      <c r="AA2" s="934" t="s">
        <v>148</v>
      </c>
      <c r="AC2" s="268"/>
      <c r="AD2" s="269"/>
      <c r="AE2" s="934" t="s">
        <v>148</v>
      </c>
      <c r="AG2" s="271"/>
      <c r="AH2" s="272"/>
      <c r="AI2" s="934" t="s">
        <v>148</v>
      </c>
      <c r="AK2" s="273"/>
      <c r="AL2" s="272"/>
      <c r="AM2" s="934" t="s">
        <v>148</v>
      </c>
      <c r="AO2" s="274"/>
      <c r="AP2" s="272"/>
      <c r="AQ2" s="934" t="s">
        <v>148</v>
      </c>
      <c r="AS2" s="274"/>
      <c r="AT2" s="272"/>
      <c r="AU2" s="932" t="s">
        <v>148</v>
      </c>
      <c r="AW2" s="270"/>
      <c r="AX2" s="269"/>
      <c r="AY2" s="932" t="s">
        <v>148</v>
      </c>
      <c r="BA2" s="938"/>
      <c r="BC2" s="927"/>
      <c r="BE2" s="929"/>
      <c r="BG2" s="269"/>
    </row>
    <row r="3" spans="1:59">
      <c r="A3" s="943"/>
      <c r="B3" s="943"/>
      <c r="C3" s="944"/>
      <c r="D3" s="944"/>
      <c r="F3" s="947"/>
      <c r="G3" s="948"/>
      <c r="I3" s="275"/>
      <c r="J3" s="276"/>
      <c r="K3" s="277"/>
      <c r="M3" s="278"/>
      <c r="N3" s="269"/>
      <c r="O3" s="935"/>
      <c r="Q3" s="279"/>
      <c r="R3" s="275"/>
      <c r="S3" s="935"/>
      <c r="U3" s="263"/>
      <c r="V3" s="191"/>
      <c r="W3" s="966" t="s">
        <v>306</v>
      </c>
      <c r="Y3" s="278"/>
      <c r="Z3" s="269"/>
      <c r="AA3" s="935"/>
      <c r="AC3" s="278"/>
      <c r="AD3" s="269"/>
      <c r="AE3" s="935"/>
      <c r="AG3" s="278"/>
      <c r="AH3" s="269"/>
      <c r="AI3" s="935"/>
      <c r="AK3" s="280"/>
      <c r="AL3" s="269"/>
      <c r="AM3" s="935"/>
      <c r="AO3" s="278"/>
      <c r="AP3" s="269"/>
      <c r="AQ3" s="935"/>
      <c r="AS3" s="270"/>
      <c r="AT3" s="269"/>
      <c r="AU3" s="933"/>
      <c r="AW3" s="270"/>
      <c r="AX3" s="269"/>
      <c r="AY3" s="933"/>
      <c r="BA3" s="281"/>
      <c r="BC3" s="927"/>
      <c r="BE3" s="929"/>
      <c r="BG3" s="269"/>
    </row>
    <row r="4" spans="1:59">
      <c r="A4" s="926"/>
      <c r="B4" s="926"/>
      <c r="C4" s="932"/>
      <c r="D4" s="932"/>
      <c r="F4" s="275"/>
      <c r="G4" s="282" t="s">
        <v>398</v>
      </c>
      <c r="I4" s="278"/>
      <c r="J4" s="283" t="s">
        <v>399</v>
      </c>
      <c r="K4" s="277"/>
      <c r="M4" s="275"/>
      <c r="N4" s="269"/>
      <c r="O4" s="935"/>
      <c r="Q4" s="278"/>
      <c r="R4" s="278"/>
      <c r="S4" s="935"/>
      <c r="U4" s="264"/>
      <c r="V4" s="192"/>
      <c r="W4" s="967"/>
      <c r="Y4" s="275"/>
      <c r="Z4" s="269"/>
      <c r="AA4" s="935"/>
      <c r="AC4" s="275"/>
      <c r="AD4" s="284"/>
      <c r="AE4" s="935"/>
      <c r="AG4" s="275"/>
      <c r="AH4" s="269"/>
      <c r="AI4" s="935"/>
      <c r="AK4" s="280"/>
      <c r="AL4" s="269"/>
      <c r="AM4" s="935"/>
      <c r="AO4" s="275"/>
      <c r="AP4" s="269"/>
      <c r="AQ4" s="935"/>
      <c r="AS4" s="270"/>
      <c r="AT4" s="269"/>
      <c r="AU4" s="933"/>
      <c r="AW4" s="270"/>
      <c r="AX4" s="269"/>
      <c r="AY4" s="933"/>
      <c r="BA4" s="279"/>
      <c r="BC4" s="285"/>
      <c r="BE4" s="268"/>
      <c r="BG4" s="269"/>
    </row>
    <row r="5" spans="1:59">
      <c r="A5" s="287" t="s">
        <v>159</v>
      </c>
      <c r="B5" s="287" t="s">
        <v>160</v>
      </c>
      <c r="C5" s="286" t="s">
        <v>161</v>
      </c>
      <c r="D5" s="286" t="s">
        <v>162</v>
      </c>
      <c r="F5" s="968" t="s">
        <v>400</v>
      </c>
      <c r="G5" s="969"/>
      <c r="I5" s="968" t="s">
        <v>401</v>
      </c>
      <c r="J5" s="970"/>
      <c r="K5" s="969"/>
      <c r="M5" s="971" t="s">
        <v>163</v>
      </c>
      <c r="N5" s="972"/>
      <c r="O5" s="972"/>
      <c r="Q5" s="930" t="s">
        <v>164</v>
      </c>
      <c r="R5" s="905"/>
      <c r="S5" s="905"/>
      <c r="U5" s="936" t="s">
        <v>501</v>
      </c>
      <c r="V5" s="936"/>
      <c r="W5" s="936"/>
      <c r="Y5" s="930" t="s">
        <v>165</v>
      </c>
      <c r="Z5" s="905"/>
      <c r="AA5" s="905"/>
      <c r="AC5" s="930" t="s">
        <v>166</v>
      </c>
      <c r="AD5" s="905"/>
      <c r="AE5" s="905"/>
      <c r="AG5" s="971" t="s">
        <v>167</v>
      </c>
      <c r="AH5" s="972"/>
      <c r="AI5" s="972"/>
      <c r="AK5" s="971" t="s">
        <v>168</v>
      </c>
      <c r="AL5" s="972"/>
      <c r="AM5" s="972"/>
      <c r="AO5" s="930" t="s">
        <v>169</v>
      </c>
      <c r="AP5" s="905"/>
      <c r="AQ5" s="905"/>
      <c r="AS5" s="930" t="s">
        <v>170</v>
      </c>
      <c r="AT5" s="905"/>
      <c r="AU5" s="931"/>
      <c r="AW5" s="930" t="s">
        <v>171</v>
      </c>
      <c r="AX5" s="905"/>
      <c r="AY5" s="931"/>
      <c r="BA5" s="288" t="s">
        <v>402</v>
      </c>
      <c r="BC5" s="286" t="s">
        <v>172</v>
      </c>
      <c r="BE5" s="289" t="s">
        <v>173</v>
      </c>
      <c r="BG5" s="269"/>
    </row>
    <row r="6" spans="1:59">
      <c r="F6" s="291">
        <v>0</v>
      </c>
      <c r="G6" s="292">
        <v>1</v>
      </c>
      <c r="H6" s="266">
        <v>2</v>
      </c>
      <c r="I6" s="293">
        <v>3</v>
      </c>
      <c r="J6" s="294">
        <v>4</v>
      </c>
      <c r="K6" s="295">
        <v>5</v>
      </c>
      <c r="L6" s="265">
        <v>6</v>
      </c>
      <c r="M6" s="296">
        <v>7</v>
      </c>
      <c r="N6" s="291">
        <v>8</v>
      </c>
      <c r="O6" s="292">
        <v>9</v>
      </c>
      <c r="P6" s="266">
        <v>10</v>
      </c>
      <c r="Q6" s="293">
        <v>11</v>
      </c>
      <c r="R6" s="294">
        <v>12</v>
      </c>
      <c r="S6" s="295">
        <v>13</v>
      </c>
      <c r="T6" s="265">
        <v>14</v>
      </c>
      <c r="U6" s="296">
        <v>15</v>
      </c>
      <c r="V6" s="291">
        <v>16</v>
      </c>
      <c r="W6" s="292">
        <v>17</v>
      </c>
      <c r="X6" s="266">
        <v>18</v>
      </c>
      <c r="Y6" s="293">
        <v>19</v>
      </c>
      <c r="Z6" s="265">
        <v>20</v>
      </c>
      <c r="AA6" s="265">
        <v>21</v>
      </c>
      <c r="AB6" s="265">
        <v>22</v>
      </c>
      <c r="AC6" s="297">
        <v>23</v>
      </c>
      <c r="AD6" s="265">
        <v>24</v>
      </c>
      <c r="AE6" s="265">
        <v>25</v>
      </c>
      <c r="AF6" s="265">
        <v>26</v>
      </c>
      <c r="AG6" s="296">
        <v>27</v>
      </c>
      <c r="AH6" s="265">
        <v>28</v>
      </c>
      <c r="AI6" s="298">
        <v>29</v>
      </c>
      <c r="AJ6" s="265">
        <v>30</v>
      </c>
      <c r="AK6" s="298">
        <v>31</v>
      </c>
      <c r="AL6" s="265">
        <v>32</v>
      </c>
      <c r="AM6" s="265">
        <v>33</v>
      </c>
      <c r="AN6" s="265">
        <v>34</v>
      </c>
      <c r="AO6" s="296">
        <v>35</v>
      </c>
      <c r="AP6" s="265">
        <v>36</v>
      </c>
      <c r="AQ6" s="265">
        <v>37</v>
      </c>
      <c r="AR6" s="265">
        <v>38</v>
      </c>
      <c r="AS6" s="265">
        <v>39</v>
      </c>
      <c r="AT6" s="265">
        <v>40</v>
      </c>
      <c r="AU6" s="265">
        <v>41</v>
      </c>
      <c r="AV6" s="265">
        <v>42</v>
      </c>
      <c r="AW6" s="265">
        <v>43</v>
      </c>
      <c r="AX6" s="265">
        <v>44</v>
      </c>
      <c r="AY6" s="265">
        <v>45</v>
      </c>
      <c r="AZ6" s="265">
        <v>46</v>
      </c>
      <c r="BA6" s="296">
        <v>47</v>
      </c>
      <c r="BB6" s="265">
        <v>48</v>
      </c>
      <c r="BC6" s="265">
        <v>49</v>
      </c>
      <c r="BD6" s="265">
        <v>50</v>
      </c>
      <c r="BE6" s="266">
        <v>51</v>
      </c>
      <c r="BG6" s="269"/>
    </row>
    <row r="7" spans="1:59" ht="24.75" customHeight="1">
      <c r="A7" s="943" t="s">
        <v>174</v>
      </c>
      <c r="B7" s="902" t="s">
        <v>175</v>
      </c>
      <c r="C7" s="904" t="s">
        <v>176</v>
      </c>
      <c r="D7" s="299" t="s">
        <v>177</v>
      </c>
      <c r="F7" s="227">
        <v>120720</v>
      </c>
      <c r="G7" s="228">
        <v>129280</v>
      </c>
      <c r="H7" s="229" t="s">
        <v>504</v>
      </c>
      <c r="I7" s="230">
        <v>1180</v>
      </c>
      <c r="J7" s="231">
        <v>1270</v>
      </c>
      <c r="K7" s="232" t="s">
        <v>403</v>
      </c>
      <c r="L7" s="906" t="s">
        <v>504</v>
      </c>
      <c r="M7" s="914">
        <v>7150</v>
      </c>
      <c r="N7" s="906" t="s">
        <v>504</v>
      </c>
      <c r="O7" s="922">
        <v>70</v>
      </c>
      <c r="P7" s="229" t="s">
        <v>504</v>
      </c>
      <c r="Q7" s="233">
        <v>8560</v>
      </c>
      <c r="R7" s="906" t="s">
        <v>504</v>
      </c>
      <c r="S7" s="234">
        <v>80</v>
      </c>
      <c r="T7" s="235" t="s">
        <v>502</v>
      </c>
      <c r="U7" s="236">
        <v>3420</v>
      </c>
      <c r="V7" s="235" t="s">
        <v>502</v>
      </c>
      <c r="W7" s="237">
        <v>30</v>
      </c>
      <c r="X7" s="238"/>
      <c r="Y7" s="239"/>
      <c r="Z7" s="238"/>
      <c r="AA7" s="240"/>
      <c r="AB7" s="238"/>
      <c r="AC7" s="239" t="s">
        <v>179</v>
      </c>
      <c r="AD7" s="238"/>
      <c r="AE7" s="241"/>
      <c r="AF7" s="942" t="s">
        <v>504</v>
      </c>
      <c r="AG7" s="920">
        <v>6010</v>
      </c>
      <c r="AH7" s="906" t="s">
        <v>178</v>
      </c>
      <c r="AI7" s="922">
        <v>60</v>
      </c>
      <c r="AJ7" s="906" t="s">
        <v>178</v>
      </c>
      <c r="AK7" s="910">
        <v>34260</v>
      </c>
      <c r="AL7" s="906" t="s">
        <v>178</v>
      </c>
      <c r="AM7" s="912">
        <v>340</v>
      </c>
      <c r="AN7" s="906" t="s">
        <v>178</v>
      </c>
      <c r="AO7" s="914">
        <v>3790</v>
      </c>
      <c r="AP7" s="906" t="s">
        <v>178</v>
      </c>
      <c r="AQ7" s="924">
        <v>30</v>
      </c>
      <c r="AR7" s="906" t="s">
        <v>178</v>
      </c>
      <c r="AS7" s="242">
        <v>2840</v>
      </c>
      <c r="AT7" s="906" t="s">
        <v>178</v>
      </c>
      <c r="AU7" s="243">
        <v>20</v>
      </c>
      <c r="AV7" s="906" t="s">
        <v>178</v>
      </c>
      <c r="AW7" s="242">
        <v>500</v>
      </c>
      <c r="AX7" s="906" t="s">
        <v>178</v>
      </c>
      <c r="AY7" s="243">
        <v>5</v>
      </c>
      <c r="AZ7" s="909" t="s">
        <v>502</v>
      </c>
      <c r="BA7" s="916">
        <v>27330</v>
      </c>
      <c r="BB7" s="909" t="s">
        <v>502</v>
      </c>
      <c r="BC7" s="244">
        <v>240</v>
      </c>
      <c r="BD7" s="906" t="s">
        <v>511</v>
      </c>
      <c r="BE7" s="245">
        <v>34260</v>
      </c>
    </row>
    <row r="8" spans="1:59" ht="24.75" customHeight="1">
      <c r="A8" s="943"/>
      <c r="B8" s="903"/>
      <c r="C8" s="905"/>
      <c r="D8" s="300" t="s">
        <v>181</v>
      </c>
      <c r="F8" s="246">
        <v>129280</v>
      </c>
      <c r="G8" s="247"/>
      <c r="H8" s="229" t="s">
        <v>504</v>
      </c>
      <c r="I8" s="248">
        <v>1270</v>
      </c>
      <c r="J8" s="249"/>
      <c r="K8" s="250" t="s">
        <v>403</v>
      </c>
      <c r="L8" s="906"/>
      <c r="M8" s="915"/>
      <c r="N8" s="906"/>
      <c r="O8" s="923"/>
      <c r="P8" s="229" t="s">
        <v>504</v>
      </c>
      <c r="Q8" s="248">
        <v>8560</v>
      </c>
      <c r="R8" s="906"/>
      <c r="S8" s="251">
        <v>80</v>
      </c>
      <c r="T8" s="235"/>
      <c r="U8" s="252"/>
      <c r="V8" s="238"/>
      <c r="W8" s="252"/>
      <c r="X8" s="253" t="s">
        <v>504</v>
      </c>
      <c r="Y8" s="254">
        <v>59950</v>
      </c>
      <c r="Z8" s="238" t="s">
        <v>504</v>
      </c>
      <c r="AA8" s="255">
        <v>590</v>
      </c>
      <c r="AB8" s="253" t="s">
        <v>504</v>
      </c>
      <c r="AC8" s="256">
        <v>51390</v>
      </c>
      <c r="AD8" s="253" t="s">
        <v>504</v>
      </c>
      <c r="AE8" s="255">
        <v>510</v>
      </c>
      <c r="AF8" s="908"/>
      <c r="AG8" s="921"/>
      <c r="AH8" s="906"/>
      <c r="AI8" s="923"/>
      <c r="AJ8" s="906"/>
      <c r="AK8" s="911"/>
      <c r="AL8" s="906"/>
      <c r="AM8" s="913"/>
      <c r="AN8" s="906"/>
      <c r="AO8" s="915"/>
      <c r="AP8" s="906"/>
      <c r="AQ8" s="925"/>
      <c r="AR8" s="906"/>
      <c r="AS8" s="257" t="s">
        <v>496</v>
      </c>
      <c r="AT8" s="906"/>
      <c r="AU8" s="257" t="s">
        <v>497</v>
      </c>
      <c r="AV8" s="906"/>
      <c r="AW8" s="257" t="s">
        <v>496</v>
      </c>
      <c r="AX8" s="906"/>
      <c r="AY8" s="257" t="s">
        <v>497</v>
      </c>
      <c r="AZ8" s="909"/>
      <c r="BA8" s="917"/>
      <c r="BB8" s="909"/>
      <c r="BC8" s="258" t="s">
        <v>506</v>
      </c>
      <c r="BD8" s="906"/>
      <c r="BE8" s="259">
        <v>340</v>
      </c>
    </row>
    <row r="9" spans="1:59" ht="24.75" customHeight="1">
      <c r="A9" s="943"/>
      <c r="B9" s="902" t="s">
        <v>182</v>
      </c>
      <c r="C9" s="904" t="s">
        <v>176</v>
      </c>
      <c r="D9" s="284" t="s">
        <v>177</v>
      </c>
      <c r="F9" s="227">
        <v>74250</v>
      </c>
      <c r="G9" s="228">
        <v>82810</v>
      </c>
      <c r="H9" s="229" t="s">
        <v>504</v>
      </c>
      <c r="I9" s="230">
        <v>720</v>
      </c>
      <c r="J9" s="231">
        <v>800</v>
      </c>
      <c r="K9" s="232" t="s">
        <v>403</v>
      </c>
      <c r="L9" s="906" t="s">
        <v>504</v>
      </c>
      <c r="M9" s="914">
        <v>4290</v>
      </c>
      <c r="N9" s="906" t="s">
        <v>504</v>
      </c>
      <c r="O9" s="922">
        <v>40</v>
      </c>
      <c r="P9" s="229" t="s">
        <v>504</v>
      </c>
      <c r="Q9" s="233">
        <v>8560</v>
      </c>
      <c r="R9" s="906" t="s">
        <v>504</v>
      </c>
      <c r="S9" s="234">
        <v>80</v>
      </c>
      <c r="T9" s="235" t="s">
        <v>502</v>
      </c>
      <c r="U9" s="236">
        <v>3420</v>
      </c>
      <c r="V9" s="235" t="s">
        <v>502</v>
      </c>
      <c r="W9" s="237">
        <v>30</v>
      </c>
      <c r="X9" s="238"/>
      <c r="Y9" s="239"/>
      <c r="Z9" s="238"/>
      <c r="AA9" s="240"/>
      <c r="AB9" s="238"/>
      <c r="AC9" s="239" t="s">
        <v>179</v>
      </c>
      <c r="AD9" s="238"/>
      <c r="AE9" s="241"/>
      <c r="AF9" s="907" t="s">
        <v>504</v>
      </c>
      <c r="AG9" s="920">
        <v>3600</v>
      </c>
      <c r="AH9" s="906" t="s">
        <v>504</v>
      </c>
      <c r="AI9" s="922">
        <v>30</v>
      </c>
      <c r="AJ9" s="906" t="s">
        <v>178</v>
      </c>
      <c r="AK9" s="910">
        <v>20550</v>
      </c>
      <c r="AL9" s="906" t="s">
        <v>504</v>
      </c>
      <c r="AM9" s="912">
        <v>200</v>
      </c>
      <c r="AN9" s="906" t="s">
        <v>178</v>
      </c>
      <c r="AO9" s="914">
        <v>2600</v>
      </c>
      <c r="AP9" s="906" t="s">
        <v>504</v>
      </c>
      <c r="AQ9" s="924">
        <v>20</v>
      </c>
      <c r="AR9" s="906" t="s">
        <v>178</v>
      </c>
      <c r="AS9" s="242">
        <v>1700</v>
      </c>
      <c r="AT9" s="906" t="s">
        <v>178</v>
      </c>
      <c r="AU9" s="243">
        <v>10</v>
      </c>
      <c r="AV9" s="906" t="s">
        <v>178</v>
      </c>
      <c r="AW9" s="242">
        <v>300</v>
      </c>
      <c r="AX9" s="906" t="s">
        <v>178</v>
      </c>
      <c r="AY9" s="243">
        <v>3</v>
      </c>
      <c r="AZ9" s="909" t="s">
        <v>502</v>
      </c>
      <c r="BA9" s="916">
        <v>16800</v>
      </c>
      <c r="BB9" s="909" t="s">
        <v>502</v>
      </c>
      <c r="BC9" s="244">
        <v>240</v>
      </c>
      <c r="BD9" s="906" t="s">
        <v>511</v>
      </c>
      <c r="BE9" s="245">
        <v>20550</v>
      </c>
    </row>
    <row r="10" spans="1:59" ht="24.75" customHeight="1">
      <c r="A10" s="943"/>
      <c r="B10" s="903"/>
      <c r="C10" s="905"/>
      <c r="D10" s="284" t="s">
        <v>181</v>
      </c>
      <c r="F10" s="246">
        <v>82810</v>
      </c>
      <c r="G10" s="247"/>
      <c r="H10" s="229" t="s">
        <v>504</v>
      </c>
      <c r="I10" s="248">
        <v>800</v>
      </c>
      <c r="J10" s="249"/>
      <c r="K10" s="250" t="s">
        <v>403</v>
      </c>
      <c r="L10" s="906"/>
      <c r="M10" s="915"/>
      <c r="N10" s="906"/>
      <c r="O10" s="923"/>
      <c r="P10" s="229" t="s">
        <v>504</v>
      </c>
      <c r="Q10" s="248">
        <v>8560</v>
      </c>
      <c r="R10" s="906"/>
      <c r="S10" s="251">
        <v>80</v>
      </c>
      <c r="T10" s="235"/>
      <c r="U10" s="252"/>
      <c r="V10" s="238"/>
      <c r="W10" s="252"/>
      <c r="X10" s="253" t="s">
        <v>504</v>
      </c>
      <c r="Y10" s="254">
        <v>59950</v>
      </c>
      <c r="Z10" s="238" t="s">
        <v>504</v>
      </c>
      <c r="AA10" s="255">
        <v>590</v>
      </c>
      <c r="AB10" s="253" t="s">
        <v>504</v>
      </c>
      <c r="AC10" s="256">
        <v>51390</v>
      </c>
      <c r="AD10" s="253" t="s">
        <v>178</v>
      </c>
      <c r="AE10" s="255">
        <v>510</v>
      </c>
      <c r="AF10" s="908"/>
      <c r="AG10" s="921"/>
      <c r="AH10" s="906"/>
      <c r="AI10" s="923"/>
      <c r="AJ10" s="906"/>
      <c r="AK10" s="911"/>
      <c r="AL10" s="906"/>
      <c r="AM10" s="913"/>
      <c r="AN10" s="906"/>
      <c r="AO10" s="915"/>
      <c r="AP10" s="906"/>
      <c r="AQ10" s="925"/>
      <c r="AR10" s="906"/>
      <c r="AS10" s="257" t="s">
        <v>496</v>
      </c>
      <c r="AT10" s="906"/>
      <c r="AU10" s="257" t="s">
        <v>497</v>
      </c>
      <c r="AV10" s="906"/>
      <c r="AW10" s="257" t="s">
        <v>496</v>
      </c>
      <c r="AX10" s="906"/>
      <c r="AY10" s="257" t="s">
        <v>497</v>
      </c>
      <c r="AZ10" s="909"/>
      <c r="BA10" s="917"/>
      <c r="BB10" s="909"/>
      <c r="BC10" s="258" t="s">
        <v>506</v>
      </c>
      <c r="BD10" s="906"/>
      <c r="BE10" s="259">
        <v>200</v>
      </c>
    </row>
    <row r="11" spans="1:59" ht="24.75" customHeight="1">
      <c r="A11" s="943"/>
      <c r="B11" s="902" t="s">
        <v>183</v>
      </c>
      <c r="C11" s="904" t="s">
        <v>176</v>
      </c>
      <c r="D11" s="299" t="s">
        <v>177</v>
      </c>
      <c r="F11" s="227">
        <v>54330</v>
      </c>
      <c r="G11" s="228">
        <v>62890</v>
      </c>
      <c r="H11" s="229" t="s">
        <v>504</v>
      </c>
      <c r="I11" s="230">
        <v>520</v>
      </c>
      <c r="J11" s="231">
        <v>600</v>
      </c>
      <c r="K11" s="232" t="s">
        <v>403</v>
      </c>
      <c r="L11" s="906" t="s">
        <v>504</v>
      </c>
      <c r="M11" s="914">
        <v>3060</v>
      </c>
      <c r="N11" s="906" t="s">
        <v>504</v>
      </c>
      <c r="O11" s="922">
        <v>30</v>
      </c>
      <c r="P11" s="229" t="s">
        <v>504</v>
      </c>
      <c r="Q11" s="233">
        <v>8560</v>
      </c>
      <c r="R11" s="906" t="s">
        <v>504</v>
      </c>
      <c r="S11" s="234">
        <v>80</v>
      </c>
      <c r="T11" s="235" t="s">
        <v>502</v>
      </c>
      <c r="U11" s="236">
        <v>3420</v>
      </c>
      <c r="V11" s="235" t="s">
        <v>502</v>
      </c>
      <c r="W11" s="237">
        <v>30</v>
      </c>
      <c r="X11" s="238"/>
      <c r="Y11" s="239"/>
      <c r="Z11" s="238"/>
      <c r="AA11" s="240"/>
      <c r="AB11" s="238"/>
      <c r="AC11" s="239" t="s">
        <v>179</v>
      </c>
      <c r="AD11" s="238"/>
      <c r="AE11" s="241"/>
      <c r="AF11" s="907" t="s">
        <v>504</v>
      </c>
      <c r="AG11" s="920">
        <v>2570</v>
      </c>
      <c r="AH11" s="906" t="s">
        <v>504</v>
      </c>
      <c r="AI11" s="922">
        <v>20</v>
      </c>
      <c r="AJ11" s="906" t="s">
        <v>178</v>
      </c>
      <c r="AK11" s="910">
        <v>14680</v>
      </c>
      <c r="AL11" s="906" t="s">
        <v>504</v>
      </c>
      <c r="AM11" s="912">
        <v>140</v>
      </c>
      <c r="AN11" s="906" t="s">
        <v>178</v>
      </c>
      <c r="AO11" s="914">
        <v>2090</v>
      </c>
      <c r="AP11" s="906" t="s">
        <v>504</v>
      </c>
      <c r="AQ11" s="924">
        <v>20</v>
      </c>
      <c r="AR11" s="906" t="s">
        <v>178</v>
      </c>
      <c r="AS11" s="242">
        <v>1220</v>
      </c>
      <c r="AT11" s="906" t="s">
        <v>178</v>
      </c>
      <c r="AU11" s="243">
        <v>10</v>
      </c>
      <c r="AV11" s="906" t="s">
        <v>178</v>
      </c>
      <c r="AW11" s="242">
        <v>210</v>
      </c>
      <c r="AX11" s="906" t="s">
        <v>178</v>
      </c>
      <c r="AY11" s="243">
        <v>2</v>
      </c>
      <c r="AZ11" s="909" t="s">
        <v>502</v>
      </c>
      <c r="BA11" s="916">
        <v>12280</v>
      </c>
      <c r="BB11" s="909" t="s">
        <v>502</v>
      </c>
      <c r="BC11" s="244">
        <v>240</v>
      </c>
      <c r="BD11" s="906" t="s">
        <v>511</v>
      </c>
      <c r="BE11" s="245">
        <v>14680</v>
      </c>
    </row>
    <row r="12" spans="1:59" ht="24.75" customHeight="1">
      <c r="A12" s="943"/>
      <c r="B12" s="903"/>
      <c r="C12" s="905"/>
      <c r="D12" s="300" t="s">
        <v>181</v>
      </c>
      <c r="F12" s="246">
        <v>62890</v>
      </c>
      <c r="G12" s="247"/>
      <c r="H12" s="229" t="s">
        <v>504</v>
      </c>
      <c r="I12" s="248">
        <v>600</v>
      </c>
      <c r="J12" s="249"/>
      <c r="K12" s="250" t="s">
        <v>403</v>
      </c>
      <c r="L12" s="906"/>
      <c r="M12" s="915"/>
      <c r="N12" s="906"/>
      <c r="O12" s="923"/>
      <c r="P12" s="229" t="s">
        <v>504</v>
      </c>
      <c r="Q12" s="248">
        <v>8560</v>
      </c>
      <c r="R12" s="906"/>
      <c r="S12" s="251">
        <v>80</v>
      </c>
      <c r="T12" s="235"/>
      <c r="U12" s="252"/>
      <c r="V12" s="238"/>
      <c r="W12" s="252"/>
      <c r="X12" s="253" t="s">
        <v>504</v>
      </c>
      <c r="Y12" s="254">
        <v>59950</v>
      </c>
      <c r="Z12" s="238" t="s">
        <v>504</v>
      </c>
      <c r="AA12" s="255">
        <v>590</v>
      </c>
      <c r="AB12" s="253" t="s">
        <v>504</v>
      </c>
      <c r="AC12" s="256">
        <v>51390</v>
      </c>
      <c r="AD12" s="253" t="s">
        <v>178</v>
      </c>
      <c r="AE12" s="255">
        <v>510</v>
      </c>
      <c r="AF12" s="908"/>
      <c r="AG12" s="921"/>
      <c r="AH12" s="906"/>
      <c r="AI12" s="923"/>
      <c r="AJ12" s="906"/>
      <c r="AK12" s="911"/>
      <c r="AL12" s="906"/>
      <c r="AM12" s="913"/>
      <c r="AN12" s="906"/>
      <c r="AO12" s="915"/>
      <c r="AP12" s="906"/>
      <c r="AQ12" s="925"/>
      <c r="AR12" s="906"/>
      <c r="AS12" s="257" t="s">
        <v>496</v>
      </c>
      <c r="AT12" s="906"/>
      <c r="AU12" s="257" t="s">
        <v>497</v>
      </c>
      <c r="AV12" s="906"/>
      <c r="AW12" s="257" t="s">
        <v>496</v>
      </c>
      <c r="AX12" s="906"/>
      <c r="AY12" s="257" t="s">
        <v>497</v>
      </c>
      <c r="AZ12" s="909"/>
      <c r="BA12" s="917"/>
      <c r="BB12" s="909"/>
      <c r="BC12" s="258" t="s">
        <v>506</v>
      </c>
      <c r="BD12" s="906"/>
      <c r="BE12" s="259">
        <v>140</v>
      </c>
    </row>
    <row r="13" spans="1:59" ht="24.75" customHeight="1">
      <c r="A13" s="943"/>
      <c r="B13" s="902" t="s">
        <v>184</v>
      </c>
      <c r="C13" s="904" t="s">
        <v>176</v>
      </c>
      <c r="D13" s="284" t="s">
        <v>177</v>
      </c>
      <c r="F13" s="227">
        <v>54740</v>
      </c>
      <c r="G13" s="228">
        <v>63300</v>
      </c>
      <c r="H13" s="229" t="s">
        <v>504</v>
      </c>
      <c r="I13" s="230">
        <v>520</v>
      </c>
      <c r="J13" s="231">
        <v>610</v>
      </c>
      <c r="K13" s="232" t="s">
        <v>403</v>
      </c>
      <c r="L13" s="906" t="s">
        <v>504</v>
      </c>
      <c r="M13" s="914">
        <v>2380</v>
      </c>
      <c r="N13" s="906" t="s">
        <v>504</v>
      </c>
      <c r="O13" s="922">
        <v>20</v>
      </c>
      <c r="P13" s="229" t="s">
        <v>504</v>
      </c>
      <c r="Q13" s="233">
        <v>8560</v>
      </c>
      <c r="R13" s="906" t="s">
        <v>504</v>
      </c>
      <c r="S13" s="234">
        <v>80</v>
      </c>
      <c r="T13" s="235" t="s">
        <v>502</v>
      </c>
      <c r="U13" s="236">
        <v>3420</v>
      </c>
      <c r="V13" s="235" t="s">
        <v>502</v>
      </c>
      <c r="W13" s="237">
        <v>30</v>
      </c>
      <c r="X13" s="238"/>
      <c r="Y13" s="239"/>
      <c r="Z13" s="238"/>
      <c r="AA13" s="240"/>
      <c r="AB13" s="238"/>
      <c r="AC13" s="239" t="s">
        <v>179</v>
      </c>
      <c r="AD13" s="238"/>
      <c r="AE13" s="241"/>
      <c r="AF13" s="907" t="s">
        <v>504</v>
      </c>
      <c r="AG13" s="910" t="s">
        <v>505</v>
      </c>
      <c r="AH13" s="906" t="s">
        <v>504</v>
      </c>
      <c r="AI13" s="910" t="s">
        <v>505</v>
      </c>
      <c r="AJ13" s="906" t="s">
        <v>178</v>
      </c>
      <c r="AK13" s="910">
        <v>11420</v>
      </c>
      <c r="AL13" s="906" t="s">
        <v>504</v>
      </c>
      <c r="AM13" s="912">
        <v>110</v>
      </c>
      <c r="AN13" s="906" t="s">
        <v>178</v>
      </c>
      <c r="AO13" s="914">
        <v>1800</v>
      </c>
      <c r="AP13" s="906" t="s">
        <v>504</v>
      </c>
      <c r="AQ13" s="924">
        <v>10</v>
      </c>
      <c r="AR13" s="906" t="s">
        <v>178</v>
      </c>
      <c r="AS13" s="242">
        <v>950</v>
      </c>
      <c r="AT13" s="906" t="s">
        <v>178</v>
      </c>
      <c r="AU13" s="243">
        <v>9</v>
      </c>
      <c r="AV13" s="906" t="s">
        <v>178</v>
      </c>
      <c r="AW13" s="242">
        <v>170</v>
      </c>
      <c r="AX13" s="906" t="s">
        <v>178</v>
      </c>
      <c r="AY13" s="243">
        <v>1</v>
      </c>
      <c r="AZ13" s="909" t="s">
        <v>502</v>
      </c>
      <c r="BA13" s="916">
        <v>9770</v>
      </c>
      <c r="BB13" s="909" t="s">
        <v>502</v>
      </c>
      <c r="BC13" s="244">
        <v>240</v>
      </c>
      <c r="BD13" s="906" t="s">
        <v>511</v>
      </c>
      <c r="BE13" s="245">
        <v>11420</v>
      </c>
    </row>
    <row r="14" spans="1:59" ht="24.75" customHeight="1">
      <c r="A14" s="943"/>
      <c r="B14" s="903"/>
      <c r="C14" s="905"/>
      <c r="D14" s="284" t="s">
        <v>181</v>
      </c>
      <c r="F14" s="246">
        <v>63300</v>
      </c>
      <c r="G14" s="247"/>
      <c r="H14" s="229" t="s">
        <v>504</v>
      </c>
      <c r="I14" s="248">
        <v>610</v>
      </c>
      <c r="J14" s="249"/>
      <c r="K14" s="250" t="s">
        <v>403</v>
      </c>
      <c r="L14" s="906"/>
      <c r="M14" s="915"/>
      <c r="N14" s="906"/>
      <c r="O14" s="923"/>
      <c r="P14" s="229" t="s">
        <v>504</v>
      </c>
      <c r="Q14" s="248">
        <v>8560</v>
      </c>
      <c r="R14" s="906"/>
      <c r="S14" s="251">
        <v>80</v>
      </c>
      <c r="T14" s="235"/>
      <c r="U14" s="252"/>
      <c r="V14" s="238"/>
      <c r="W14" s="252"/>
      <c r="X14" s="253" t="s">
        <v>504</v>
      </c>
      <c r="Y14" s="254">
        <v>59950</v>
      </c>
      <c r="Z14" s="238" t="s">
        <v>504</v>
      </c>
      <c r="AA14" s="255">
        <v>590</v>
      </c>
      <c r="AB14" s="253" t="s">
        <v>504</v>
      </c>
      <c r="AC14" s="256">
        <v>51390</v>
      </c>
      <c r="AD14" s="253" t="s">
        <v>178</v>
      </c>
      <c r="AE14" s="255">
        <v>510</v>
      </c>
      <c r="AF14" s="908"/>
      <c r="AG14" s="911"/>
      <c r="AH14" s="906"/>
      <c r="AI14" s="911"/>
      <c r="AJ14" s="906"/>
      <c r="AK14" s="911"/>
      <c r="AL14" s="906"/>
      <c r="AM14" s="913"/>
      <c r="AN14" s="906"/>
      <c r="AO14" s="915"/>
      <c r="AP14" s="906"/>
      <c r="AQ14" s="925"/>
      <c r="AR14" s="906"/>
      <c r="AS14" s="257" t="s">
        <v>496</v>
      </c>
      <c r="AT14" s="906"/>
      <c r="AU14" s="257" t="s">
        <v>497</v>
      </c>
      <c r="AV14" s="906"/>
      <c r="AW14" s="257" t="s">
        <v>496</v>
      </c>
      <c r="AX14" s="906"/>
      <c r="AY14" s="257" t="s">
        <v>497</v>
      </c>
      <c r="AZ14" s="909"/>
      <c r="BA14" s="917"/>
      <c r="BB14" s="909"/>
      <c r="BC14" s="258" t="s">
        <v>506</v>
      </c>
      <c r="BD14" s="906"/>
      <c r="BE14" s="259">
        <v>110</v>
      </c>
    </row>
    <row r="15" spans="1:59" ht="24.75" customHeight="1">
      <c r="A15" s="943"/>
      <c r="B15" s="902" t="s">
        <v>185</v>
      </c>
      <c r="C15" s="904" t="s">
        <v>176</v>
      </c>
      <c r="D15" s="299" t="s">
        <v>177</v>
      </c>
      <c r="F15" s="227">
        <v>50730</v>
      </c>
      <c r="G15" s="228">
        <v>59290</v>
      </c>
      <c r="H15" s="229" t="s">
        <v>504</v>
      </c>
      <c r="I15" s="230">
        <v>480</v>
      </c>
      <c r="J15" s="231">
        <v>570</v>
      </c>
      <c r="K15" s="232" t="s">
        <v>403</v>
      </c>
      <c r="L15" s="906" t="s">
        <v>504</v>
      </c>
      <c r="M15" s="914">
        <v>1780</v>
      </c>
      <c r="N15" s="906" t="s">
        <v>504</v>
      </c>
      <c r="O15" s="922">
        <v>10</v>
      </c>
      <c r="P15" s="229" t="s">
        <v>504</v>
      </c>
      <c r="Q15" s="233">
        <v>8560</v>
      </c>
      <c r="R15" s="906" t="s">
        <v>504</v>
      </c>
      <c r="S15" s="234">
        <v>80</v>
      </c>
      <c r="T15" s="235" t="s">
        <v>502</v>
      </c>
      <c r="U15" s="236">
        <v>3420</v>
      </c>
      <c r="V15" s="235" t="s">
        <v>502</v>
      </c>
      <c r="W15" s="237">
        <v>30</v>
      </c>
      <c r="X15" s="238"/>
      <c r="Y15" s="239"/>
      <c r="Z15" s="238"/>
      <c r="AA15" s="240"/>
      <c r="AB15" s="238"/>
      <c r="AC15" s="239" t="s">
        <v>179</v>
      </c>
      <c r="AD15" s="238"/>
      <c r="AE15" s="241"/>
      <c r="AF15" s="907" t="s">
        <v>504</v>
      </c>
      <c r="AG15" s="910" t="s">
        <v>505</v>
      </c>
      <c r="AH15" s="906" t="s">
        <v>504</v>
      </c>
      <c r="AI15" s="910" t="s">
        <v>505</v>
      </c>
      <c r="AJ15" s="906" t="s">
        <v>178</v>
      </c>
      <c r="AK15" s="910">
        <v>8560</v>
      </c>
      <c r="AL15" s="906" t="s">
        <v>504</v>
      </c>
      <c r="AM15" s="912">
        <v>80</v>
      </c>
      <c r="AN15" s="906" t="s">
        <v>178</v>
      </c>
      <c r="AO15" s="914">
        <v>1350</v>
      </c>
      <c r="AP15" s="906" t="s">
        <v>504</v>
      </c>
      <c r="AQ15" s="924">
        <v>10</v>
      </c>
      <c r="AR15" s="906" t="s">
        <v>178</v>
      </c>
      <c r="AS15" s="242">
        <v>710</v>
      </c>
      <c r="AT15" s="906" t="s">
        <v>178</v>
      </c>
      <c r="AU15" s="243">
        <v>7</v>
      </c>
      <c r="AV15" s="906" t="s">
        <v>178</v>
      </c>
      <c r="AW15" s="242">
        <v>120</v>
      </c>
      <c r="AX15" s="906" t="s">
        <v>178</v>
      </c>
      <c r="AY15" s="243">
        <v>1</v>
      </c>
      <c r="AZ15" s="909" t="s">
        <v>502</v>
      </c>
      <c r="BA15" s="916">
        <v>7500</v>
      </c>
      <c r="BB15" s="909" t="s">
        <v>502</v>
      </c>
      <c r="BC15" s="244">
        <v>240</v>
      </c>
      <c r="BD15" s="906" t="s">
        <v>511</v>
      </c>
      <c r="BE15" s="245">
        <v>8560</v>
      </c>
    </row>
    <row r="16" spans="1:59" ht="24.75" customHeight="1">
      <c r="A16" s="943"/>
      <c r="B16" s="903"/>
      <c r="C16" s="905"/>
      <c r="D16" s="300" t="s">
        <v>181</v>
      </c>
      <c r="F16" s="246">
        <v>59290</v>
      </c>
      <c r="G16" s="247"/>
      <c r="H16" s="229" t="s">
        <v>504</v>
      </c>
      <c r="I16" s="248">
        <v>570</v>
      </c>
      <c r="J16" s="249"/>
      <c r="K16" s="250" t="s">
        <v>403</v>
      </c>
      <c r="L16" s="906"/>
      <c r="M16" s="915"/>
      <c r="N16" s="906"/>
      <c r="O16" s="923"/>
      <c r="P16" s="229" t="s">
        <v>504</v>
      </c>
      <c r="Q16" s="248">
        <v>8560</v>
      </c>
      <c r="R16" s="906"/>
      <c r="S16" s="251">
        <v>80</v>
      </c>
      <c r="T16" s="235"/>
      <c r="U16" s="252"/>
      <c r="V16" s="238"/>
      <c r="W16" s="252"/>
      <c r="X16" s="253" t="s">
        <v>504</v>
      </c>
      <c r="Y16" s="254">
        <v>59950</v>
      </c>
      <c r="Z16" s="238" t="s">
        <v>504</v>
      </c>
      <c r="AA16" s="255">
        <v>590</v>
      </c>
      <c r="AB16" s="253" t="s">
        <v>504</v>
      </c>
      <c r="AC16" s="256">
        <v>51390</v>
      </c>
      <c r="AD16" s="253" t="s">
        <v>178</v>
      </c>
      <c r="AE16" s="255">
        <v>510</v>
      </c>
      <c r="AF16" s="908"/>
      <c r="AG16" s="911"/>
      <c r="AH16" s="906"/>
      <c r="AI16" s="911"/>
      <c r="AJ16" s="906"/>
      <c r="AK16" s="911"/>
      <c r="AL16" s="906"/>
      <c r="AM16" s="913"/>
      <c r="AN16" s="906"/>
      <c r="AO16" s="915"/>
      <c r="AP16" s="906"/>
      <c r="AQ16" s="925"/>
      <c r="AR16" s="906"/>
      <c r="AS16" s="257" t="s">
        <v>496</v>
      </c>
      <c r="AT16" s="906"/>
      <c r="AU16" s="257" t="s">
        <v>497</v>
      </c>
      <c r="AV16" s="906"/>
      <c r="AW16" s="257" t="s">
        <v>496</v>
      </c>
      <c r="AX16" s="906"/>
      <c r="AY16" s="257" t="s">
        <v>497</v>
      </c>
      <c r="AZ16" s="909"/>
      <c r="BA16" s="917"/>
      <c r="BB16" s="909"/>
      <c r="BC16" s="258" t="s">
        <v>506</v>
      </c>
      <c r="BD16" s="906"/>
      <c r="BE16" s="259">
        <v>80</v>
      </c>
    </row>
    <row r="17" spans="1:57" ht="24.75" customHeight="1">
      <c r="A17" s="943"/>
      <c r="B17" s="902" t="s">
        <v>186</v>
      </c>
      <c r="C17" s="904" t="s">
        <v>176</v>
      </c>
      <c r="D17" s="284" t="s">
        <v>177</v>
      </c>
      <c r="F17" s="227">
        <v>44940</v>
      </c>
      <c r="G17" s="228">
        <v>53500</v>
      </c>
      <c r="H17" s="229" t="s">
        <v>504</v>
      </c>
      <c r="I17" s="230">
        <v>430</v>
      </c>
      <c r="J17" s="231">
        <v>510</v>
      </c>
      <c r="K17" s="232" t="s">
        <v>403</v>
      </c>
      <c r="L17" s="906" t="s">
        <v>504</v>
      </c>
      <c r="M17" s="914">
        <v>1430</v>
      </c>
      <c r="N17" s="906" t="s">
        <v>504</v>
      </c>
      <c r="O17" s="922">
        <v>10</v>
      </c>
      <c r="P17" s="229" t="s">
        <v>504</v>
      </c>
      <c r="Q17" s="233">
        <v>8560</v>
      </c>
      <c r="R17" s="906" t="s">
        <v>504</v>
      </c>
      <c r="S17" s="234">
        <v>80</v>
      </c>
      <c r="T17" s="235" t="s">
        <v>502</v>
      </c>
      <c r="U17" s="236">
        <v>3420</v>
      </c>
      <c r="V17" s="235" t="s">
        <v>502</v>
      </c>
      <c r="W17" s="237">
        <v>30</v>
      </c>
      <c r="X17" s="238"/>
      <c r="Y17" s="239"/>
      <c r="Z17" s="238"/>
      <c r="AA17" s="240"/>
      <c r="AB17" s="238"/>
      <c r="AC17" s="239" t="s">
        <v>179</v>
      </c>
      <c r="AD17" s="238"/>
      <c r="AE17" s="241"/>
      <c r="AF17" s="907" t="s">
        <v>504</v>
      </c>
      <c r="AG17" s="910" t="s">
        <v>505</v>
      </c>
      <c r="AH17" s="906" t="s">
        <v>504</v>
      </c>
      <c r="AI17" s="910" t="s">
        <v>505</v>
      </c>
      <c r="AJ17" s="906" t="s">
        <v>178</v>
      </c>
      <c r="AK17" s="910">
        <v>6850</v>
      </c>
      <c r="AL17" s="906" t="s">
        <v>504</v>
      </c>
      <c r="AM17" s="912">
        <v>60</v>
      </c>
      <c r="AN17" s="906" t="s">
        <v>178</v>
      </c>
      <c r="AO17" s="914">
        <v>1080</v>
      </c>
      <c r="AP17" s="906" t="s">
        <v>504</v>
      </c>
      <c r="AQ17" s="924">
        <v>10</v>
      </c>
      <c r="AR17" s="906" t="s">
        <v>178</v>
      </c>
      <c r="AS17" s="242">
        <v>590</v>
      </c>
      <c r="AT17" s="906" t="s">
        <v>178</v>
      </c>
      <c r="AU17" s="243">
        <v>5</v>
      </c>
      <c r="AV17" s="906" t="s">
        <v>178</v>
      </c>
      <c r="AW17" s="242">
        <v>100</v>
      </c>
      <c r="AX17" s="906" t="s">
        <v>178</v>
      </c>
      <c r="AY17" s="243">
        <v>1</v>
      </c>
      <c r="AZ17" s="909" t="s">
        <v>502</v>
      </c>
      <c r="BA17" s="916">
        <v>6130</v>
      </c>
      <c r="BB17" s="909" t="s">
        <v>502</v>
      </c>
      <c r="BC17" s="244">
        <v>240</v>
      </c>
      <c r="BD17" s="906" t="s">
        <v>511</v>
      </c>
      <c r="BE17" s="245">
        <v>6850</v>
      </c>
    </row>
    <row r="18" spans="1:57" ht="24.75" customHeight="1">
      <c r="A18" s="943"/>
      <c r="B18" s="903"/>
      <c r="C18" s="905"/>
      <c r="D18" s="284" t="s">
        <v>181</v>
      </c>
      <c r="F18" s="246">
        <v>53500</v>
      </c>
      <c r="G18" s="247"/>
      <c r="H18" s="229" t="s">
        <v>504</v>
      </c>
      <c r="I18" s="248">
        <v>510</v>
      </c>
      <c r="J18" s="249"/>
      <c r="K18" s="250" t="s">
        <v>403</v>
      </c>
      <c r="L18" s="906"/>
      <c r="M18" s="915"/>
      <c r="N18" s="906"/>
      <c r="O18" s="923"/>
      <c r="P18" s="229" t="s">
        <v>504</v>
      </c>
      <c r="Q18" s="248">
        <v>8560</v>
      </c>
      <c r="R18" s="906"/>
      <c r="S18" s="251">
        <v>80</v>
      </c>
      <c r="T18" s="235"/>
      <c r="U18" s="252"/>
      <c r="V18" s="238"/>
      <c r="W18" s="252"/>
      <c r="X18" s="253" t="s">
        <v>504</v>
      </c>
      <c r="Y18" s="254">
        <v>59950</v>
      </c>
      <c r="Z18" s="238" t="s">
        <v>504</v>
      </c>
      <c r="AA18" s="255">
        <v>590</v>
      </c>
      <c r="AB18" s="253" t="s">
        <v>504</v>
      </c>
      <c r="AC18" s="256">
        <v>51390</v>
      </c>
      <c r="AD18" s="253" t="s">
        <v>178</v>
      </c>
      <c r="AE18" s="255">
        <v>510</v>
      </c>
      <c r="AF18" s="908"/>
      <c r="AG18" s="911"/>
      <c r="AH18" s="906"/>
      <c r="AI18" s="911"/>
      <c r="AJ18" s="906"/>
      <c r="AK18" s="911"/>
      <c r="AL18" s="906"/>
      <c r="AM18" s="913"/>
      <c r="AN18" s="906"/>
      <c r="AO18" s="915"/>
      <c r="AP18" s="906"/>
      <c r="AQ18" s="925"/>
      <c r="AR18" s="906"/>
      <c r="AS18" s="257" t="s">
        <v>496</v>
      </c>
      <c r="AT18" s="906"/>
      <c r="AU18" s="257" t="s">
        <v>497</v>
      </c>
      <c r="AV18" s="906"/>
      <c r="AW18" s="257" t="s">
        <v>496</v>
      </c>
      <c r="AX18" s="906"/>
      <c r="AY18" s="257" t="s">
        <v>497</v>
      </c>
      <c r="AZ18" s="909"/>
      <c r="BA18" s="917"/>
      <c r="BB18" s="909"/>
      <c r="BC18" s="258" t="s">
        <v>506</v>
      </c>
      <c r="BD18" s="906"/>
      <c r="BE18" s="259">
        <v>60</v>
      </c>
    </row>
    <row r="19" spans="1:57" ht="24.75" customHeight="1">
      <c r="A19" s="943"/>
      <c r="B19" s="902" t="s">
        <v>187</v>
      </c>
      <c r="C19" s="904" t="s">
        <v>176</v>
      </c>
      <c r="D19" s="299" t="s">
        <v>177</v>
      </c>
      <c r="F19" s="227">
        <v>41050</v>
      </c>
      <c r="G19" s="228">
        <v>49610</v>
      </c>
      <c r="H19" s="229" t="s">
        <v>504</v>
      </c>
      <c r="I19" s="230">
        <v>390</v>
      </c>
      <c r="J19" s="231">
        <v>470</v>
      </c>
      <c r="K19" s="232" t="s">
        <v>403</v>
      </c>
      <c r="L19" s="906" t="s">
        <v>504</v>
      </c>
      <c r="M19" s="914">
        <v>1190</v>
      </c>
      <c r="N19" s="906" t="s">
        <v>504</v>
      </c>
      <c r="O19" s="922">
        <v>10</v>
      </c>
      <c r="P19" s="229" t="s">
        <v>504</v>
      </c>
      <c r="Q19" s="233">
        <v>8560</v>
      </c>
      <c r="R19" s="906" t="s">
        <v>504</v>
      </c>
      <c r="S19" s="234">
        <v>80</v>
      </c>
      <c r="T19" s="235" t="s">
        <v>502</v>
      </c>
      <c r="U19" s="236">
        <v>3420</v>
      </c>
      <c r="V19" s="235" t="s">
        <v>502</v>
      </c>
      <c r="W19" s="237">
        <v>30</v>
      </c>
      <c r="X19" s="238"/>
      <c r="Y19" s="239"/>
      <c r="Z19" s="238"/>
      <c r="AA19" s="240"/>
      <c r="AB19" s="238"/>
      <c r="AC19" s="239" t="s">
        <v>179</v>
      </c>
      <c r="AD19" s="238"/>
      <c r="AE19" s="241"/>
      <c r="AF19" s="907" t="s">
        <v>504</v>
      </c>
      <c r="AG19" s="910" t="s">
        <v>505</v>
      </c>
      <c r="AH19" s="906" t="s">
        <v>504</v>
      </c>
      <c r="AI19" s="910" t="s">
        <v>505</v>
      </c>
      <c r="AJ19" s="906" t="s">
        <v>178</v>
      </c>
      <c r="AK19" s="910">
        <v>5710</v>
      </c>
      <c r="AL19" s="906" t="s">
        <v>504</v>
      </c>
      <c r="AM19" s="912">
        <v>50</v>
      </c>
      <c r="AN19" s="906" t="s">
        <v>178</v>
      </c>
      <c r="AO19" s="914">
        <v>900</v>
      </c>
      <c r="AP19" s="906" t="s">
        <v>504</v>
      </c>
      <c r="AQ19" s="924">
        <v>9</v>
      </c>
      <c r="AR19" s="906" t="s">
        <v>178</v>
      </c>
      <c r="AS19" s="242">
        <v>520</v>
      </c>
      <c r="AT19" s="906" t="s">
        <v>178</v>
      </c>
      <c r="AU19" s="243">
        <v>5</v>
      </c>
      <c r="AV19" s="906" t="s">
        <v>178</v>
      </c>
      <c r="AW19" s="242">
        <v>90</v>
      </c>
      <c r="AX19" s="906" t="s">
        <v>178</v>
      </c>
      <c r="AY19" s="243">
        <v>1</v>
      </c>
      <c r="AZ19" s="909" t="s">
        <v>502</v>
      </c>
      <c r="BA19" s="916">
        <v>5220</v>
      </c>
      <c r="BB19" s="909" t="s">
        <v>502</v>
      </c>
      <c r="BC19" s="244">
        <v>240</v>
      </c>
      <c r="BD19" s="906" t="s">
        <v>511</v>
      </c>
      <c r="BE19" s="245">
        <v>5710</v>
      </c>
    </row>
    <row r="20" spans="1:57" ht="24.75" customHeight="1">
      <c r="A20" s="943"/>
      <c r="B20" s="903"/>
      <c r="C20" s="905"/>
      <c r="D20" s="300" t="s">
        <v>181</v>
      </c>
      <c r="F20" s="246">
        <v>49610</v>
      </c>
      <c r="G20" s="247"/>
      <c r="H20" s="229" t="s">
        <v>504</v>
      </c>
      <c r="I20" s="248">
        <v>470</v>
      </c>
      <c r="J20" s="249"/>
      <c r="K20" s="250" t="s">
        <v>403</v>
      </c>
      <c r="L20" s="906"/>
      <c r="M20" s="915"/>
      <c r="N20" s="906"/>
      <c r="O20" s="923"/>
      <c r="P20" s="229" t="s">
        <v>504</v>
      </c>
      <c r="Q20" s="248">
        <v>8560</v>
      </c>
      <c r="R20" s="906"/>
      <c r="S20" s="251">
        <v>80</v>
      </c>
      <c r="T20" s="235"/>
      <c r="U20" s="252"/>
      <c r="V20" s="238"/>
      <c r="W20" s="252"/>
      <c r="X20" s="253" t="s">
        <v>504</v>
      </c>
      <c r="Y20" s="254">
        <v>59950</v>
      </c>
      <c r="Z20" s="238" t="s">
        <v>504</v>
      </c>
      <c r="AA20" s="255">
        <v>590</v>
      </c>
      <c r="AB20" s="253" t="s">
        <v>504</v>
      </c>
      <c r="AC20" s="256">
        <v>51390</v>
      </c>
      <c r="AD20" s="253" t="s">
        <v>178</v>
      </c>
      <c r="AE20" s="255">
        <v>510</v>
      </c>
      <c r="AF20" s="908"/>
      <c r="AG20" s="911"/>
      <c r="AH20" s="906"/>
      <c r="AI20" s="911"/>
      <c r="AJ20" s="906"/>
      <c r="AK20" s="911"/>
      <c r="AL20" s="906"/>
      <c r="AM20" s="913"/>
      <c r="AN20" s="906"/>
      <c r="AO20" s="915"/>
      <c r="AP20" s="906"/>
      <c r="AQ20" s="925"/>
      <c r="AR20" s="906"/>
      <c r="AS20" s="257" t="s">
        <v>496</v>
      </c>
      <c r="AT20" s="906"/>
      <c r="AU20" s="257" t="s">
        <v>497</v>
      </c>
      <c r="AV20" s="906"/>
      <c r="AW20" s="257" t="s">
        <v>496</v>
      </c>
      <c r="AX20" s="906"/>
      <c r="AY20" s="257" t="s">
        <v>497</v>
      </c>
      <c r="AZ20" s="909"/>
      <c r="BA20" s="917"/>
      <c r="BB20" s="909"/>
      <c r="BC20" s="258" t="s">
        <v>506</v>
      </c>
      <c r="BD20" s="906"/>
      <c r="BE20" s="259">
        <v>50</v>
      </c>
    </row>
    <row r="21" spans="1:57" ht="24.75" customHeight="1">
      <c r="A21" s="943"/>
      <c r="B21" s="902" t="s">
        <v>188</v>
      </c>
      <c r="C21" s="904" t="s">
        <v>176</v>
      </c>
      <c r="D21" s="284" t="s">
        <v>177</v>
      </c>
      <c r="F21" s="227">
        <v>38270</v>
      </c>
      <c r="G21" s="228">
        <v>46830</v>
      </c>
      <c r="H21" s="229" t="s">
        <v>504</v>
      </c>
      <c r="I21" s="230">
        <v>360</v>
      </c>
      <c r="J21" s="231">
        <v>440</v>
      </c>
      <c r="K21" s="232" t="s">
        <v>403</v>
      </c>
      <c r="L21" s="906" t="s">
        <v>504</v>
      </c>
      <c r="M21" s="914">
        <v>1020</v>
      </c>
      <c r="N21" s="906" t="s">
        <v>504</v>
      </c>
      <c r="O21" s="922">
        <v>10</v>
      </c>
      <c r="P21" s="229" t="s">
        <v>504</v>
      </c>
      <c r="Q21" s="233">
        <v>8560</v>
      </c>
      <c r="R21" s="906" t="s">
        <v>504</v>
      </c>
      <c r="S21" s="234">
        <v>80</v>
      </c>
      <c r="T21" s="235" t="s">
        <v>502</v>
      </c>
      <c r="U21" s="236">
        <v>3420</v>
      </c>
      <c r="V21" s="235" t="s">
        <v>502</v>
      </c>
      <c r="W21" s="237">
        <v>30</v>
      </c>
      <c r="X21" s="238"/>
      <c r="Y21" s="239"/>
      <c r="Z21" s="238"/>
      <c r="AA21" s="240"/>
      <c r="AB21" s="238"/>
      <c r="AC21" s="239" t="s">
        <v>179</v>
      </c>
      <c r="AD21" s="238"/>
      <c r="AE21" s="241"/>
      <c r="AF21" s="907" t="s">
        <v>504</v>
      </c>
      <c r="AG21" s="910" t="s">
        <v>505</v>
      </c>
      <c r="AH21" s="906" t="s">
        <v>504</v>
      </c>
      <c r="AI21" s="910" t="s">
        <v>505</v>
      </c>
      <c r="AJ21" s="906" t="s">
        <v>178</v>
      </c>
      <c r="AK21" s="910">
        <v>4890</v>
      </c>
      <c r="AL21" s="906" t="s">
        <v>504</v>
      </c>
      <c r="AM21" s="912">
        <v>40</v>
      </c>
      <c r="AN21" s="906" t="s">
        <v>178</v>
      </c>
      <c r="AO21" s="914">
        <v>770</v>
      </c>
      <c r="AP21" s="906" t="s">
        <v>504</v>
      </c>
      <c r="AQ21" s="924">
        <v>7</v>
      </c>
      <c r="AR21" s="906" t="s">
        <v>178</v>
      </c>
      <c r="AS21" s="242">
        <v>460</v>
      </c>
      <c r="AT21" s="906" t="s">
        <v>178</v>
      </c>
      <c r="AU21" s="243">
        <v>4</v>
      </c>
      <c r="AV21" s="906" t="s">
        <v>178</v>
      </c>
      <c r="AW21" s="242">
        <v>80</v>
      </c>
      <c r="AX21" s="906" t="s">
        <v>178</v>
      </c>
      <c r="AY21" s="243">
        <v>1</v>
      </c>
      <c r="AZ21" s="909" t="s">
        <v>502</v>
      </c>
      <c r="BA21" s="916">
        <v>4660</v>
      </c>
      <c r="BB21" s="909" t="s">
        <v>502</v>
      </c>
      <c r="BC21" s="244">
        <v>240</v>
      </c>
      <c r="BD21" s="906" t="s">
        <v>511</v>
      </c>
      <c r="BE21" s="245">
        <v>4890</v>
      </c>
    </row>
    <row r="22" spans="1:57" ht="24.75" customHeight="1">
      <c r="A22" s="943"/>
      <c r="B22" s="903"/>
      <c r="C22" s="905"/>
      <c r="D22" s="284" t="s">
        <v>181</v>
      </c>
      <c r="F22" s="246">
        <v>46830</v>
      </c>
      <c r="G22" s="247"/>
      <c r="H22" s="229" t="s">
        <v>504</v>
      </c>
      <c r="I22" s="248">
        <v>440</v>
      </c>
      <c r="J22" s="249"/>
      <c r="K22" s="250" t="s">
        <v>403</v>
      </c>
      <c r="L22" s="906"/>
      <c r="M22" s="915"/>
      <c r="N22" s="906"/>
      <c r="O22" s="923"/>
      <c r="P22" s="229" t="s">
        <v>504</v>
      </c>
      <c r="Q22" s="248">
        <v>8560</v>
      </c>
      <c r="R22" s="906"/>
      <c r="S22" s="251">
        <v>80</v>
      </c>
      <c r="T22" s="235"/>
      <c r="U22" s="252"/>
      <c r="V22" s="238"/>
      <c r="W22" s="252"/>
      <c r="X22" s="253" t="s">
        <v>504</v>
      </c>
      <c r="Y22" s="254">
        <v>59950</v>
      </c>
      <c r="Z22" s="238" t="s">
        <v>504</v>
      </c>
      <c r="AA22" s="255">
        <v>590</v>
      </c>
      <c r="AB22" s="253" t="s">
        <v>504</v>
      </c>
      <c r="AC22" s="256">
        <v>51390</v>
      </c>
      <c r="AD22" s="253" t="s">
        <v>178</v>
      </c>
      <c r="AE22" s="255">
        <v>510</v>
      </c>
      <c r="AF22" s="908"/>
      <c r="AG22" s="911"/>
      <c r="AH22" s="906"/>
      <c r="AI22" s="911"/>
      <c r="AJ22" s="906"/>
      <c r="AK22" s="911"/>
      <c r="AL22" s="906"/>
      <c r="AM22" s="913"/>
      <c r="AN22" s="906"/>
      <c r="AO22" s="915"/>
      <c r="AP22" s="906"/>
      <c r="AQ22" s="925"/>
      <c r="AR22" s="906"/>
      <c r="AS22" s="257" t="s">
        <v>496</v>
      </c>
      <c r="AT22" s="906"/>
      <c r="AU22" s="257" t="s">
        <v>497</v>
      </c>
      <c r="AV22" s="906"/>
      <c r="AW22" s="257" t="s">
        <v>496</v>
      </c>
      <c r="AX22" s="906"/>
      <c r="AY22" s="257" t="s">
        <v>497</v>
      </c>
      <c r="AZ22" s="909"/>
      <c r="BA22" s="917"/>
      <c r="BB22" s="909"/>
      <c r="BC22" s="258" t="s">
        <v>506</v>
      </c>
      <c r="BD22" s="906"/>
      <c r="BE22" s="259">
        <v>40</v>
      </c>
    </row>
    <row r="23" spans="1:57" ht="24.75" customHeight="1">
      <c r="A23" s="943"/>
      <c r="B23" s="902" t="s">
        <v>189</v>
      </c>
      <c r="C23" s="904" t="s">
        <v>176</v>
      </c>
      <c r="D23" s="299" t="s">
        <v>177</v>
      </c>
      <c r="F23" s="227">
        <v>36220</v>
      </c>
      <c r="G23" s="228">
        <v>44780</v>
      </c>
      <c r="H23" s="229" t="s">
        <v>504</v>
      </c>
      <c r="I23" s="230">
        <v>340</v>
      </c>
      <c r="J23" s="231">
        <v>420</v>
      </c>
      <c r="K23" s="232" t="s">
        <v>403</v>
      </c>
      <c r="L23" s="906" t="s">
        <v>504</v>
      </c>
      <c r="M23" s="914">
        <v>890</v>
      </c>
      <c r="N23" s="906" t="s">
        <v>504</v>
      </c>
      <c r="O23" s="922">
        <v>8</v>
      </c>
      <c r="P23" s="229" t="s">
        <v>504</v>
      </c>
      <c r="Q23" s="233">
        <v>8560</v>
      </c>
      <c r="R23" s="906" t="s">
        <v>504</v>
      </c>
      <c r="S23" s="234">
        <v>80</v>
      </c>
      <c r="T23" s="235" t="s">
        <v>502</v>
      </c>
      <c r="U23" s="236">
        <v>3420</v>
      </c>
      <c r="V23" s="235" t="s">
        <v>502</v>
      </c>
      <c r="W23" s="237">
        <v>30</v>
      </c>
      <c r="X23" s="238"/>
      <c r="Y23" s="239"/>
      <c r="Z23" s="238"/>
      <c r="AA23" s="240"/>
      <c r="AB23" s="238"/>
      <c r="AC23" s="239" t="s">
        <v>179</v>
      </c>
      <c r="AD23" s="238"/>
      <c r="AE23" s="241"/>
      <c r="AF23" s="907" t="s">
        <v>504</v>
      </c>
      <c r="AG23" s="910" t="s">
        <v>505</v>
      </c>
      <c r="AH23" s="906" t="s">
        <v>504</v>
      </c>
      <c r="AI23" s="910" t="s">
        <v>505</v>
      </c>
      <c r="AJ23" s="906" t="s">
        <v>178</v>
      </c>
      <c r="AK23" s="910">
        <v>4280</v>
      </c>
      <c r="AL23" s="906" t="s">
        <v>504</v>
      </c>
      <c r="AM23" s="912">
        <v>40</v>
      </c>
      <c r="AN23" s="906" t="s">
        <v>178</v>
      </c>
      <c r="AO23" s="914">
        <v>670</v>
      </c>
      <c r="AP23" s="906" t="s">
        <v>504</v>
      </c>
      <c r="AQ23" s="924">
        <v>6</v>
      </c>
      <c r="AR23" s="906" t="s">
        <v>178</v>
      </c>
      <c r="AS23" s="242">
        <v>420</v>
      </c>
      <c r="AT23" s="906" t="s">
        <v>178</v>
      </c>
      <c r="AU23" s="243">
        <v>4</v>
      </c>
      <c r="AV23" s="906" t="s">
        <v>178</v>
      </c>
      <c r="AW23" s="242">
        <v>70</v>
      </c>
      <c r="AX23" s="906" t="s">
        <v>178</v>
      </c>
      <c r="AY23" s="243">
        <v>1</v>
      </c>
      <c r="AZ23" s="909" t="s">
        <v>502</v>
      </c>
      <c r="BA23" s="916">
        <v>4250</v>
      </c>
      <c r="BB23" s="909" t="s">
        <v>502</v>
      </c>
      <c r="BC23" s="244">
        <v>240</v>
      </c>
      <c r="BD23" s="906" t="s">
        <v>511</v>
      </c>
      <c r="BE23" s="245">
        <v>4280</v>
      </c>
    </row>
    <row r="24" spans="1:57" ht="24.75" customHeight="1">
      <c r="A24" s="943"/>
      <c r="B24" s="903"/>
      <c r="C24" s="905"/>
      <c r="D24" s="300" t="s">
        <v>181</v>
      </c>
      <c r="F24" s="246">
        <v>44780</v>
      </c>
      <c r="G24" s="247"/>
      <c r="H24" s="229" t="s">
        <v>504</v>
      </c>
      <c r="I24" s="248">
        <v>420</v>
      </c>
      <c r="J24" s="249"/>
      <c r="K24" s="250" t="s">
        <v>403</v>
      </c>
      <c r="L24" s="906"/>
      <c r="M24" s="915"/>
      <c r="N24" s="906"/>
      <c r="O24" s="923"/>
      <c r="P24" s="229" t="s">
        <v>504</v>
      </c>
      <c r="Q24" s="248">
        <v>8560</v>
      </c>
      <c r="R24" s="906"/>
      <c r="S24" s="251">
        <v>80</v>
      </c>
      <c r="T24" s="235"/>
      <c r="U24" s="252"/>
      <c r="V24" s="238"/>
      <c r="W24" s="252"/>
      <c r="X24" s="253" t="s">
        <v>504</v>
      </c>
      <c r="Y24" s="254">
        <v>59950</v>
      </c>
      <c r="Z24" s="238" t="s">
        <v>504</v>
      </c>
      <c r="AA24" s="255">
        <v>590</v>
      </c>
      <c r="AB24" s="253" t="s">
        <v>504</v>
      </c>
      <c r="AC24" s="256">
        <v>51390</v>
      </c>
      <c r="AD24" s="253" t="s">
        <v>178</v>
      </c>
      <c r="AE24" s="255">
        <v>510</v>
      </c>
      <c r="AF24" s="908"/>
      <c r="AG24" s="911"/>
      <c r="AH24" s="906"/>
      <c r="AI24" s="911"/>
      <c r="AJ24" s="906"/>
      <c r="AK24" s="911"/>
      <c r="AL24" s="906"/>
      <c r="AM24" s="913"/>
      <c r="AN24" s="906"/>
      <c r="AO24" s="915"/>
      <c r="AP24" s="906"/>
      <c r="AQ24" s="925"/>
      <c r="AR24" s="906"/>
      <c r="AS24" s="257" t="s">
        <v>496</v>
      </c>
      <c r="AT24" s="906"/>
      <c r="AU24" s="257" t="s">
        <v>497</v>
      </c>
      <c r="AV24" s="906"/>
      <c r="AW24" s="257" t="s">
        <v>496</v>
      </c>
      <c r="AX24" s="906"/>
      <c r="AY24" s="257" t="s">
        <v>497</v>
      </c>
      <c r="AZ24" s="909"/>
      <c r="BA24" s="917"/>
      <c r="BB24" s="909"/>
      <c r="BC24" s="258" t="s">
        <v>506</v>
      </c>
      <c r="BD24" s="906"/>
      <c r="BE24" s="259">
        <v>40</v>
      </c>
    </row>
    <row r="25" spans="1:57" ht="24.75" customHeight="1">
      <c r="A25" s="943"/>
      <c r="B25" s="902" t="s">
        <v>190</v>
      </c>
      <c r="C25" s="904" t="s">
        <v>176</v>
      </c>
      <c r="D25" s="284" t="s">
        <v>177</v>
      </c>
      <c r="F25" s="227">
        <v>34590</v>
      </c>
      <c r="G25" s="228">
        <v>43150</v>
      </c>
      <c r="H25" s="229" t="s">
        <v>504</v>
      </c>
      <c r="I25" s="230">
        <v>320</v>
      </c>
      <c r="J25" s="231">
        <v>410</v>
      </c>
      <c r="K25" s="232" t="s">
        <v>403</v>
      </c>
      <c r="L25" s="906" t="s">
        <v>504</v>
      </c>
      <c r="M25" s="914">
        <v>790</v>
      </c>
      <c r="N25" s="906" t="s">
        <v>504</v>
      </c>
      <c r="O25" s="922">
        <v>7</v>
      </c>
      <c r="P25" s="229" t="s">
        <v>504</v>
      </c>
      <c r="Q25" s="233">
        <v>8560</v>
      </c>
      <c r="R25" s="906" t="s">
        <v>504</v>
      </c>
      <c r="S25" s="234">
        <v>80</v>
      </c>
      <c r="T25" s="235" t="s">
        <v>502</v>
      </c>
      <c r="U25" s="236">
        <v>3420</v>
      </c>
      <c r="V25" s="235" t="s">
        <v>502</v>
      </c>
      <c r="W25" s="237">
        <v>30</v>
      </c>
      <c r="X25" s="238"/>
      <c r="Y25" s="239"/>
      <c r="Z25" s="238"/>
      <c r="AA25" s="240"/>
      <c r="AB25" s="238"/>
      <c r="AC25" s="239" t="s">
        <v>179</v>
      </c>
      <c r="AD25" s="238"/>
      <c r="AE25" s="241"/>
      <c r="AF25" s="907" t="s">
        <v>504</v>
      </c>
      <c r="AG25" s="920">
        <v>660</v>
      </c>
      <c r="AH25" s="906" t="s">
        <v>504</v>
      </c>
      <c r="AI25" s="922">
        <v>6</v>
      </c>
      <c r="AJ25" s="906" t="s">
        <v>178</v>
      </c>
      <c r="AK25" s="910">
        <v>3800</v>
      </c>
      <c r="AL25" s="906" t="s">
        <v>504</v>
      </c>
      <c r="AM25" s="912">
        <v>30</v>
      </c>
      <c r="AN25" s="906" t="s">
        <v>178</v>
      </c>
      <c r="AO25" s="914">
        <v>600</v>
      </c>
      <c r="AP25" s="906" t="s">
        <v>504</v>
      </c>
      <c r="AQ25" s="924">
        <v>6</v>
      </c>
      <c r="AR25" s="906" t="s">
        <v>178</v>
      </c>
      <c r="AS25" s="242">
        <v>390</v>
      </c>
      <c r="AT25" s="906" t="s">
        <v>178</v>
      </c>
      <c r="AU25" s="243">
        <v>3</v>
      </c>
      <c r="AV25" s="906" t="s">
        <v>178</v>
      </c>
      <c r="AW25" s="242">
        <v>70</v>
      </c>
      <c r="AX25" s="906" t="s">
        <v>178</v>
      </c>
      <c r="AY25" s="243">
        <v>1</v>
      </c>
      <c r="AZ25" s="909" t="s">
        <v>502</v>
      </c>
      <c r="BA25" s="916">
        <v>3920</v>
      </c>
      <c r="BB25" s="909" t="s">
        <v>502</v>
      </c>
      <c r="BC25" s="244">
        <v>240</v>
      </c>
      <c r="BD25" s="906" t="s">
        <v>511</v>
      </c>
      <c r="BE25" s="245">
        <v>3800</v>
      </c>
    </row>
    <row r="26" spans="1:57" ht="24.75" customHeight="1">
      <c r="A26" s="943"/>
      <c r="B26" s="903"/>
      <c r="C26" s="905"/>
      <c r="D26" s="284" t="s">
        <v>181</v>
      </c>
      <c r="F26" s="246">
        <v>43150</v>
      </c>
      <c r="G26" s="247"/>
      <c r="H26" s="229" t="s">
        <v>504</v>
      </c>
      <c r="I26" s="248">
        <v>410</v>
      </c>
      <c r="J26" s="249"/>
      <c r="K26" s="250" t="s">
        <v>403</v>
      </c>
      <c r="L26" s="906"/>
      <c r="M26" s="915"/>
      <c r="N26" s="906"/>
      <c r="O26" s="923"/>
      <c r="P26" s="229" t="s">
        <v>504</v>
      </c>
      <c r="Q26" s="248">
        <v>8560</v>
      </c>
      <c r="R26" s="906"/>
      <c r="S26" s="251">
        <v>80</v>
      </c>
      <c r="T26" s="235"/>
      <c r="U26" s="252"/>
      <c r="V26" s="238"/>
      <c r="W26" s="252"/>
      <c r="X26" s="253" t="s">
        <v>504</v>
      </c>
      <c r="Y26" s="254">
        <v>59950</v>
      </c>
      <c r="Z26" s="238" t="s">
        <v>504</v>
      </c>
      <c r="AA26" s="255">
        <v>590</v>
      </c>
      <c r="AB26" s="253" t="s">
        <v>504</v>
      </c>
      <c r="AC26" s="256">
        <v>51390</v>
      </c>
      <c r="AD26" s="253" t="s">
        <v>178</v>
      </c>
      <c r="AE26" s="255">
        <v>510</v>
      </c>
      <c r="AF26" s="908"/>
      <c r="AG26" s="921"/>
      <c r="AH26" s="906"/>
      <c r="AI26" s="923"/>
      <c r="AJ26" s="906"/>
      <c r="AK26" s="911"/>
      <c r="AL26" s="906"/>
      <c r="AM26" s="913"/>
      <c r="AN26" s="906"/>
      <c r="AO26" s="915"/>
      <c r="AP26" s="906"/>
      <c r="AQ26" s="925"/>
      <c r="AR26" s="906"/>
      <c r="AS26" s="257" t="s">
        <v>496</v>
      </c>
      <c r="AT26" s="906"/>
      <c r="AU26" s="257" t="s">
        <v>497</v>
      </c>
      <c r="AV26" s="906"/>
      <c r="AW26" s="257" t="s">
        <v>496</v>
      </c>
      <c r="AX26" s="906"/>
      <c r="AY26" s="257" t="s">
        <v>497</v>
      </c>
      <c r="AZ26" s="909"/>
      <c r="BA26" s="917"/>
      <c r="BB26" s="909"/>
      <c r="BC26" s="258" t="s">
        <v>506</v>
      </c>
      <c r="BD26" s="906"/>
      <c r="BE26" s="259">
        <v>30</v>
      </c>
    </row>
    <row r="27" spans="1:57" ht="24.75" customHeight="1">
      <c r="A27" s="943"/>
      <c r="B27" s="902" t="s">
        <v>191</v>
      </c>
      <c r="C27" s="904" t="s">
        <v>176</v>
      </c>
      <c r="D27" s="299" t="s">
        <v>177</v>
      </c>
      <c r="F27" s="227">
        <v>33320</v>
      </c>
      <c r="G27" s="228">
        <v>41880</v>
      </c>
      <c r="H27" s="229" t="s">
        <v>504</v>
      </c>
      <c r="I27" s="230">
        <v>310</v>
      </c>
      <c r="J27" s="231">
        <v>390</v>
      </c>
      <c r="K27" s="232" t="s">
        <v>403</v>
      </c>
      <c r="L27" s="906" t="s">
        <v>504</v>
      </c>
      <c r="M27" s="914">
        <v>710</v>
      </c>
      <c r="N27" s="906" t="s">
        <v>504</v>
      </c>
      <c r="O27" s="922">
        <v>7</v>
      </c>
      <c r="P27" s="229" t="s">
        <v>504</v>
      </c>
      <c r="Q27" s="233">
        <v>8560</v>
      </c>
      <c r="R27" s="906" t="s">
        <v>504</v>
      </c>
      <c r="S27" s="234">
        <v>80</v>
      </c>
      <c r="T27" s="235" t="s">
        <v>502</v>
      </c>
      <c r="U27" s="236">
        <v>3420</v>
      </c>
      <c r="V27" s="235" t="s">
        <v>502</v>
      </c>
      <c r="W27" s="237">
        <v>30</v>
      </c>
      <c r="X27" s="238"/>
      <c r="Y27" s="239"/>
      <c r="Z27" s="238"/>
      <c r="AA27" s="240"/>
      <c r="AB27" s="238"/>
      <c r="AC27" s="239" t="s">
        <v>179</v>
      </c>
      <c r="AD27" s="238"/>
      <c r="AE27" s="241"/>
      <c r="AF27" s="907" t="s">
        <v>504</v>
      </c>
      <c r="AG27" s="920">
        <v>600</v>
      </c>
      <c r="AH27" s="906" t="s">
        <v>504</v>
      </c>
      <c r="AI27" s="922">
        <v>6</v>
      </c>
      <c r="AJ27" s="906" t="s">
        <v>178</v>
      </c>
      <c r="AK27" s="910">
        <v>3420</v>
      </c>
      <c r="AL27" s="906" t="s">
        <v>504</v>
      </c>
      <c r="AM27" s="912">
        <v>30</v>
      </c>
      <c r="AN27" s="906" t="s">
        <v>178</v>
      </c>
      <c r="AO27" s="914">
        <v>540</v>
      </c>
      <c r="AP27" s="906" t="s">
        <v>504</v>
      </c>
      <c r="AQ27" s="924">
        <v>5</v>
      </c>
      <c r="AR27" s="906" t="s">
        <v>178</v>
      </c>
      <c r="AS27" s="242">
        <v>370</v>
      </c>
      <c r="AT27" s="906" t="s">
        <v>178</v>
      </c>
      <c r="AU27" s="243">
        <v>3</v>
      </c>
      <c r="AV27" s="906" t="s">
        <v>178</v>
      </c>
      <c r="AW27" s="242">
        <v>60</v>
      </c>
      <c r="AX27" s="906" t="s">
        <v>178</v>
      </c>
      <c r="AY27" s="243">
        <v>1</v>
      </c>
      <c r="AZ27" s="909" t="s">
        <v>502</v>
      </c>
      <c r="BA27" s="916">
        <v>3660</v>
      </c>
      <c r="BB27" s="909" t="s">
        <v>502</v>
      </c>
      <c r="BC27" s="244">
        <v>240</v>
      </c>
      <c r="BD27" s="906" t="s">
        <v>511</v>
      </c>
      <c r="BE27" s="245">
        <v>3420</v>
      </c>
    </row>
    <row r="28" spans="1:57" ht="24.75" customHeight="1">
      <c r="A28" s="943"/>
      <c r="B28" s="903"/>
      <c r="C28" s="905"/>
      <c r="D28" s="300" t="s">
        <v>181</v>
      </c>
      <c r="F28" s="246">
        <v>41880</v>
      </c>
      <c r="G28" s="247"/>
      <c r="H28" s="229" t="s">
        <v>504</v>
      </c>
      <c r="I28" s="248">
        <v>390</v>
      </c>
      <c r="J28" s="249"/>
      <c r="K28" s="250" t="s">
        <v>403</v>
      </c>
      <c r="L28" s="906"/>
      <c r="M28" s="915"/>
      <c r="N28" s="906"/>
      <c r="O28" s="923"/>
      <c r="P28" s="229" t="s">
        <v>504</v>
      </c>
      <c r="Q28" s="248">
        <v>8560</v>
      </c>
      <c r="R28" s="906"/>
      <c r="S28" s="251">
        <v>80</v>
      </c>
      <c r="T28" s="235"/>
      <c r="U28" s="252"/>
      <c r="V28" s="238"/>
      <c r="W28" s="252"/>
      <c r="X28" s="253" t="s">
        <v>504</v>
      </c>
      <c r="Y28" s="254">
        <v>59950</v>
      </c>
      <c r="Z28" s="238" t="s">
        <v>504</v>
      </c>
      <c r="AA28" s="255">
        <v>590</v>
      </c>
      <c r="AB28" s="253" t="s">
        <v>504</v>
      </c>
      <c r="AC28" s="256">
        <v>51390</v>
      </c>
      <c r="AD28" s="253" t="s">
        <v>178</v>
      </c>
      <c r="AE28" s="255">
        <v>510</v>
      </c>
      <c r="AF28" s="908"/>
      <c r="AG28" s="921"/>
      <c r="AH28" s="906"/>
      <c r="AI28" s="923"/>
      <c r="AJ28" s="906"/>
      <c r="AK28" s="911"/>
      <c r="AL28" s="906"/>
      <c r="AM28" s="913"/>
      <c r="AN28" s="906"/>
      <c r="AO28" s="915"/>
      <c r="AP28" s="906"/>
      <c r="AQ28" s="925"/>
      <c r="AR28" s="906"/>
      <c r="AS28" s="257" t="s">
        <v>496</v>
      </c>
      <c r="AT28" s="906"/>
      <c r="AU28" s="257" t="s">
        <v>497</v>
      </c>
      <c r="AV28" s="906"/>
      <c r="AW28" s="257" t="s">
        <v>496</v>
      </c>
      <c r="AX28" s="906"/>
      <c r="AY28" s="257" t="s">
        <v>497</v>
      </c>
      <c r="AZ28" s="909"/>
      <c r="BA28" s="917"/>
      <c r="BB28" s="909"/>
      <c r="BC28" s="258" t="s">
        <v>506</v>
      </c>
      <c r="BD28" s="906"/>
      <c r="BE28" s="259">
        <v>30</v>
      </c>
    </row>
    <row r="29" spans="1:57" ht="24.75" customHeight="1">
      <c r="A29" s="943"/>
      <c r="B29" s="902" t="s">
        <v>192</v>
      </c>
      <c r="C29" s="904" t="s">
        <v>176</v>
      </c>
      <c r="D29" s="284" t="s">
        <v>177</v>
      </c>
      <c r="F29" s="227">
        <v>31380</v>
      </c>
      <c r="G29" s="228">
        <v>39940</v>
      </c>
      <c r="H29" s="229" t="s">
        <v>504</v>
      </c>
      <c r="I29" s="230">
        <v>290</v>
      </c>
      <c r="J29" s="231">
        <v>380</v>
      </c>
      <c r="K29" s="232" t="s">
        <v>403</v>
      </c>
      <c r="L29" s="906" t="s">
        <v>504</v>
      </c>
      <c r="M29" s="914">
        <v>590</v>
      </c>
      <c r="N29" s="906" t="s">
        <v>504</v>
      </c>
      <c r="O29" s="922">
        <v>5</v>
      </c>
      <c r="P29" s="229" t="s">
        <v>504</v>
      </c>
      <c r="Q29" s="233">
        <v>8560</v>
      </c>
      <c r="R29" s="906" t="s">
        <v>504</v>
      </c>
      <c r="S29" s="234">
        <v>80</v>
      </c>
      <c r="T29" s="235" t="s">
        <v>502</v>
      </c>
      <c r="U29" s="236">
        <v>3420</v>
      </c>
      <c r="V29" s="235" t="s">
        <v>502</v>
      </c>
      <c r="W29" s="237">
        <v>30</v>
      </c>
      <c r="X29" s="238"/>
      <c r="Y29" s="239"/>
      <c r="Z29" s="238"/>
      <c r="AA29" s="240"/>
      <c r="AB29" s="238"/>
      <c r="AC29" s="239" t="s">
        <v>179</v>
      </c>
      <c r="AD29" s="238"/>
      <c r="AE29" s="241"/>
      <c r="AF29" s="907" t="s">
        <v>504</v>
      </c>
      <c r="AG29" s="920">
        <v>500</v>
      </c>
      <c r="AH29" s="906" t="s">
        <v>504</v>
      </c>
      <c r="AI29" s="922">
        <v>5</v>
      </c>
      <c r="AJ29" s="906" t="s">
        <v>178</v>
      </c>
      <c r="AK29" s="910">
        <v>2850</v>
      </c>
      <c r="AL29" s="906" t="s">
        <v>504</v>
      </c>
      <c r="AM29" s="912">
        <v>20</v>
      </c>
      <c r="AN29" s="906" t="s">
        <v>178</v>
      </c>
      <c r="AO29" s="914">
        <v>520</v>
      </c>
      <c r="AP29" s="906" t="s">
        <v>504</v>
      </c>
      <c r="AQ29" s="924">
        <v>5</v>
      </c>
      <c r="AR29" s="906" t="s">
        <v>178</v>
      </c>
      <c r="AS29" s="242">
        <v>320</v>
      </c>
      <c r="AT29" s="906" t="s">
        <v>178</v>
      </c>
      <c r="AU29" s="243">
        <v>3</v>
      </c>
      <c r="AV29" s="906" t="s">
        <v>178</v>
      </c>
      <c r="AW29" s="242">
        <v>50</v>
      </c>
      <c r="AX29" s="906" t="s">
        <v>178</v>
      </c>
      <c r="AY29" s="243">
        <v>1</v>
      </c>
      <c r="AZ29" s="909" t="s">
        <v>502</v>
      </c>
      <c r="BA29" s="916">
        <v>3160</v>
      </c>
      <c r="BB29" s="909" t="s">
        <v>502</v>
      </c>
      <c r="BC29" s="244">
        <v>240</v>
      </c>
      <c r="BD29" s="906" t="s">
        <v>511</v>
      </c>
      <c r="BE29" s="245">
        <v>2850</v>
      </c>
    </row>
    <row r="30" spans="1:57" ht="24.75" customHeight="1">
      <c r="A30" s="943"/>
      <c r="B30" s="903"/>
      <c r="C30" s="905"/>
      <c r="D30" s="284" t="s">
        <v>181</v>
      </c>
      <c r="F30" s="246">
        <v>39940</v>
      </c>
      <c r="G30" s="247"/>
      <c r="H30" s="229" t="s">
        <v>504</v>
      </c>
      <c r="I30" s="248">
        <v>380</v>
      </c>
      <c r="J30" s="249"/>
      <c r="K30" s="250" t="s">
        <v>403</v>
      </c>
      <c r="L30" s="906"/>
      <c r="M30" s="915"/>
      <c r="N30" s="906"/>
      <c r="O30" s="923"/>
      <c r="P30" s="229" t="s">
        <v>504</v>
      </c>
      <c r="Q30" s="248">
        <v>8560</v>
      </c>
      <c r="R30" s="906"/>
      <c r="S30" s="251">
        <v>80</v>
      </c>
      <c r="T30" s="235"/>
      <c r="U30" s="252"/>
      <c r="V30" s="238"/>
      <c r="W30" s="252"/>
      <c r="X30" s="253" t="s">
        <v>504</v>
      </c>
      <c r="Y30" s="254">
        <v>59950</v>
      </c>
      <c r="Z30" s="238" t="s">
        <v>504</v>
      </c>
      <c r="AA30" s="255">
        <v>590</v>
      </c>
      <c r="AB30" s="253" t="s">
        <v>504</v>
      </c>
      <c r="AC30" s="256">
        <v>51390</v>
      </c>
      <c r="AD30" s="253" t="s">
        <v>178</v>
      </c>
      <c r="AE30" s="255">
        <v>510</v>
      </c>
      <c r="AF30" s="908"/>
      <c r="AG30" s="921"/>
      <c r="AH30" s="906"/>
      <c r="AI30" s="923"/>
      <c r="AJ30" s="906"/>
      <c r="AK30" s="911"/>
      <c r="AL30" s="906"/>
      <c r="AM30" s="913"/>
      <c r="AN30" s="906"/>
      <c r="AO30" s="915"/>
      <c r="AP30" s="906"/>
      <c r="AQ30" s="925"/>
      <c r="AR30" s="906"/>
      <c r="AS30" s="257" t="s">
        <v>496</v>
      </c>
      <c r="AT30" s="906"/>
      <c r="AU30" s="257" t="s">
        <v>497</v>
      </c>
      <c r="AV30" s="906"/>
      <c r="AW30" s="257" t="s">
        <v>496</v>
      </c>
      <c r="AX30" s="906"/>
      <c r="AY30" s="257" t="s">
        <v>497</v>
      </c>
      <c r="AZ30" s="909"/>
      <c r="BA30" s="917"/>
      <c r="BB30" s="909"/>
      <c r="BC30" s="258" t="s">
        <v>506</v>
      </c>
      <c r="BD30" s="906"/>
      <c r="BE30" s="259">
        <v>20</v>
      </c>
    </row>
    <row r="31" spans="1:57" ht="24.75" customHeight="1">
      <c r="A31" s="943"/>
      <c r="B31" s="902" t="s">
        <v>193</v>
      </c>
      <c r="C31" s="904" t="s">
        <v>176</v>
      </c>
      <c r="D31" s="299" t="s">
        <v>177</v>
      </c>
      <c r="F31" s="227">
        <v>29980</v>
      </c>
      <c r="G31" s="228">
        <v>38540</v>
      </c>
      <c r="H31" s="229" t="s">
        <v>504</v>
      </c>
      <c r="I31" s="230">
        <v>280</v>
      </c>
      <c r="J31" s="231">
        <v>360</v>
      </c>
      <c r="K31" s="232" t="s">
        <v>403</v>
      </c>
      <c r="L31" s="906" t="s">
        <v>504</v>
      </c>
      <c r="M31" s="914">
        <v>510</v>
      </c>
      <c r="N31" s="906" t="s">
        <v>504</v>
      </c>
      <c r="O31" s="922">
        <v>5</v>
      </c>
      <c r="P31" s="229" t="s">
        <v>504</v>
      </c>
      <c r="Q31" s="233">
        <v>8560</v>
      </c>
      <c r="R31" s="906" t="s">
        <v>504</v>
      </c>
      <c r="S31" s="234">
        <v>80</v>
      </c>
      <c r="T31" s="235" t="s">
        <v>502</v>
      </c>
      <c r="U31" s="236">
        <v>3420</v>
      </c>
      <c r="V31" s="235" t="s">
        <v>502</v>
      </c>
      <c r="W31" s="237">
        <v>30</v>
      </c>
      <c r="X31" s="238"/>
      <c r="Y31" s="239"/>
      <c r="Z31" s="238"/>
      <c r="AA31" s="240"/>
      <c r="AB31" s="238"/>
      <c r="AC31" s="239" t="s">
        <v>179</v>
      </c>
      <c r="AD31" s="238"/>
      <c r="AE31" s="241"/>
      <c r="AF31" s="907" t="s">
        <v>504</v>
      </c>
      <c r="AG31" s="920">
        <v>430</v>
      </c>
      <c r="AH31" s="906" t="s">
        <v>504</v>
      </c>
      <c r="AI31" s="922">
        <v>4</v>
      </c>
      <c r="AJ31" s="906" t="s">
        <v>178</v>
      </c>
      <c r="AK31" s="910">
        <v>2440</v>
      </c>
      <c r="AL31" s="906" t="s">
        <v>504</v>
      </c>
      <c r="AM31" s="912">
        <v>20</v>
      </c>
      <c r="AN31" s="906" t="s">
        <v>178</v>
      </c>
      <c r="AO31" s="914">
        <v>520</v>
      </c>
      <c r="AP31" s="906" t="s">
        <v>504</v>
      </c>
      <c r="AQ31" s="924">
        <v>5</v>
      </c>
      <c r="AR31" s="906" t="s">
        <v>178</v>
      </c>
      <c r="AS31" s="242">
        <v>280</v>
      </c>
      <c r="AT31" s="906" t="s">
        <v>178</v>
      </c>
      <c r="AU31" s="243">
        <v>2</v>
      </c>
      <c r="AV31" s="906" t="s">
        <v>178</v>
      </c>
      <c r="AW31" s="242">
        <v>50</v>
      </c>
      <c r="AX31" s="906" t="s">
        <v>178</v>
      </c>
      <c r="AY31" s="243">
        <v>1</v>
      </c>
      <c r="AZ31" s="909" t="s">
        <v>502</v>
      </c>
      <c r="BA31" s="916">
        <v>2810</v>
      </c>
      <c r="BB31" s="909" t="s">
        <v>502</v>
      </c>
      <c r="BC31" s="244">
        <v>240</v>
      </c>
      <c r="BD31" s="906" t="s">
        <v>511</v>
      </c>
      <c r="BE31" s="245">
        <v>2440</v>
      </c>
    </row>
    <row r="32" spans="1:57" ht="24.75" customHeight="1">
      <c r="A32" s="943"/>
      <c r="B32" s="903"/>
      <c r="C32" s="905"/>
      <c r="D32" s="300" t="s">
        <v>181</v>
      </c>
      <c r="F32" s="246">
        <v>38540</v>
      </c>
      <c r="G32" s="247"/>
      <c r="H32" s="229" t="s">
        <v>504</v>
      </c>
      <c r="I32" s="248">
        <v>360</v>
      </c>
      <c r="J32" s="249"/>
      <c r="K32" s="250" t="s">
        <v>403</v>
      </c>
      <c r="L32" s="906"/>
      <c r="M32" s="915"/>
      <c r="N32" s="906"/>
      <c r="O32" s="923"/>
      <c r="P32" s="229" t="s">
        <v>504</v>
      </c>
      <c r="Q32" s="248">
        <v>8560</v>
      </c>
      <c r="R32" s="906"/>
      <c r="S32" s="251">
        <v>80</v>
      </c>
      <c r="T32" s="235"/>
      <c r="U32" s="252"/>
      <c r="V32" s="238"/>
      <c r="W32" s="252"/>
      <c r="X32" s="253" t="s">
        <v>504</v>
      </c>
      <c r="Y32" s="254">
        <v>59950</v>
      </c>
      <c r="Z32" s="238" t="s">
        <v>504</v>
      </c>
      <c r="AA32" s="255">
        <v>590</v>
      </c>
      <c r="AB32" s="253" t="s">
        <v>504</v>
      </c>
      <c r="AC32" s="256">
        <v>51390</v>
      </c>
      <c r="AD32" s="253" t="s">
        <v>178</v>
      </c>
      <c r="AE32" s="255">
        <v>510</v>
      </c>
      <c r="AF32" s="908"/>
      <c r="AG32" s="921"/>
      <c r="AH32" s="906"/>
      <c r="AI32" s="923"/>
      <c r="AJ32" s="906"/>
      <c r="AK32" s="911"/>
      <c r="AL32" s="906"/>
      <c r="AM32" s="913"/>
      <c r="AN32" s="906"/>
      <c r="AO32" s="915"/>
      <c r="AP32" s="906"/>
      <c r="AQ32" s="925"/>
      <c r="AR32" s="906"/>
      <c r="AS32" s="257" t="s">
        <v>496</v>
      </c>
      <c r="AT32" s="906"/>
      <c r="AU32" s="257" t="s">
        <v>497</v>
      </c>
      <c r="AV32" s="906"/>
      <c r="AW32" s="257" t="s">
        <v>496</v>
      </c>
      <c r="AX32" s="906"/>
      <c r="AY32" s="257" t="s">
        <v>497</v>
      </c>
      <c r="AZ32" s="909"/>
      <c r="BA32" s="917"/>
      <c r="BB32" s="909"/>
      <c r="BC32" s="258" t="s">
        <v>506</v>
      </c>
      <c r="BD32" s="906"/>
      <c r="BE32" s="259">
        <v>20</v>
      </c>
    </row>
    <row r="33" spans="1:57" ht="24.75" customHeight="1">
      <c r="A33" s="943"/>
      <c r="B33" s="902" t="s">
        <v>194</v>
      </c>
      <c r="C33" s="904" t="s">
        <v>176</v>
      </c>
      <c r="D33" s="284" t="s">
        <v>177</v>
      </c>
      <c r="F33" s="227">
        <v>28950</v>
      </c>
      <c r="G33" s="228">
        <v>37510</v>
      </c>
      <c r="H33" s="229" t="s">
        <v>504</v>
      </c>
      <c r="I33" s="230">
        <v>270</v>
      </c>
      <c r="J33" s="231">
        <v>350</v>
      </c>
      <c r="K33" s="232" t="s">
        <v>403</v>
      </c>
      <c r="L33" s="906" t="s">
        <v>504</v>
      </c>
      <c r="M33" s="914">
        <v>440</v>
      </c>
      <c r="N33" s="906" t="s">
        <v>504</v>
      </c>
      <c r="O33" s="922">
        <v>4</v>
      </c>
      <c r="P33" s="229" t="s">
        <v>504</v>
      </c>
      <c r="Q33" s="233">
        <v>8560</v>
      </c>
      <c r="R33" s="906" t="s">
        <v>504</v>
      </c>
      <c r="S33" s="234">
        <v>80</v>
      </c>
      <c r="T33" s="235" t="s">
        <v>502</v>
      </c>
      <c r="U33" s="236">
        <v>3420</v>
      </c>
      <c r="V33" s="235" t="s">
        <v>502</v>
      </c>
      <c r="W33" s="237">
        <v>30</v>
      </c>
      <c r="X33" s="238"/>
      <c r="Y33" s="239"/>
      <c r="Z33" s="238"/>
      <c r="AA33" s="240"/>
      <c r="AB33" s="238"/>
      <c r="AC33" s="239" t="s">
        <v>179</v>
      </c>
      <c r="AD33" s="238"/>
      <c r="AE33" s="241"/>
      <c r="AF33" s="907" t="s">
        <v>504</v>
      </c>
      <c r="AG33" s="920">
        <v>370</v>
      </c>
      <c r="AH33" s="906" t="s">
        <v>504</v>
      </c>
      <c r="AI33" s="922">
        <v>3</v>
      </c>
      <c r="AJ33" s="906" t="s">
        <v>178</v>
      </c>
      <c r="AK33" s="910">
        <v>2140</v>
      </c>
      <c r="AL33" s="906" t="s">
        <v>504</v>
      </c>
      <c r="AM33" s="912">
        <v>20</v>
      </c>
      <c r="AN33" s="906" t="s">
        <v>178</v>
      </c>
      <c r="AO33" s="914">
        <v>520</v>
      </c>
      <c r="AP33" s="906" t="s">
        <v>504</v>
      </c>
      <c r="AQ33" s="924">
        <v>5</v>
      </c>
      <c r="AR33" s="906" t="s">
        <v>178</v>
      </c>
      <c r="AS33" s="242">
        <v>260</v>
      </c>
      <c r="AT33" s="906" t="s">
        <v>178</v>
      </c>
      <c r="AU33" s="243">
        <v>2</v>
      </c>
      <c r="AV33" s="906" t="s">
        <v>178</v>
      </c>
      <c r="AW33" s="242">
        <v>40</v>
      </c>
      <c r="AX33" s="906" t="s">
        <v>178</v>
      </c>
      <c r="AY33" s="243">
        <v>1</v>
      </c>
      <c r="AZ33" s="909" t="s">
        <v>502</v>
      </c>
      <c r="BA33" s="916">
        <v>2540</v>
      </c>
      <c r="BB33" s="909" t="s">
        <v>502</v>
      </c>
      <c r="BC33" s="244">
        <v>240</v>
      </c>
      <c r="BD33" s="906" t="s">
        <v>511</v>
      </c>
      <c r="BE33" s="245">
        <v>2140</v>
      </c>
    </row>
    <row r="34" spans="1:57" ht="24.75" customHeight="1">
      <c r="A34" s="943"/>
      <c r="B34" s="903"/>
      <c r="C34" s="905"/>
      <c r="D34" s="284" t="s">
        <v>181</v>
      </c>
      <c r="F34" s="246">
        <v>37510</v>
      </c>
      <c r="G34" s="247"/>
      <c r="H34" s="229" t="s">
        <v>504</v>
      </c>
      <c r="I34" s="248">
        <v>350</v>
      </c>
      <c r="J34" s="249"/>
      <c r="K34" s="250" t="s">
        <v>403</v>
      </c>
      <c r="L34" s="906"/>
      <c r="M34" s="915"/>
      <c r="N34" s="906"/>
      <c r="O34" s="923"/>
      <c r="P34" s="229" t="s">
        <v>504</v>
      </c>
      <c r="Q34" s="248">
        <v>8560</v>
      </c>
      <c r="R34" s="906"/>
      <c r="S34" s="251">
        <v>80</v>
      </c>
      <c r="T34" s="235"/>
      <c r="U34" s="252"/>
      <c r="V34" s="238"/>
      <c r="W34" s="252"/>
      <c r="X34" s="253" t="s">
        <v>504</v>
      </c>
      <c r="Y34" s="254">
        <v>59950</v>
      </c>
      <c r="Z34" s="238" t="s">
        <v>504</v>
      </c>
      <c r="AA34" s="255">
        <v>590</v>
      </c>
      <c r="AB34" s="253" t="s">
        <v>504</v>
      </c>
      <c r="AC34" s="256">
        <v>51390</v>
      </c>
      <c r="AD34" s="253" t="s">
        <v>178</v>
      </c>
      <c r="AE34" s="255">
        <v>510</v>
      </c>
      <c r="AF34" s="908"/>
      <c r="AG34" s="921"/>
      <c r="AH34" s="906"/>
      <c r="AI34" s="923"/>
      <c r="AJ34" s="906"/>
      <c r="AK34" s="911"/>
      <c r="AL34" s="906"/>
      <c r="AM34" s="913"/>
      <c r="AN34" s="906"/>
      <c r="AO34" s="915"/>
      <c r="AP34" s="906"/>
      <c r="AQ34" s="925"/>
      <c r="AR34" s="906"/>
      <c r="AS34" s="257" t="s">
        <v>496</v>
      </c>
      <c r="AT34" s="906"/>
      <c r="AU34" s="257" t="s">
        <v>497</v>
      </c>
      <c r="AV34" s="906"/>
      <c r="AW34" s="257" t="s">
        <v>496</v>
      </c>
      <c r="AX34" s="906"/>
      <c r="AY34" s="257" t="s">
        <v>497</v>
      </c>
      <c r="AZ34" s="909"/>
      <c r="BA34" s="917"/>
      <c r="BB34" s="909"/>
      <c r="BC34" s="258" t="s">
        <v>506</v>
      </c>
      <c r="BD34" s="906"/>
      <c r="BE34" s="259">
        <v>20</v>
      </c>
    </row>
    <row r="35" spans="1:57" ht="24.75" customHeight="1">
      <c r="A35" s="943"/>
      <c r="B35" s="902" t="s">
        <v>195</v>
      </c>
      <c r="C35" s="904" t="s">
        <v>176</v>
      </c>
      <c r="D35" s="299" t="s">
        <v>177</v>
      </c>
      <c r="F35" s="227">
        <v>28150</v>
      </c>
      <c r="G35" s="228">
        <v>36710</v>
      </c>
      <c r="H35" s="229" t="s">
        <v>504</v>
      </c>
      <c r="I35" s="230">
        <v>260</v>
      </c>
      <c r="J35" s="231">
        <v>340</v>
      </c>
      <c r="K35" s="232" t="s">
        <v>403</v>
      </c>
      <c r="L35" s="906" t="s">
        <v>504</v>
      </c>
      <c r="M35" s="914">
        <v>390</v>
      </c>
      <c r="N35" s="906" t="s">
        <v>504</v>
      </c>
      <c r="O35" s="922">
        <v>3</v>
      </c>
      <c r="P35" s="229" t="s">
        <v>504</v>
      </c>
      <c r="Q35" s="233">
        <v>8560</v>
      </c>
      <c r="R35" s="906" t="s">
        <v>504</v>
      </c>
      <c r="S35" s="234">
        <v>80</v>
      </c>
      <c r="T35" s="235" t="s">
        <v>502</v>
      </c>
      <c r="U35" s="236">
        <v>3420</v>
      </c>
      <c r="V35" s="235" t="s">
        <v>502</v>
      </c>
      <c r="W35" s="237">
        <v>30</v>
      </c>
      <c r="X35" s="238"/>
      <c r="Y35" s="239"/>
      <c r="Z35" s="238"/>
      <c r="AA35" s="240"/>
      <c r="AB35" s="238"/>
      <c r="AC35" s="239" t="s">
        <v>179</v>
      </c>
      <c r="AD35" s="238"/>
      <c r="AE35" s="241"/>
      <c r="AF35" s="907" t="s">
        <v>504</v>
      </c>
      <c r="AG35" s="920">
        <v>330</v>
      </c>
      <c r="AH35" s="906" t="s">
        <v>504</v>
      </c>
      <c r="AI35" s="922">
        <v>3</v>
      </c>
      <c r="AJ35" s="906" t="s">
        <v>178</v>
      </c>
      <c r="AK35" s="910">
        <v>1900</v>
      </c>
      <c r="AL35" s="906" t="s">
        <v>504</v>
      </c>
      <c r="AM35" s="912">
        <v>10</v>
      </c>
      <c r="AN35" s="906" t="s">
        <v>178</v>
      </c>
      <c r="AO35" s="914">
        <v>520</v>
      </c>
      <c r="AP35" s="906" t="s">
        <v>504</v>
      </c>
      <c r="AQ35" s="924">
        <v>5</v>
      </c>
      <c r="AR35" s="906" t="s">
        <v>178</v>
      </c>
      <c r="AS35" s="242">
        <v>230</v>
      </c>
      <c r="AT35" s="906" t="s">
        <v>178</v>
      </c>
      <c r="AU35" s="243">
        <v>2</v>
      </c>
      <c r="AV35" s="906" t="s">
        <v>178</v>
      </c>
      <c r="AW35" s="242">
        <v>40</v>
      </c>
      <c r="AX35" s="906" t="s">
        <v>178</v>
      </c>
      <c r="AY35" s="243">
        <v>1</v>
      </c>
      <c r="AZ35" s="909" t="s">
        <v>502</v>
      </c>
      <c r="BA35" s="916">
        <v>2440</v>
      </c>
      <c r="BB35" s="909" t="s">
        <v>502</v>
      </c>
      <c r="BC35" s="244">
        <v>240</v>
      </c>
      <c r="BD35" s="906" t="s">
        <v>511</v>
      </c>
      <c r="BE35" s="245">
        <v>1900</v>
      </c>
    </row>
    <row r="36" spans="1:57" ht="24.75" customHeight="1">
      <c r="A36" s="943"/>
      <c r="B36" s="903"/>
      <c r="C36" s="905"/>
      <c r="D36" s="300" t="s">
        <v>181</v>
      </c>
      <c r="F36" s="246">
        <v>36710</v>
      </c>
      <c r="G36" s="247"/>
      <c r="H36" s="229" t="s">
        <v>504</v>
      </c>
      <c r="I36" s="248">
        <v>340</v>
      </c>
      <c r="J36" s="249"/>
      <c r="K36" s="250" t="s">
        <v>403</v>
      </c>
      <c r="L36" s="906"/>
      <c r="M36" s="915"/>
      <c r="N36" s="906"/>
      <c r="O36" s="923"/>
      <c r="P36" s="229" t="s">
        <v>504</v>
      </c>
      <c r="Q36" s="248">
        <v>8560</v>
      </c>
      <c r="R36" s="906"/>
      <c r="S36" s="251">
        <v>80</v>
      </c>
      <c r="T36" s="235"/>
      <c r="U36" s="252"/>
      <c r="V36" s="238"/>
      <c r="W36" s="252"/>
      <c r="X36" s="253" t="s">
        <v>504</v>
      </c>
      <c r="Y36" s="254">
        <v>59950</v>
      </c>
      <c r="Z36" s="238" t="s">
        <v>504</v>
      </c>
      <c r="AA36" s="255">
        <v>590</v>
      </c>
      <c r="AB36" s="253" t="s">
        <v>504</v>
      </c>
      <c r="AC36" s="256">
        <v>51390</v>
      </c>
      <c r="AD36" s="253" t="s">
        <v>178</v>
      </c>
      <c r="AE36" s="255">
        <v>510</v>
      </c>
      <c r="AF36" s="908"/>
      <c r="AG36" s="921"/>
      <c r="AH36" s="906"/>
      <c r="AI36" s="923"/>
      <c r="AJ36" s="906"/>
      <c r="AK36" s="911"/>
      <c r="AL36" s="906"/>
      <c r="AM36" s="913"/>
      <c r="AN36" s="906"/>
      <c r="AO36" s="915"/>
      <c r="AP36" s="906"/>
      <c r="AQ36" s="925"/>
      <c r="AR36" s="906"/>
      <c r="AS36" s="257" t="s">
        <v>496</v>
      </c>
      <c r="AT36" s="906"/>
      <c r="AU36" s="257" t="s">
        <v>497</v>
      </c>
      <c r="AV36" s="906"/>
      <c r="AW36" s="257" t="s">
        <v>496</v>
      </c>
      <c r="AX36" s="906"/>
      <c r="AY36" s="257" t="s">
        <v>497</v>
      </c>
      <c r="AZ36" s="909"/>
      <c r="BA36" s="917"/>
      <c r="BB36" s="909"/>
      <c r="BC36" s="258" t="s">
        <v>506</v>
      </c>
      <c r="BD36" s="906"/>
      <c r="BE36" s="259">
        <v>10</v>
      </c>
    </row>
    <row r="37" spans="1:57" ht="24.75" customHeight="1">
      <c r="A37" s="943"/>
      <c r="B37" s="902" t="s">
        <v>196</v>
      </c>
      <c r="C37" s="904" t="s">
        <v>176</v>
      </c>
      <c r="D37" s="284" t="s">
        <v>177</v>
      </c>
      <c r="F37" s="227">
        <v>27500</v>
      </c>
      <c r="G37" s="228">
        <v>36060</v>
      </c>
      <c r="H37" s="229" t="s">
        <v>504</v>
      </c>
      <c r="I37" s="230">
        <v>250</v>
      </c>
      <c r="J37" s="231">
        <v>340</v>
      </c>
      <c r="K37" s="232" t="s">
        <v>403</v>
      </c>
      <c r="L37" s="906" t="s">
        <v>504</v>
      </c>
      <c r="M37" s="914">
        <v>350</v>
      </c>
      <c r="N37" s="906" t="s">
        <v>504</v>
      </c>
      <c r="O37" s="922">
        <v>3</v>
      </c>
      <c r="P37" s="229" t="s">
        <v>504</v>
      </c>
      <c r="Q37" s="233">
        <v>8560</v>
      </c>
      <c r="R37" s="906" t="s">
        <v>504</v>
      </c>
      <c r="S37" s="234">
        <v>80</v>
      </c>
      <c r="T37" s="235" t="s">
        <v>502</v>
      </c>
      <c r="U37" s="236">
        <v>3420</v>
      </c>
      <c r="V37" s="235" t="s">
        <v>502</v>
      </c>
      <c r="W37" s="237">
        <v>30</v>
      </c>
      <c r="X37" s="238"/>
      <c r="Y37" s="239"/>
      <c r="Z37" s="238"/>
      <c r="AA37" s="240"/>
      <c r="AB37" s="238"/>
      <c r="AC37" s="239" t="s">
        <v>179</v>
      </c>
      <c r="AD37" s="238"/>
      <c r="AE37" s="241"/>
      <c r="AF37" s="907" t="s">
        <v>504</v>
      </c>
      <c r="AG37" s="920">
        <v>300</v>
      </c>
      <c r="AH37" s="906" t="s">
        <v>504</v>
      </c>
      <c r="AI37" s="922">
        <v>3</v>
      </c>
      <c r="AJ37" s="906" t="s">
        <v>178</v>
      </c>
      <c r="AK37" s="910">
        <v>1710</v>
      </c>
      <c r="AL37" s="906" t="s">
        <v>504</v>
      </c>
      <c r="AM37" s="912">
        <v>10</v>
      </c>
      <c r="AN37" s="906" t="s">
        <v>178</v>
      </c>
      <c r="AO37" s="914">
        <v>520</v>
      </c>
      <c r="AP37" s="906" t="s">
        <v>504</v>
      </c>
      <c r="AQ37" s="924">
        <v>5</v>
      </c>
      <c r="AR37" s="906" t="s">
        <v>178</v>
      </c>
      <c r="AS37" s="242">
        <v>210</v>
      </c>
      <c r="AT37" s="906" t="s">
        <v>178</v>
      </c>
      <c r="AU37" s="243">
        <v>2</v>
      </c>
      <c r="AV37" s="906" t="s">
        <v>178</v>
      </c>
      <c r="AW37" s="242">
        <v>30</v>
      </c>
      <c r="AX37" s="906" t="s">
        <v>178</v>
      </c>
      <c r="AY37" s="243">
        <v>1</v>
      </c>
      <c r="AZ37" s="909" t="s">
        <v>502</v>
      </c>
      <c r="BA37" s="916">
        <v>2360</v>
      </c>
      <c r="BB37" s="909" t="s">
        <v>502</v>
      </c>
      <c r="BC37" s="244">
        <v>240</v>
      </c>
      <c r="BD37" s="906" t="s">
        <v>511</v>
      </c>
      <c r="BE37" s="245">
        <v>1710</v>
      </c>
    </row>
    <row r="38" spans="1:57" ht="24.75" customHeight="1">
      <c r="A38" s="943"/>
      <c r="B38" s="903"/>
      <c r="C38" s="905"/>
      <c r="D38" s="284" t="s">
        <v>181</v>
      </c>
      <c r="F38" s="246">
        <v>36060</v>
      </c>
      <c r="G38" s="247"/>
      <c r="H38" s="229" t="s">
        <v>504</v>
      </c>
      <c r="I38" s="248">
        <v>340</v>
      </c>
      <c r="J38" s="249"/>
      <c r="K38" s="250" t="s">
        <v>403</v>
      </c>
      <c r="L38" s="906"/>
      <c r="M38" s="915"/>
      <c r="N38" s="906"/>
      <c r="O38" s="923"/>
      <c r="P38" s="229" t="s">
        <v>504</v>
      </c>
      <c r="Q38" s="248">
        <v>8560</v>
      </c>
      <c r="R38" s="906"/>
      <c r="S38" s="251">
        <v>80</v>
      </c>
      <c r="T38" s="235"/>
      <c r="U38" s="252"/>
      <c r="V38" s="238"/>
      <c r="W38" s="252"/>
      <c r="X38" s="253" t="s">
        <v>504</v>
      </c>
      <c r="Y38" s="254">
        <v>59950</v>
      </c>
      <c r="Z38" s="238" t="s">
        <v>504</v>
      </c>
      <c r="AA38" s="255">
        <v>590</v>
      </c>
      <c r="AB38" s="253" t="s">
        <v>504</v>
      </c>
      <c r="AC38" s="256">
        <v>51390</v>
      </c>
      <c r="AD38" s="253" t="s">
        <v>178</v>
      </c>
      <c r="AE38" s="255">
        <v>510</v>
      </c>
      <c r="AF38" s="908"/>
      <c r="AG38" s="921"/>
      <c r="AH38" s="906"/>
      <c r="AI38" s="923"/>
      <c r="AJ38" s="906"/>
      <c r="AK38" s="911"/>
      <c r="AL38" s="906"/>
      <c r="AM38" s="913"/>
      <c r="AN38" s="906"/>
      <c r="AO38" s="915"/>
      <c r="AP38" s="906"/>
      <c r="AQ38" s="925"/>
      <c r="AR38" s="906"/>
      <c r="AS38" s="257" t="s">
        <v>496</v>
      </c>
      <c r="AT38" s="906"/>
      <c r="AU38" s="257" t="s">
        <v>497</v>
      </c>
      <c r="AV38" s="906"/>
      <c r="AW38" s="257" t="s">
        <v>496</v>
      </c>
      <c r="AX38" s="906"/>
      <c r="AY38" s="257" t="s">
        <v>497</v>
      </c>
      <c r="AZ38" s="909"/>
      <c r="BA38" s="917"/>
      <c r="BB38" s="909"/>
      <c r="BC38" s="258" t="s">
        <v>506</v>
      </c>
      <c r="BD38" s="906"/>
      <c r="BE38" s="259">
        <v>10</v>
      </c>
    </row>
    <row r="39" spans="1:57" ht="24.75" customHeight="1">
      <c r="A39" s="943"/>
      <c r="B39" s="902" t="s">
        <v>197</v>
      </c>
      <c r="C39" s="904" t="s">
        <v>176</v>
      </c>
      <c r="D39" s="299" t="s">
        <v>177</v>
      </c>
      <c r="F39" s="227">
        <v>25420</v>
      </c>
      <c r="G39" s="228">
        <v>33980</v>
      </c>
      <c r="H39" s="229" t="s">
        <v>504</v>
      </c>
      <c r="I39" s="230">
        <v>230</v>
      </c>
      <c r="J39" s="231">
        <v>320</v>
      </c>
      <c r="K39" s="232" t="s">
        <v>403</v>
      </c>
      <c r="L39" s="906" t="s">
        <v>504</v>
      </c>
      <c r="M39" s="914">
        <v>320</v>
      </c>
      <c r="N39" s="906" t="s">
        <v>504</v>
      </c>
      <c r="O39" s="922">
        <v>3</v>
      </c>
      <c r="P39" s="229" t="s">
        <v>504</v>
      </c>
      <c r="Q39" s="233">
        <v>8560</v>
      </c>
      <c r="R39" s="906" t="s">
        <v>504</v>
      </c>
      <c r="S39" s="234">
        <v>80</v>
      </c>
      <c r="T39" s="235" t="s">
        <v>502</v>
      </c>
      <c r="U39" s="236">
        <v>3420</v>
      </c>
      <c r="V39" s="235" t="s">
        <v>502</v>
      </c>
      <c r="W39" s="237">
        <v>30</v>
      </c>
      <c r="X39" s="238"/>
      <c r="Y39" s="239"/>
      <c r="Z39" s="238"/>
      <c r="AA39" s="240"/>
      <c r="AB39" s="238"/>
      <c r="AC39" s="239" t="s">
        <v>179</v>
      </c>
      <c r="AD39" s="238"/>
      <c r="AE39" s="241"/>
      <c r="AF39" s="907" t="s">
        <v>504</v>
      </c>
      <c r="AG39" s="920">
        <v>270</v>
      </c>
      <c r="AH39" s="906" t="s">
        <v>504</v>
      </c>
      <c r="AI39" s="922">
        <v>2</v>
      </c>
      <c r="AJ39" s="906" t="s">
        <v>178</v>
      </c>
      <c r="AK39" s="910">
        <v>1550</v>
      </c>
      <c r="AL39" s="906" t="s">
        <v>504</v>
      </c>
      <c r="AM39" s="912">
        <v>10</v>
      </c>
      <c r="AN39" s="906" t="s">
        <v>178</v>
      </c>
      <c r="AO39" s="914">
        <v>520</v>
      </c>
      <c r="AP39" s="906" t="s">
        <v>504</v>
      </c>
      <c r="AQ39" s="924">
        <v>5</v>
      </c>
      <c r="AR39" s="906" t="s">
        <v>178</v>
      </c>
      <c r="AS39" s="242">
        <v>190</v>
      </c>
      <c r="AT39" s="906" t="s">
        <v>178</v>
      </c>
      <c r="AU39" s="243">
        <v>1</v>
      </c>
      <c r="AV39" s="906" t="s">
        <v>178</v>
      </c>
      <c r="AW39" s="242">
        <v>30</v>
      </c>
      <c r="AX39" s="906" t="s">
        <v>178</v>
      </c>
      <c r="AY39" s="243">
        <v>1</v>
      </c>
      <c r="AZ39" s="909" t="s">
        <v>502</v>
      </c>
      <c r="BA39" s="916">
        <v>2150</v>
      </c>
      <c r="BB39" s="909" t="s">
        <v>502</v>
      </c>
      <c r="BC39" s="244">
        <v>240</v>
      </c>
      <c r="BD39" s="906" t="s">
        <v>511</v>
      </c>
      <c r="BE39" s="245">
        <v>1550</v>
      </c>
    </row>
    <row r="40" spans="1:57" ht="24.75" customHeight="1">
      <c r="A40" s="943"/>
      <c r="B40" s="903"/>
      <c r="C40" s="905"/>
      <c r="D40" s="300" t="s">
        <v>181</v>
      </c>
      <c r="F40" s="246">
        <v>33980</v>
      </c>
      <c r="G40" s="247"/>
      <c r="H40" s="229" t="s">
        <v>504</v>
      </c>
      <c r="I40" s="248">
        <v>320</v>
      </c>
      <c r="J40" s="249"/>
      <c r="K40" s="250" t="s">
        <v>403</v>
      </c>
      <c r="L40" s="906"/>
      <c r="M40" s="915"/>
      <c r="N40" s="906"/>
      <c r="O40" s="923"/>
      <c r="P40" s="229" t="s">
        <v>504</v>
      </c>
      <c r="Q40" s="248">
        <v>8560</v>
      </c>
      <c r="R40" s="906"/>
      <c r="S40" s="251">
        <v>80</v>
      </c>
      <c r="T40" s="235"/>
      <c r="U40" s="260"/>
      <c r="V40" s="238"/>
      <c r="W40" s="260"/>
      <c r="X40" s="253" t="s">
        <v>504</v>
      </c>
      <c r="Y40" s="254">
        <v>59950</v>
      </c>
      <c r="Z40" s="238" t="s">
        <v>504</v>
      </c>
      <c r="AA40" s="255">
        <v>590</v>
      </c>
      <c r="AB40" s="253" t="s">
        <v>504</v>
      </c>
      <c r="AC40" s="256">
        <v>51390</v>
      </c>
      <c r="AD40" s="253" t="s">
        <v>178</v>
      </c>
      <c r="AE40" s="255">
        <v>510</v>
      </c>
      <c r="AF40" s="908"/>
      <c r="AG40" s="921"/>
      <c r="AH40" s="906"/>
      <c r="AI40" s="923"/>
      <c r="AJ40" s="906"/>
      <c r="AK40" s="911"/>
      <c r="AL40" s="906"/>
      <c r="AM40" s="913"/>
      <c r="AN40" s="906"/>
      <c r="AO40" s="915"/>
      <c r="AP40" s="906"/>
      <c r="AQ40" s="925"/>
      <c r="AR40" s="906"/>
      <c r="AS40" s="257" t="s">
        <v>496</v>
      </c>
      <c r="AT40" s="906"/>
      <c r="AU40" s="257" t="s">
        <v>497</v>
      </c>
      <c r="AV40" s="906"/>
      <c r="AW40" s="257" t="s">
        <v>496</v>
      </c>
      <c r="AX40" s="906"/>
      <c r="AY40" s="257" t="s">
        <v>497</v>
      </c>
      <c r="AZ40" s="909"/>
      <c r="BA40" s="917"/>
      <c r="BB40" s="909"/>
      <c r="BC40" s="258" t="s">
        <v>506</v>
      </c>
      <c r="BD40" s="906"/>
      <c r="BE40" s="259">
        <v>10</v>
      </c>
    </row>
    <row r="41" spans="1:57" ht="24.75" customHeight="1">
      <c r="A41" s="943" t="s">
        <v>198</v>
      </c>
      <c r="B41" s="902" t="s">
        <v>175</v>
      </c>
      <c r="C41" s="904" t="s">
        <v>176</v>
      </c>
      <c r="D41" s="284" t="s">
        <v>177</v>
      </c>
      <c r="F41" s="227">
        <v>117180</v>
      </c>
      <c r="G41" s="228">
        <v>125480</v>
      </c>
      <c r="H41" s="229" t="s">
        <v>504</v>
      </c>
      <c r="I41" s="230">
        <v>1150</v>
      </c>
      <c r="J41" s="231">
        <v>1230</v>
      </c>
      <c r="K41" s="232" t="s">
        <v>403</v>
      </c>
      <c r="L41" s="906" t="s">
        <v>504</v>
      </c>
      <c r="M41" s="914">
        <v>6890</v>
      </c>
      <c r="N41" s="906" t="s">
        <v>504</v>
      </c>
      <c r="O41" s="922">
        <v>60</v>
      </c>
      <c r="P41" s="229" t="s">
        <v>504</v>
      </c>
      <c r="Q41" s="233">
        <v>8300</v>
      </c>
      <c r="R41" s="906" t="s">
        <v>504</v>
      </c>
      <c r="S41" s="234">
        <v>80</v>
      </c>
      <c r="T41" s="235" t="s">
        <v>502</v>
      </c>
      <c r="U41" s="261">
        <v>3320</v>
      </c>
      <c r="V41" s="235" t="s">
        <v>502</v>
      </c>
      <c r="W41" s="237">
        <v>30</v>
      </c>
      <c r="X41" s="238"/>
      <c r="Y41" s="239"/>
      <c r="Z41" s="238"/>
      <c r="AA41" s="240"/>
      <c r="AB41" s="238"/>
      <c r="AC41" s="239" t="s">
        <v>179</v>
      </c>
      <c r="AD41" s="238"/>
      <c r="AE41" s="241"/>
      <c r="AF41" s="907" t="s">
        <v>504</v>
      </c>
      <c r="AG41" s="920">
        <v>6010</v>
      </c>
      <c r="AH41" s="906" t="s">
        <v>504</v>
      </c>
      <c r="AI41" s="918">
        <v>60</v>
      </c>
      <c r="AJ41" s="906" t="s">
        <v>178</v>
      </c>
      <c r="AK41" s="910">
        <v>33210</v>
      </c>
      <c r="AL41" s="906" t="s">
        <v>504</v>
      </c>
      <c r="AM41" s="912">
        <v>330</v>
      </c>
      <c r="AN41" s="906" t="s">
        <v>178</v>
      </c>
      <c r="AO41" s="914">
        <v>3790</v>
      </c>
      <c r="AP41" s="906" t="s">
        <v>504</v>
      </c>
      <c r="AQ41" s="924">
        <v>30</v>
      </c>
      <c r="AR41" s="906" t="s">
        <v>178</v>
      </c>
      <c r="AS41" s="242">
        <v>2840</v>
      </c>
      <c r="AT41" s="906" t="s">
        <v>178</v>
      </c>
      <c r="AU41" s="243">
        <v>20</v>
      </c>
      <c r="AV41" s="906" t="s">
        <v>178</v>
      </c>
      <c r="AW41" s="242">
        <v>500</v>
      </c>
      <c r="AX41" s="906" t="s">
        <v>178</v>
      </c>
      <c r="AY41" s="243">
        <v>5</v>
      </c>
      <c r="AZ41" s="909" t="s">
        <v>502</v>
      </c>
      <c r="BA41" s="916">
        <v>27330</v>
      </c>
      <c r="BB41" s="909" t="s">
        <v>502</v>
      </c>
      <c r="BC41" s="244">
        <v>240</v>
      </c>
      <c r="BD41" s="906" t="s">
        <v>511</v>
      </c>
      <c r="BE41" s="245">
        <v>33210</v>
      </c>
    </row>
    <row r="42" spans="1:57" ht="24.75" customHeight="1">
      <c r="A42" s="943"/>
      <c r="B42" s="903"/>
      <c r="C42" s="905"/>
      <c r="D42" s="284" t="s">
        <v>181</v>
      </c>
      <c r="F42" s="246">
        <v>125480</v>
      </c>
      <c r="G42" s="247"/>
      <c r="H42" s="229" t="s">
        <v>504</v>
      </c>
      <c r="I42" s="248">
        <v>1230</v>
      </c>
      <c r="J42" s="249"/>
      <c r="K42" s="250" t="s">
        <v>403</v>
      </c>
      <c r="L42" s="906"/>
      <c r="M42" s="915"/>
      <c r="N42" s="906"/>
      <c r="O42" s="923"/>
      <c r="P42" s="229" t="s">
        <v>504</v>
      </c>
      <c r="Q42" s="248">
        <v>8300</v>
      </c>
      <c r="R42" s="906"/>
      <c r="S42" s="251">
        <v>80</v>
      </c>
      <c r="T42" s="235"/>
      <c r="U42" s="252"/>
      <c r="V42" s="238"/>
      <c r="W42" s="252"/>
      <c r="X42" s="253" t="s">
        <v>504</v>
      </c>
      <c r="Y42" s="254">
        <v>58120</v>
      </c>
      <c r="Z42" s="238" t="s">
        <v>504</v>
      </c>
      <c r="AA42" s="255">
        <v>580</v>
      </c>
      <c r="AB42" s="253" t="s">
        <v>504</v>
      </c>
      <c r="AC42" s="256">
        <v>49820</v>
      </c>
      <c r="AD42" s="253" t="s">
        <v>178</v>
      </c>
      <c r="AE42" s="255">
        <v>490</v>
      </c>
      <c r="AF42" s="908"/>
      <c r="AG42" s="921"/>
      <c r="AH42" s="906"/>
      <c r="AI42" s="919"/>
      <c r="AJ42" s="906"/>
      <c r="AK42" s="911"/>
      <c r="AL42" s="906"/>
      <c r="AM42" s="913"/>
      <c r="AN42" s="906"/>
      <c r="AO42" s="915"/>
      <c r="AP42" s="906"/>
      <c r="AQ42" s="925"/>
      <c r="AR42" s="906"/>
      <c r="AS42" s="257" t="s">
        <v>496</v>
      </c>
      <c r="AT42" s="906"/>
      <c r="AU42" s="257" t="s">
        <v>497</v>
      </c>
      <c r="AV42" s="906"/>
      <c r="AW42" s="257" t="s">
        <v>496</v>
      </c>
      <c r="AX42" s="906"/>
      <c r="AY42" s="257" t="s">
        <v>497</v>
      </c>
      <c r="AZ42" s="909"/>
      <c r="BA42" s="917"/>
      <c r="BB42" s="909"/>
      <c r="BC42" s="258" t="s">
        <v>506</v>
      </c>
      <c r="BD42" s="906"/>
      <c r="BE42" s="259">
        <v>330</v>
      </c>
    </row>
    <row r="43" spans="1:57" ht="24.75" customHeight="1">
      <c r="A43" s="943"/>
      <c r="B43" s="902" t="s">
        <v>182</v>
      </c>
      <c r="C43" s="904" t="s">
        <v>176</v>
      </c>
      <c r="D43" s="299" t="s">
        <v>177</v>
      </c>
      <c r="F43" s="227">
        <v>72120</v>
      </c>
      <c r="G43" s="228">
        <v>80420</v>
      </c>
      <c r="H43" s="229" t="s">
        <v>504</v>
      </c>
      <c r="I43" s="230">
        <v>700</v>
      </c>
      <c r="J43" s="231">
        <v>780</v>
      </c>
      <c r="K43" s="232" t="s">
        <v>403</v>
      </c>
      <c r="L43" s="906" t="s">
        <v>504</v>
      </c>
      <c r="M43" s="914">
        <v>4130</v>
      </c>
      <c r="N43" s="906" t="s">
        <v>504</v>
      </c>
      <c r="O43" s="922">
        <v>40</v>
      </c>
      <c r="P43" s="229" t="s">
        <v>504</v>
      </c>
      <c r="Q43" s="233">
        <v>8300</v>
      </c>
      <c r="R43" s="906" t="s">
        <v>504</v>
      </c>
      <c r="S43" s="234">
        <v>80</v>
      </c>
      <c r="T43" s="235" t="s">
        <v>502</v>
      </c>
      <c r="U43" s="261">
        <v>3320</v>
      </c>
      <c r="V43" s="235" t="s">
        <v>502</v>
      </c>
      <c r="W43" s="262">
        <v>30</v>
      </c>
      <c r="X43" s="238"/>
      <c r="Y43" s="239"/>
      <c r="Z43" s="238"/>
      <c r="AA43" s="240"/>
      <c r="AB43" s="238"/>
      <c r="AC43" s="239" t="s">
        <v>179</v>
      </c>
      <c r="AD43" s="238"/>
      <c r="AE43" s="241"/>
      <c r="AF43" s="907" t="s">
        <v>504</v>
      </c>
      <c r="AG43" s="920">
        <v>3600</v>
      </c>
      <c r="AH43" s="906" t="s">
        <v>504</v>
      </c>
      <c r="AI43" s="918">
        <v>30</v>
      </c>
      <c r="AJ43" s="906" t="s">
        <v>178</v>
      </c>
      <c r="AK43" s="910">
        <v>19920</v>
      </c>
      <c r="AL43" s="906" t="s">
        <v>504</v>
      </c>
      <c r="AM43" s="912">
        <v>190</v>
      </c>
      <c r="AN43" s="906" t="s">
        <v>178</v>
      </c>
      <c r="AO43" s="914">
        <v>2600</v>
      </c>
      <c r="AP43" s="906" t="s">
        <v>504</v>
      </c>
      <c r="AQ43" s="924">
        <v>20</v>
      </c>
      <c r="AR43" s="906" t="s">
        <v>178</v>
      </c>
      <c r="AS43" s="242">
        <v>1700</v>
      </c>
      <c r="AT43" s="906" t="s">
        <v>178</v>
      </c>
      <c r="AU43" s="243">
        <v>10</v>
      </c>
      <c r="AV43" s="906" t="s">
        <v>178</v>
      </c>
      <c r="AW43" s="242">
        <v>300</v>
      </c>
      <c r="AX43" s="906" t="s">
        <v>178</v>
      </c>
      <c r="AY43" s="243">
        <v>3</v>
      </c>
      <c r="AZ43" s="909" t="s">
        <v>502</v>
      </c>
      <c r="BA43" s="916">
        <v>16800</v>
      </c>
      <c r="BB43" s="909" t="s">
        <v>502</v>
      </c>
      <c r="BC43" s="244">
        <v>240</v>
      </c>
      <c r="BD43" s="906" t="s">
        <v>511</v>
      </c>
      <c r="BE43" s="245">
        <v>19920</v>
      </c>
    </row>
    <row r="44" spans="1:57" ht="24.75" customHeight="1">
      <c r="A44" s="943"/>
      <c r="B44" s="903"/>
      <c r="C44" s="905"/>
      <c r="D44" s="300" t="s">
        <v>181</v>
      </c>
      <c r="F44" s="246">
        <v>80420</v>
      </c>
      <c r="G44" s="247"/>
      <c r="H44" s="229" t="s">
        <v>504</v>
      </c>
      <c r="I44" s="248">
        <v>780</v>
      </c>
      <c r="J44" s="249"/>
      <c r="K44" s="250" t="s">
        <v>403</v>
      </c>
      <c r="L44" s="906"/>
      <c r="M44" s="915"/>
      <c r="N44" s="906"/>
      <c r="O44" s="923"/>
      <c r="P44" s="229" t="s">
        <v>504</v>
      </c>
      <c r="Q44" s="248">
        <v>8300</v>
      </c>
      <c r="R44" s="906"/>
      <c r="S44" s="251">
        <v>80</v>
      </c>
      <c r="T44" s="235"/>
      <c r="U44" s="252"/>
      <c r="V44" s="238"/>
      <c r="W44" s="252"/>
      <c r="X44" s="253" t="s">
        <v>504</v>
      </c>
      <c r="Y44" s="254">
        <v>58120</v>
      </c>
      <c r="Z44" s="238" t="s">
        <v>504</v>
      </c>
      <c r="AA44" s="255">
        <v>580</v>
      </c>
      <c r="AB44" s="253" t="s">
        <v>504</v>
      </c>
      <c r="AC44" s="256">
        <v>49820</v>
      </c>
      <c r="AD44" s="253" t="s">
        <v>178</v>
      </c>
      <c r="AE44" s="255">
        <v>490</v>
      </c>
      <c r="AF44" s="908"/>
      <c r="AG44" s="921"/>
      <c r="AH44" s="906"/>
      <c r="AI44" s="919"/>
      <c r="AJ44" s="906"/>
      <c r="AK44" s="911"/>
      <c r="AL44" s="906"/>
      <c r="AM44" s="913"/>
      <c r="AN44" s="906"/>
      <c r="AO44" s="915"/>
      <c r="AP44" s="906"/>
      <c r="AQ44" s="925"/>
      <c r="AR44" s="906"/>
      <c r="AS44" s="257" t="s">
        <v>199</v>
      </c>
      <c r="AT44" s="906"/>
      <c r="AU44" s="257" t="s">
        <v>200</v>
      </c>
      <c r="AV44" s="906"/>
      <c r="AW44" s="257" t="s">
        <v>199</v>
      </c>
      <c r="AX44" s="906"/>
      <c r="AY44" s="257" t="s">
        <v>200</v>
      </c>
      <c r="AZ44" s="909"/>
      <c r="BA44" s="917"/>
      <c r="BB44" s="909"/>
      <c r="BC44" s="258" t="s">
        <v>506</v>
      </c>
      <c r="BD44" s="906"/>
      <c r="BE44" s="259">
        <v>190</v>
      </c>
    </row>
    <row r="45" spans="1:57" ht="24.75" customHeight="1">
      <c r="A45" s="943"/>
      <c r="B45" s="902" t="s">
        <v>183</v>
      </c>
      <c r="C45" s="904" t="s">
        <v>176</v>
      </c>
      <c r="D45" s="284" t="s">
        <v>177</v>
      </c>
      <c r="F45" s="227">
        <v>52810</v>
      </c>
      <c r="G45" s="228">
        <v>61110</v>
      </c>
      <c r="H45" s="229" t="s">
        <v>504</v>
      </c>
      <c r="I45" s="230">
        <v>500</v>
      </c>
      <c r="J45" s="231">
        <v>590</v>
      </c>
      <c r="K45" s="232" t="s">
        <v>403</v>
      </c>
      <c r="L45" s="906" t="s">
        <v>504</v>
      </c>
      <c r="M45" s="914">
        <v>2950</v>
      </c>
      <c r="N45" s="906" t="s">
        <v>504</v>
      </c>
      <c r="O45" s="922">
        <v>20</v>
      </c>
      <c r="P45" s="229" t="s">
        <v>504</v>
      </c>
      <c r="Q45" s="233">
        <v>8300</v>
      </c>
      <c r="R45" s="906" t="s">
        <v>504</v>
      </c>
      <c r="S45" s="234">
        <v>80</v>
      </c>
      <c r="T45" s="235" t="s">
        <v>502</v>
      </c>
      <c r="U45" s="261">
        <v>3320</v>
      </c>
      <c r="V45" s="235" t="s">
        <v>502</v>
      </c>
      <c r="W45" s="262">
        <v>30</v>
      </c>
      <c r="X45" s="238"/>
      <c r="Y45" s="239"/>
      <c r="Z45" s="238"/>
      <c r="AA45" s="240"/>
      <c r="AB45" s="238"/>
      <c r="AC45" s="239" t="s">
        <v>179</v>
      </c>
      <c r="AD45" s="238"/>
      <c r="AE45" s="241"/>
      <c r="AF45" s="907" t="s">
        <v>504</v>
      </c>
      <c r="AG45" s="920">
        <v>2570</v>
      </c>
      <c r="AH45" s="906" t="s">
        <v>504</v>
      </c>
      <c r="AI45" s="918">
        <v>20</v>
      </c>
      <c r="AJ45" s="906" t="s">
        <v>178</v>
      </c>
      <c r="AK45" s="910">
        <v>14230</v>
      </c>
      <c r="AL45" s="906" t="s">
        <v>504</v>
      </c>
      <c r="AM45" s="912">
        <v>140</v>
      </c>
      <c r="AN45" s="906" t="s">
        <v>178</v>
      </c>
      <c r="AO45" s="914">
        <v>2090</v>
      </c>
      <c r="AP45" s="906" t="s">
        <v>504</v>
      </c>
      <c r="AQ45" s="924">
        <v>20</v>
      </c>
      <c r="AR45" s="906" t="s">
        <v>178</v>
      </c>
      <c r="AS45" s="242">
        <v>1220</v>
      </c>
      <c r="AT45" s="906" t="s">
        <v>178</v>
      </c>
      <c r="AU45" s="243">
        <v>10</v>
      </c>
      <c r="AV45" s="906" t="s">
        <v>178</v>
      </c>
      <c r="AW45" s="242">
        <v>210</v>
      </c>
      <c r="AX45" s="906" t="s">
        <v>178</v>
      </c>
      <c r="AY45" s="243">
        <v>2</v>
      </c>
      <c r="AZ45" s="909" t="s">
        <v>502</v>
      </c>
      <c r="BA45" s="916">
        <v>12280</v>
      </c>
      <c r="BB45" s="909" t="s">
        <v>502</v>
      </c>
      <c r="BC45" s="244">
        <v>240</v>
      </c>
      <c r="BD45" s="906" t="s">
        <v>511</v>
      </c>
      <c r="BE45" s="245">
        <v>14230</v>
      </c>
    </row>
    <row r="46" spans="1:57" ht="24.75" customHeight="1">
      <c r="A46" s="943"/>
      <c r="B46" s="903"/>
      <c r="C46" s="905"/>
      <c r="D46" s="284" t="s">
        <v>181</v>
      </c>
      <c r="F46" s="246">
        <v>61110</v>
      </c>
      <c r="G46" s="247"/>
      <c r="H46" s="229" t="s">
        <v>504</v>
      </c>
      <c r="I46" s="248">
        <v>590</v>
      </c>
      <c r="J46" s="249"/>
      <c r="K46" s="250" t="s">
        <v>403</v>
      </c>
      <c r="L46" s="906"/>
      <c r="M46" s="915"/>
      <c r="N46" s="906"/>
      <c r="O46" s="923"/>
      <c r="P46" s="229" t="s">
        <v>504</v>
      </c>
      <c r="Q46" s="248">
        <v>8300</v>
      </c>
      <c r="R46" s="906"/>
      <c r="S46" s="251">
        <v>80</v>
      </c>
      <c r="T46" s="235"/>
      <c r="U46" s="252"/>
      <c r="V46" s="238"/>
      <c r="W46" s="252"/>
      <c r="X46" s="253" t="s">
        <v>504</v>
      </c>
      <c r="Y46" s="254">
        <v>58120</v>
      </c>
      <c r="Z46" s="238" t="s">
        <v>504</v>
      </c>
      <c r="AA46" s="255">
        <v>580</v>
      </c>
      <c r="AB46" s="253" t="s">
        <v>504</v>
      </c>
      <c r="AC46" s="256">
        <v>49820</v>
      </c>
      <c r="AD46" s="253" t="s">
        <v>178</v>
      </c>
      <c r="AE46" s="255">
        <v>490</v>
      </c>
      <c r="AF46" s="908"/>
      <c r="AG46" s="921"/>
      <c r="AH46" s="906"/>
      <c r="AI46" s="919"/>
      <c r="AJ46" s="906"/>
      <c r="AK46" s="911"/>
      <c r="AL46" s="906"/>
      <c r="AM46" s="913"/>
      <c r="AN46" s="906"/>
      <c r="AO46" s="915"/>
      <c r="AP46" s="906"/>
      <c r="AQ46" s="925"/>
      <c r="AR46" s="906"/>
      <c r="AS46" s="257" t="s">
        <v>199</v>
      </c>
      <c r="AT46" s="906"/>
      <c r="AU46" s="257" t="s">
        <v>200</v>
      </c>
      <c r="AV46" s="906"/>
      <c r="AW46" s="257" t="s">
        <v>199</v>
      </c>
      <c r="AX46" s="906"/>
      <c r="AY46" s="257" t="s">
        <v>200</v>
      </c>
      <c r="AZ46" s="909"/>
      <c r="BA46" s="917"/>
      <c r="BB46" s="909"/>
      <c r="BC46" s="258" t="s">
        <v>506</v>
      </c>
      <c r="BD46" s="906"/>
      <c r="BE46" s="259">
        <v>140</v>
      </c>
    </row>
    <row r="47" spans="1:57" ht="24.75" customHeight="1">
      <c r="A47" s="943"/>
      <c r="B47" s="902" t="s">
        <v>184</v>
      </c>
      <c r="C47" s="904" t="s">
        <v>176</v>
      </c>
      <c r="D47" s="299" t="s">
        <v>177</v>
      </c>
      <c r="F47" s="227">
        <v>53210</v>
      </c>
      <c r="G47" s="228">
        <v>61510</v>
      </c>
      <c r="H47" s="229" t="s">
        <v>504</v>
      </c>
      <c r="I47" s="230">
        <v>510</v>
      </c>
      <c r="J47" s="231">
        <v>590</v>
      </c>
      <c r="K47" s="232" t="s">
        <v>403</v>
      </c>
      <c r="L47" s="906" t="s">
        <v>504</v>
      </c>
      <c r="M47" s="914">
        <v>2290</v>
      </c>
      <c r="N47" s="906" t="s">
        <v>504</v>
      </c>
      <c r="O47" s="922">
        <v>20</v>
      </c>
      <c r="P47" s="229" t="s">
        <v>504</v>
      </c>
      <c r="Q47" s="233">
        <v>8300</v>
      </c>
      <c r="R47" s="906" t="s">
        <v>504</v>
      </c>
      <c r="S47" s="234">
        <v>80</v>
      </c>
      <c r="T47" s="235" t="s">
        <v>502</v>
      </c>
      <c r="U47" s="261">
        <v>3320</v>
      </c>
      <c r="V47" s="235" t="s">
        <v>502</v>
      </c>
      <c r="W47" s="262">
        <v>30</v>
      </c>
      <c r="X47" s="238"/>
      <c r="Y47" s="239"/>
      <c r="Z47" s="238"/>
      <c r="AA47" s="240"/>
      <c r="AB47" s="238"/>
      <c r="AC47" s="239" t="s">
        <v>179</v>
      </c>
      <c r="AD47" s="238"/>
      <c r="AE47" s="241"/>
      <c r="AF47" s="907" t="s">
        <v>504</v>
      </c>
      <c r="AG47" s="920" t="s">
        <v>180</v>
      </c>
      <c r="AH47" s="906" t="s">
        <v>504</v>
      </c>
      <c r="AI47" s="918" t="s">
        <v>180</v>
      </c>
      <c r="AJ47" s="906" t="s">
        <v>178</v>
      </c>
      <c r="AK47" s="910">
        <v>11070</v>
      </c>
      <c r="AL47" s="906" t="s">
        <v>504</v>
      </c>
      <c r="AM47" s="912">
        <v>110</v>
      </c>
      <c r="AN47" s="906" t="s">
        <v>178</v>
      </c>
      <c r="AO47" s="914">
        <v>1800</v>
      </c>
      <c r="AP47" s="906" t="s">
        <v>504</v>
      </c>
      <c r="AQ47" s="924">
        <v>10</v>
      </c>
      <c r="AR47" s="906" t="s">
        <v>178</v>
      </c>
      <c r="AS47" s="242">
        <v>950</v>
      </c>
      <c r="AT47" s="906" t="s">
        <v>178</v>
      </c>
      <c r="AU47" s="243">
        <v>9</v>
      </c>
      <c r="AV47" s="906" t="s">
        <v>178</v>
      </c>
      <c r="AW47" s="242">
        <v>170</v>
      </c>
      <c r="AX47" s="906" t="s">
        <v>178</v>
      </c>
      <c r="AY47" s="243">
        <v>1</v>
      </c>
      <c r="AZ47" s="909" t="s">
        <v>502</v>
      </c>
      <c r="BA47" s="916">
        <v>9770</v>
      </c>
      <c r="BB47" s="909" t="s">
        <v>502</v>
      </c>
      <c r="BC47" s="244">
        <v>240</v>
      </c>
      <c r="BD47" s="906" t="s">
        <v>511</v>
      </c>
      <c r="BE47" s="245">
        <v>11070</v>
      </c>
    </row>
    <row r="48" spans="1:57" ht="24.75" customHeight="1">
      <c r="A48" s="943"/>
      <c r="B48" s="903"/>
      <c r="C48" s="905"/>
      <c r="D48" s="300" t="s">
        <v>181</v>
      </c>
      <c r="F48" s="246">
        <v>61510</v>
      </c>
      <c r="G48" s="247"/>
      <c r="H48" s="229" t="s">
        <v>504</v>
      </c>
      <c r="I48" s="248">
        <v>590</v>
      </c>
      <c r="J48" s="249"/>
      <c r="K48" s="250" t="s">
        <v>403</v>
      </c>
      <c r="L48" s="906"/>
      <c r="M48" s="915"/>
      <c r="N48" s="906"/>
      <c r="O48" s="923"/>
      <c r="P48" s="229" t="s">
        <v>504</v>
      </c>
      <c r="Q48" s="248">
        <v>8300</v>
      </c>
      <c r="R48" s="906"/>
      <c r="S48" s="251">
        <v>80</v>
      </c>
      <c r="T48" s="235"/>
      <c r="U48" s="252"/>
      <c r="V48" s="238"/>
      <c r="W48" s="252"/>
      <c r="X48" s="253" t="s">
        <v>504</v>
      </c>
      <c r="Y48" s="254">
        <v>58120</v>
      </c>
      <c r="Z48" s="238" t="s">
        <v>504</v>
      </c>
      <c r="AA48" s="255">
        <v>580</v>
      </c>
      <c r="AB48" s="253" t="s">
        <v>504</v>
      </c>
      <c r="AC48" s="256">
        <v>49820</v>
      </c>
      <c r="AD48" s="253" t="s">
        <v>178</v>
      </c>
      <c r="AE48" s="255">
        <v>490</v>
      </c>
      <c r="AF48" s="908"/>
      <c r="AG48" s="921"/>
      <c r="AH48" s="906"/>
      <c r="AI48" s="919"/>
      <c r="AJ48" s="906"/>
      <c r="AK48" s="911"/>
      <c r="AL48" s="906"/>
      <c r="AM48" s="913"/>
      <c r="AN48" s="906"/>
      <c r="AO48" s="915"/>
      <c r="AP48" s="906"/>
      <c r="AQ48" s="925"/>
      <c r="AR48" s="906"/>
      <c r="AS48" s="257" t="s">
        <v>199</v>
      </c>
      <c r="AT48" s="906"/>
      <c r="AU48" s="257" t="s">
        <v>200</v>
      </c>
      <c r="AV48" s="906"/>
      <c r="AW48" s="257" t="s">
        <v>199</v>
      </c>
      <c r="AX48" s="906"/>
      <c r="AY48" s="257" t="s">
        <v>200</v>
      </c>
      <c r="AZ48" s="909"/>
      <c r="BA48" s="917"/>
      <c r="BB48" s="909"/>
      <c r="BC48" s="258" t="s">
        <v>506</v>
      </c>
      <c r="BD48" s="906"/>
      <c r="BE48" s="259">
        <v>110</v>
      </c>
    </row>
    <row r="49" spans="1:57" ht="24.75" customHeight="1">
      <c r="A49" s="943"/>
      <c r="B49" s="902" t="s">
        <v>185</v>
      </c>
      <c r="C49" s="904" t="s">
        <v>176</v>
      </c>
      <c r="D49" s="284" t="s">
        <v>177</v>
      </c>
      <c r="F49" s="227">
        <v>49320</v>
      </c>
      <c r="G49" s="228">
        <v>57620</v>
      </c>
      <c r="H49" s="229" t="s">
        <v>504</v>
      </c>
      <c r="I49" s="230">
        <v>470</v>
      </c>
      <c r="J49" s="231">
        <v>550</v>
      </c>
      <c r="K49" s="232" t="s">
        <v>403</v>
      </c>
      <c r="L49" s="906" t="s">
        <v>504</v>
      </c>
      <c r="M49" s="914">
        <v>1720</v>
      </c>
      <c r="N49" s="906" t="s">
        <v>504</v>
      </c>
      <c r="O49" s="922">
        <v>10</v>
      </c>
      <c r="P49" s="229" t="s">
        <v>504</v>
      </c>
      <c r="Q49" s="233">
        <v>8300</v>
      </c>
      <c r="R49" s="906" t="s">
        <v>504</v>
      </c>
      <c r="S49" s="234">
        <v>80</v>
      </c>
      <c r="T49" s="235" t="s">
        <v>502</v>
      </c>
      <c r="U49" s="261">
        <v>3320</v>
      </c>
      <c r="V49" s="235" t="s">
        <v>502</v>
      </c>
      <c r="W49" s="262">
        <v>30</v>
      </c>
      <c r="X49" s="238"/>
      <c r="Y49" s="239"/>
      <c r="Z49" s="238"/>
      <c r="AA49" s="240"/>
      <c r="AB49" s="238"/>
      <c r="AC49" s="239" t="s">
        <v>179</v>
      </c>
      <c r="AD49" s="238"/>
      <c r="AE49" s="241"/>
      <c r="AF49" s="907" t="s">
        <v>504</v>
      </c>
      <c r="AG49" s="920" t="s">
        <v>180</v>
      </c>
      <c r="AH49" s="906" t="s">
        <v>504</v>
      </c>
      <c r="AI49" s="918" t="s">
        <v>180</v>
      </c>
      <c r="AJ49" s="906" t="s">
        <v>178</v>
      </c>
      <c r="AK49" s="910">
        <v>8300</v>
      </c>
      <c r="AL49" s="906" t="s">
        <v>504</v>
      </c>
      <c r="AM49" s="912">
        <v>80</v>
      </c>
      <c r="AN49" s="906" t="s">
        <v>178</v>
      </c>
      <c r="AO49" s="914">
        <v>1350</v>
      </c>
      <c r="AP49" s="906" t="s">
        <v>504</v>
      </c>
      <c r="AQ49" s="924">
        <v>10</v>
      </c>
      <c r="AR49" s="906" t="s">
        <v>178</v>
      </c>
      <c r="AS49" s="242">
        <v>710</v>
      </c>
      <c r="AT49" s="906" t="s">
        <v>178</v>
      </c>
      <c r="AU49" s="243">
        <v>7</v>
      </c>
      <c r="AV49" s="906" t="s">
        <v>178</v>
      </c>
      <c r="AW49" s="242">
        <v>120</v>
      </c>
      <c r="AX49" s="906" t="s">
        <v>178</v>
      </c>
      <c r="AY49" s="243">
        <v>1</v>
      </c>
      <c r="AZ49" s="909" t="s">
        <v>502</v>
      </c>
      <c r="BA49" s="916">
        <v>7500</v>
      </c>
      <c r="BB49" s="909" t="s">
        <v>502</v>
      </c>
      <c r="BC49" s="244">
        <v>240</v>
      </c>
      <c r="BD49" s="906" t="s">
        <v>511</v>
      </c>
      <c r="BE49" s="245">
        <v>8300</v>
      </c>
    </row>
    <row r="50" spans="1:57" ht="24.75" customHeight="1">
      <c r="A50" s="943"/>
      <c r="B50" s="903"/>
      <c r="C50" s="905"/>
      <c r="D50" s="284" t="s">
        <v>181</v>
      </c>
      <c r="F50" s="246">
        <v>57620</v>
      </c>
      <c r="G50" s="247"/>
      <c r="H50" s="229" t="s">
        <v>504</v>
      </c>
      <c r="I50" s="248">
        <v>550</v>
      </c>
      <c r="J50" s="249"/>
      <c r="K50" s="250" t="s">
        <v>403</v>
      </c>
      <c r="L50" s="906"/>
      <c r="M50" s="915"/>
      <c r="N50" s="906"/>
      <c r="O50" s="923"/>
      <c r="P50" s="229" t="s">
        <v>504</v>
      </c>
      <c r="Q50" s="248">
        <v>8300</v>
      </c>
      <c r="R50" s="906"/>
      <c r="S50" s="251">
        <v>80</v>
      </c>
      <c r="T50" s="235"/>
      <c r="U50" s="252"/>
      <c r="V50" s="238"/>
      <c r="W50" s="252"/>
      <c r="X50" s="253" t="s">
        <v>504</v>
      </c>
      <c r="Y50" s="254">
        <v>58120</v>
      </c>
      <c r="Z50" s="238" t="s">
        <v>504</v>
      </c>
      <c r="AA50" s="255">
        <v>580</v>
      </c>
      <c r="AB50" s="253" t="s">
        <v>504</v>
      </c>
      <c r="AC50" s="256">
        <v>49820</v>
      </c>
      <c r="AD50" s="253" t="s">
        <v>178</v>
      </c>
      <c r="AE50" s="255">
        <v>490</v>
      </c>
      <c r="AF50" s="908"/>
      <c r="AG50" s="921"/>
      <c r="AH50" s="906"/>
      <c r="AI50" s="919"/>
      <c r="AJ50" s="906"/>
      <c r="AK50" s="911"/>
      <c r="AL50" s="906"/>
      <c r="AM50" s="913"/>
      <c r="AN50" s="906"/>
      <c r="AO50" s="915"/>
      <c r="AP50" s="906"/>
      <c r="AQ50" s="925"/>
      <c r="AR50" s="906"/>
      <c r="AS50" s="257" t="s">
        <v>199</v>
      </c>
      <c r="AT50" s="906"/>
      <c r="AU50" s="257" t="s">
        <v>200</v>
      </c>
      <c r="AV50" s="906"/>
      <c r="AW50" s="257" t="s">
        <v>199</v>
      </c>
      <c r="AX50" s="906"/>
      <c r="AY50" s="257" t="s">
        <v>200</v>
      </c>
      <c r="AZ50" s="909"/>
      <c r="BA50" s="917"/>
      <c r="BB50" s="909"/>
      <c r="BC50" s="258" t="s">
        <v>506</v>
      </c>
      <c r="BD50" s="906"/>
      <c r="BE50" s="259">
        <v>80</v>
      </c>
    </row>
    <row r="51" spans="1:57" ht="24.75" customHeight="1">
      <c r="A51" s="943"/>
      <c r="B51" s="902" t="s">
        <v>186</v>
      </c>
      <c r="C51" s="904" t="s">
        <v>176</v>
      </c>
      <c r="D51" s="299" t="s">
        <v>177</v>
      </c>
      <c r="F51" s="227">
        <v>43710</v>
      </c>
      <c r="G51" s="228">
        <v>52010</v>
      </c>
      <c r="H51" s="229" t="s">
        <v>504</v>
      </c>
      <c r="I51" s="230">
        <v>410</v>
      </c>
      <c r="J51" s="231">
        <v>500</v>
      </c>
      <c r="K51" s="232" t="s">
        <v>403</v>
      </c>
      <c r="L51" s="906" t="s">
        <v>504</v>
      </c>
      <c r="M51" s="914">
        <v>1370</v>
      </c>
      <c r="N51" s="906" t="s">
        <v>504</v>
      </c>
      <c r="O51" s="922">
        <v>10</v>
      </c>
      <c r="P51" s="229" t="s">
        <v>504</v>
      </c>
      <c r="Q51" s="233">
        <v>8300</v>
      </c>
      <c r="R51" s="906" t="s">
        <v>504</v>
      </c>
      <c r="S51" s="234">
        <v>80</v>
      </c>
      <c r="T51" s="235" t="s">
        <v>502</v>
      </c>
      <c r="U51" s="261">
        <v>3320</v>
      </c>
      <c r="V51" s="235" t="s">
        <v>502</v>
      </c>
      <c r="W51" s="262">
        <v>30</v>
      </c>
      <c r="X51" s="238"/>
      <c r="Y51" s="239"/>
      <c r="Z51" s="238"/>
      <c r="AA51" s="240"/>
      <c r="AB51" s="238"/>
      <c r="AC51" s="239" t="s">
        <v>179</v>
      </c>
      <c r="AD51" s="238"/>
      <c r="AE51" s="241"/>
      <c r="AF51" s="907" t="s">
        <v>504</v>
      </c>
      <c r="AG51" s="920" t="s">
        <v>180</v>
      </c>
      <c r="AH51" s="906" t="s">
        <v>504</v>
      </c>
      <c r="AI51" s="918" t="s">
        <v>180</v>
      </c>
      <c r="AJ51" s="906" t="s">
        <v>178</v>
      </c>
      <c r="AK51" s="910">
        <v>6640</v>
      </c>
      <c r="AL51" s="906" t="s">
        <v>504</v>
      </c>
      <c r="AM51" s="912">
        <v>60</v>
      </c>
      <c r="AN51" s="906" t="s">
        <v>178</v>
      </c>
      <c r="AO51" s="914">
        <v>1080</v>
      </c>
      <c r="AP51" s="906" t="s">
        <v>504</v>
      </c>
      <c r="AQ51" s="924">
        <v>10</v>
      </c>
      <c r="AR51" s="906" t="s">
        <v>178</v>
      </c>
      <c r="AS51" s="242">
        <v>590</v>
      </c>
      <c r="AT51" s="906" t="s">
        <v>178</v>
      </c>
      <c r="AU51" s="243">
        <v>5</v>
      </c>
      <c r="AV51" s="906" t="s">
        <v>178</v>
      </c>
      <c r="AW51" s="242">
        <v>100</v>
      </c>
      <c r="AX51" s="906" t="s">
        <v>178</v>
      </c>
      <c r="AY51" s="243">
        <v>1</v>
      </c>
      <c r="AZ51" s="909" t="s">
        <v>502</v>
      </c>
      <c r="BA51" s="916">
        <v>6130</v>
      </c>
      <c r="BB51" s="909" t="s">
        <v>502</v>
      </c>
      <c r="BC51" s="244">
        <v>240</v>
      </c>
      <c r="BD51" s="906" t="s">
        <v>511</v>
      </c>
      <c r="BE51" s="245">
        <v>6640</v>
      </c>
    </row>
    <row r="52" spans="1:57" ht="24.75" customHeight="1">
      <c r="A52" s="943"/>
      <c r="B52" s="903"/>
      <c r="C52" s="905"/>
      <c r="D52" s="300" t="s">
        <v>181</v>
      </c>
      <c r="F52" s="246">
        <v>52010</v>
      </c>
      <c r="G52" s="247"/>
      <c r="H52" s="229" t="s">
        <v>504</v>
      </c>
      <c r="I52" s="248">
        <v>500</v>
      </c>
      <c r="J52" s="249"/>
      <c r="K52" s="250" t="s">
        <v>403</v>
      </c>
      <c r="L52" s="906"/>
      <c r="M52" s="915"/>
      <c r="N52" s="906"/>
      <c r="O52" s="923"/>
      <c r="P52" s="229" t="s">
        <v>504</v>
      </c>
      <c r="Q52" s="248">
        <v>8300</v>
      </c>
      <c r="R52" s="906"/>
      <c r="S52" s="251">
        <v>80</v>
      </c>
      <c r="T52" s="235"/>
      <c r="U52" s="252"/>
      <c r="V52" s="238"/>
      <c r="W52" s="252"/>
      <c r="X52" s="253" t="s">
        <v>504</v>
      </c>
      <c r="Y52" s="254">
        <v>58120</v>
      </c>
      <c r="Z52" s="238" t="s">
        <v>504</v>
      </c>
      <c r="AA52" s="255">
        <v>580</v>
      </c>
      <c r="AB52" s="253" t="s">
        <v>504</v>
      </c>
      <c r="AC52" s="256">
        <v>49820</v>
      </c>
      <c r="AD52" s="253" t="s">
        <v>178</v>
      </c>
      <c r="AE52" s="255">
        <v>490</v>
      </c>
      <c r="AF52" s="908"/>
      <c r="AG52" s="921"/>
      <c r="AH52" s="906"/>
      <c r="AI52" s="919"/>
      <c r="AJ52" s="906"/>
      <c r="AK52" s="911"/>
      <c r="AL52" s="906"/>
      <c r="AM52" s="913"/>
      <c r="AN52" s="906"/>
      <c r="AO52" s="915"/>
      <c r="AP52" s="906"/>
      <c r="AQ52" s="925"/>
      <c r="AR52" s="906"/>
      <c r="AS52" s="257" t="s">
        <v>199</v>
      </c>
      <c r="AT52" s="906"/>
      <c r="AU52" s="257" t="s">
        <v>200</v>
      </c>
      <c r="AV52" s="906"/>
      <c r="AW52" s="257" t="s">
        <v>199</v>
      </c>
      <c r="AX52" s="906"/>
      <c r="AY52" s="257" t="s">
        <v>200</v>
      </c>
      <c r="AZ52" s="909"/>
      <c r="BA52" s="917"/>
      <c r="BB52" s="909"/>
      <c r="BC52" s="258" t="s">
        <v>506</v>
      </c>
      <c r="BD52" s="906"/>
      <c r="BE52" s="259">
        <v>60</v>
      </c>
    </row>
    <row r="53" spans="1:57" ht="24.75" customHeight="1">
      <c r="A53" s="943"/>
      <c r="B53" s="902" t="s">
        <v>187</v>
      </c>
      <c r="C53" s="904" t="s">
        <v>176</v>
      </c>
      <c r="D53" s="284" t="s">
        <v>177</v>
      </c>
      <c r="F53" s="227">
        <v>39940</v>
      </c>
      <c r="G53" s="228">
        <v>48240</v>
      </c>
      <c r="H53" s="229" t="s">
        <v>504</v>
      </c>
      <c r="I53" s="230">
        <v>380</v>
      </c>
      <c r="J53" s="231">
        <v>460</v>
      </c>
      <c r="K53" s="232" t="s">
        <v>403</v>
      </c>
      <c r="L53" s="906" t="s">
        <v>504</v>
      </c>
      <c r="M53" s="914">
        <v>1140</v>
      </c>
      <c r="N53" s="906" t="s">
        <v>504</v>
      </c>
      <c r="O53" s="922">
        <v>10</v>
      </c>
      <c r="P53" s="229" t="s">
        <v>504</v>
      </c>
      <c r="Q53" s="233">
        <v>8300</v>
      </c>
      <c r="R53" s="906" t="s">
        <v>504</v>
      </c>
      <c r="S53" s="234">
        <v>80</v>
      </c>
      <c r="T53" s="235" t="s">
        <v>502</v>
      </c>
      <c r="U53" s="261">
        <v>3320</v>
      </c>
      <c r="V53" s="235" t="s">
        <v>502</v>
      </c>
      <c r="W53" s="262">
        <v>30</v>
      </c>
      <c r="X53" s="238"/>
      <c r="Y53" s="239"/>
      <c r="Z53" s="238"/>
      <c r="AA53" s="240"/>
      <c r="AB53" s="238"/>
      <c r="AC53" s="239" t="s">
        <v>179</v>
      </c>
      <c r="AD53" s="238"/>
      <c r="AE53" s="241"/>
      <c r="AF53" s="907" t="s">
        <v>504</v>
      </c>
      <c r="AG53" s="920" t="s">
        <v>180</v>
      </c>
      <c r="AH53" s="906" t="s">
        <v>504</v>
      </c>
      <c r="AI53" s="918" t="s">
        <v>180</v>
      </c>
      <c r="AJ53" s="906" t="s">
        <v>178</v>
      </c>
      <c r="AK53" s="910">
        <v>5530</v>
      </c>
      <c r="AL53" s="906" t="s">
        <v>504</v>
      </c>
      <c r="AM53" s="912">
        <v>50</v>
      </c>
      <c r="AN53" s="906" t="s">
        <v>178</v>
      </c>
      <c r="AO53" s="914">
        <v>900</v>
      </c>
      <c r="AP53" s="906" t="s">
        <v>504</v>
      </c>
      <c r="AQ53" s="924">
        <v>9</v>
      </c>
      <c r="AR53" s="906" t="s">
        <v>178</v>
      </c>
      <c r="AS53" s="242">
        <v>520</v>
      </c>
      <c r="AT53" s="906" t="s">
        <v>178</v>
      </c>
      <c r="AU53" s="243">
        <v>5</v>
      </c>
      <c r="AV53" s="906" t="s">
        <v>178</v>
      </c>
      <c r="AW53" s="242">
        <v>90</v>
      </c>
      <c r="AX53" s="906" t="s">
        <v>178</v>
      </c>
      <c r="AY53" s="243">
        <v>1</v>
      </c>
      <c r="AZ53" s="909" t="s">
        <v>502</v>
      </c>
      <c r="BA53" s="916">
        <v>5220</v>
      </c>
      <c r="BB53" s="909" t="s">
        <v>502</v>
      </c>
      <c r="BC53" s="244">
        <v>240</v>
      </c>
      <c r="BD53" s="906" t="s">
        <v>511</v>
      </c>
      <c r="BE53" s="245">
        <v>5530</v>
      </c>
    </row>
    <row r="54" spans="1:57" ht="24.75" customHeight="1">
      <c r="A54" s="943"/>
      <c r="B54" s="903"/>
      <c r="C54" s="905"/>
      <c r="D54" s="284" t="s">
        <v>181</v>
      </c>
      <c r="F54" s="246">
        <v>48240</v>
      </c>
      <c r="G54" s="247"/>
      <c r="H54" s="229" t="s">
        <v>504</v>
      </c>
      <c r="I54" s="248">
        <v>460</v>
      </c>
      <c r="J54" s="249"/>
      <c r="K54" s="250" t="s">
        <v>403</v>
      </c>
      <c r="L54" s="906"/>
      <c r="M54" s="915"/>
      <c r="N54" s="906"/>
      <c r="O54" s="923"/>
      <c r="P54" s="229" t="s">
        <v>504</v>
      </c>
      <c r="Q54" s="248">
        <v>8300</v>
      </c>
      <c r="R54" s="906"/>
      <c r="S54" s="251">
        <v>80</v>
      </c>
      <c r="T54" s="235"/>
      <c r="U54" s="252"/>
      <c r="V54" s="238"/>
      <c r="W54" s="252"/>
      <c r="X54" s="253" t="s">
        <v>504</v>
      </c>
      <c r="Y54" s="254">
        <v>58120</v>
      </c>
      <c r="Z54" s="238" t="s">
        <v>504</v>
      </c>
      <c r="AA54" s="255">
        <v>580</v>
      </c>
      <c r="AB54" s="253" t="s">
        <v>504</v>
      </c>
      <c r="AC54" s="256">
        <v>49820</v>
      </c>
      <c r="AD54" s="253" t="s">
        <v>178</v>
      </c>
      <c r="AE54" s="255">
        <v>490</v>
      </c>
      <c r="AF54" s="908"/>
      <c r="AG54" s="921"/>
      <c r="AH54" s="906"/>
      <c r="AI54" s="919"/>
      <c r="AJ54" s="906"/>
      <c r="AK54" s="911"/>
      <c r="AL54" s="906"/>
      <c r="AM54" s="913"/>
      <c r="AN54" s="906"/>
      <c r="AO54" s="915"/>
      <c r="AP54" s="906"/>
      <c r="AQ54" s="925"/>
      <c r="AR54" s="906"/>
      <c r="AS54" s="257" t="s">
        <v>199</v>
      </c>
      <c r="AT54" s="906"/>
      <c r="AU54" s="257" t="s">
        <v>200</v>
      </c>
      <c r="AV54" s="906"/>
      <c r="AW54" s="257" t="s">
        <v>199</v>
      </c>
      <c r="AX54" s="906"/>
      <c r="AY54" s="257" t="s">
        <v>200</v>
      </c>
      <c r="AZ54" s="909"/>
      <c r="BA54" s="917"/>
      <c r="BB54" s="909"/>
      <c r="BC54" s="258" t="s">
        <v>506</v>
      </c>
      <c r="BD54" s="906"/>
      <c r="BE54" s="259">
        <v>50</v>
      </c>
    </row>
    <row r="55" spans="1:57" ht="24.75" customHeight="1">
      <c r="A55" s="943"/>
      <c r="B55" s="902" t="s">
        <v>188</v>
      </c>
      <c r="C55" s="904" t="s">
        <v>176</v>
      </c>
      <c r="D55" s="299" t="s">
        <v>177</v>
      </c>
      <c r="F55" s="227">
        <v>37250</v>
      </c>
      <c r="G55" s="228">
        <v>45550</v>
      </c>
      <c r="H55" s="229" t="s">
        <v>504</v>
      </c>
      <c r="I55" s="230">
        <v>350</v>
      </c>
      <c r="J55" s="231">
        <v>430</v>
      </c>
      <c r="K55" s="232" t="s">
        <v>403</v>
      </c>
      <c r="L55" s="906" t="s">
        <v>504</v>
      </c>
      <c r="M55" s="914">
        <v>980</v>
      </c>
      <c r="N55" s="906" t="s">
        <v>504</v>
      </c>
      <c r="O55" s="922">
        <v>9</v>
      </c>
      <c r="P55" s="229" t="s">
        <v>504</v>
      </c>
      <c r="Q55" s="233">
        <v>8300</v>
      </c>
      <c r="R55" s="906" t="s">
        <v>504</v>
      </c>
      <c r="S55" s="234">
        <v>80</v>
      </c>
      <c r="T55" s="235" t="s">
        <v>502</v>
      </c>
      <c r="U55" s="261">
        <v>3320</v>
      </c>
      <c r="V55" s="235" t="s">
        <v>502</v>
      </c>
      <c r="W55" s="262">
        <v>30</v>
      </c>
      <c r="X55" s="238"/>
      <c r="Y55" s="239"/>
      <c r="Z55" s="238"/>
      <c r="AA55" s="240"/>
      <c r="AB55" s="238"/>
      <c r="AC55" s="239" t="s">
        <v>179</v>
      </c>
      <c r="AD55" s="238"/>
      <c r="AE55" s="241"/>
      <c r="AF55" s="907" t="s">
        <v>504</v>
      </c>
      <c r="AG55" s="920" t="s">
        <v>180</v>
      </c>
      <c r="AH55" s="906" t="s">
        <v>504</v>
      </c>
      <c r="AI55" s="918" t="s">
        <v>180</v>
      </c>
      <c r="AJ55" s="906" t="s">
        <v>178</v>
      </c>
      <c r="AK55" s="910">
        <v>4740</v>
      </c>
      <c r="AL55" s="906" t="s">
        <v>504</v>
      </c>
      <c r="AM55" s="912">
        <v>40</v>
      </c>
      <c r="AN55" s="906" t="s">
        <v>178</v>
      </c>
      <c r="AO55" s="914">
        <v>770</v>
      </c>
      <c r="AP55" s="906" t="s">
        <v>504</v>
      </c>
      <c r="AQ55" s="924">
        <v>7</v>
      </c>
      <c r="AR55" s="906" t="s">
        <v>178</v>
      </c>
      <c r="AS55" s="242">
        <v>460</v>
      </c>
      <c r="AT55" s="906" t="s">
        <v>178</v>
      </c>
      <c r="AU55" s="243">
        <v>4</v>
      </c>
      <c r="AV55" s="906" t="s">
        <v>178</v>
      </c>
      <c r="AW55" s="242">
        <v>80</v>
      </c>
      <c r="AX55" s="906" t="s">
        <v>178</v>
      </c>
      <c r="AY55" s="243">
        <v>1</v>
      </c>
      <c r="AZ55" s="909" t="s">
        <v>502</v>
      </c>
      <c r="BA55" s="916">
        <v>4660</v>
      </c>
      <c r="BB55" s="909" t="s">
        <v>502</v>
      </c>
      <c r="BC55" s="244">
        <v>240</v>
      </c>
      <c r="BD55" s="906" t="s">
        <v>511</v>
      </c>
      <c r="BE55" s="245">
        <v>4740</v>
      </c>
    </row>
    <row r="56" spans="1:57" ht="24.75" customHeight="1">
      <c r="A56" s="943"/>
      <c r="B56" s="903"/>
      <c r="C56" s="905"/>
      <c r="D56" s="300" t="s">
        <v>181</v>
      </c>
      <c r="F56" s="246">
        <v>45550</v>
      </c>
      <c r="G56" s="247"/>
      <c r="H56" s="229" t="s">
        <v>504</v>
      </c>
      <c r="I56" s="248">
        <v>430</v>
      </c>
      <c r="J56" s="249"/>
      <c r="K56" s="250" t="s">
        <v>403</v>
      </c>
      <c r="L56" s="906"/>
      <c r="M56" s="915"/>
      <c r="N56" s="906"/>
      <c r="O56" s="923"/>
      <c r="P56" s="229" t="s">
        <v>504</v>
      </c>
      <c r="Q56" s="248">
        <v>8300</v>
      </c>
      <c r="R56" s="906"/>
      <c r="S56" s="251">
        <v>80</v>
      </c>
      <c r="T56" s="235"/>
      <c r="U56" s="252"/>
      <c r="V56" s="238"/>
      <c r="W56" s="252"/>
      <c r="X56" s="253" t="s">
        <v>504</v>
      </c>
      <c r="Y56" s="254">
        <v>58120</v>
      </c>
      <c r="Z56" s="238" t="s">
        <v>504</v>
      </c>
      <c r="AA56" s="255">
        <v>580</v>
      </c>
      <c r="AB56" s="253" t="s">
        <v>504</v>
      </c>
      <c r="AC56" s="256">
        <v>49820</v>
      </c>
      <c r="AD56" s="253" t="s">
        <v>178</v>
      </c>
      <c r="AE56" s="255">
        <v>490</v>
      </c>
      <c r="AF56" s="908"/>
      <c r="AG56" s="921"/>
      <c r="AH56" s="906"/>
      <c r="AI56" s="919"/>
      <c r="AJ56" s="906"/>
      <c r="AK56" s="911"/>
      <c r="AL56" s="906"/>
      <c r="AM56" s="913"/>
      <c r="AN56" s="906"/>
      <c r="AO56" s="915"/>
      <c r="AP56" s="906"/>
      <c r="AQ56" s="925"/>
      <c r="AR56" s="906"/>
      <c r="AS56" s="257" t="s">
        <v>199</v>
      </c>
      <c r="AT56" s="906"/>
      <c r="AU56" s="257" t="s">
        <v>200</v>
      </c>
      <c r="AV56" s="906"/>
      <c r="AW56" s="257" t="s">
        <v>199</v>
      </c>
      <c r="AX56" s="906"/>
      <c r="AY56" s="257" t="s">
        <v>200</v>
      </c>
      <c r="AZ56" s="909"/>
      <c r="BA56" s="917"/>
      <c r="BB56" s="909"/>
      <c r="BC56" s="258" t="s">
        <v>506</v>
      </c>
      <c r="BD56" s="906"/>
      <c r="BE56" s="259">
        <v>40</v>
      </c>
    </row>
    <row r="57" spans="1:57" ht="24.75" customHeight="1">
      <c r="A57" s="943"/>
      <c r="B57" s="902" t="s">
        <v>189</v>
      </c>
      <c r="C57" s="904" t="s">
        <v>176</v>
      </c>
      <c r="D57" s="284" t="s">
        <v>177</v>
      </c>
      <c r="F57" s="227">
        <v>35250</v>
      </c>
      <c r="G57" s="228">
        <v>43550</v>
      </c>
      <c r="H57" s="229" t="s">
        <v>504</v>
      </c>
      <c r="I57" s="230">
        <v>330</v>
      </c>
      <c r="J57" s="231">
        <v>410</v>
      </c>
      <c r="K57" s="232" t="s">
        <v>403</v>
      </c>
      <c r="L57" s="906" t="s">
        <v>504</v>
      </c>
      <c r="M57" s="914">
        <v>860</v>
      </c>
      <c r="N57" s="906" t="s">
        <v>504</v>
      </c>
      <c r="O57" s="922">
        <v>8</v>
      </c>
      <c r="P57" s="229" t="s">
        <v>504</v>
      </c>
      <c r="Q57" s="233">
        <v>8300</v>
      </c>
      <c r="R57" s="906" t="s">
        <v>504</v>
      </c>
      <c r="S57" s="234">
        <v>80</v>
      </c>
      <c r="T57" s="235" t="s">
        <v>502</v>
      </c>
      <c r="U57" s="261">
        <v>3320</v>
      </c>
      <c r="V57" s="235" t="s">
        <v>502</v>
      </c>
      <c r="W57" s="262">
        <v>30</v>
      </c>
      <c r="X57" s="238"/>
      <c r="Y57" s="239"/>
      <c r="Z57" s="238"/>
      <c r="AA57" s="240"/>
      <c r="AB57" s="238"/>
      <c r="AC57" s="239" t="s">
        <v>179</v>
      </c>
      <c r="AD57" s="238"/>
      <c r="AE57" s="241"/>
      <c r="AF57" s="907" t="s">
        <v>504</v>
      </c>
      <c r="AG57" s="920" t="s">
        <v>180</v>
      </c>
      <c r="AH57" s="906" t="s">
        <v>504</v>
      </c>
      <c r="AI57" s="918" t="s">
        <v>180</v>
      </c>
      <c r="AJ57" s="906" t="s">
        <v>178</v>
      </c>
      <c r="AK57" s="910">
        <v>4150</v>
      </c>
      <c r="AL57" s="906" t="s">
        <v>504</v>
      </c>
      <c r="AM57" s="912">
        <v>40</v>
      </c>
      <c r="AN57" s="906" t="s">
        <v>178</v>
      </c>
      <c r="AO57" s="914">
        <v>670</v>
      </c>
      <c r="AP57" s="906" t="s">
        <v>504</v>
      </c>
      <c r="AQ57" s="924">
        <v>6</v>
      </c>
      <c r="AR57" s="906" t="s">
        <v>178</v>
      </c>
      <c r="AS57" s="242">
        <v>420</v>
      </c>
      <c r="AT57" s="906" t="s">
        <v>178</v>
      </c>
      <c r="AU57" s="243">
        <v>4</v>
      </c>
      <c r="AV57" s="906" t="s">
        <v>178</v>
      </c>
      <c r="AW57" s="242">
        <v>70</v>
      </c>
      <c r="AX57" s="906" t="s">
        <v>178</v>
      </c>
      <c r="AY57" s="243">
        <v>1</v>
      </c>
      <c r="AZ57" s="909" t="s">
        <v>502</v>
      </c>
      <c r="BA57" s="916">
        <v>4250</v>
      </c>
      <c r="BB57" s="909" t="s">
        <v>502</v>
      </c>
      <c r="BC57" s="244">
        <v>240</v>
      </c>
      <c r="BD57" s="906" t="s">
        <v>511</v>
      </c>
      <c r="BE57" s="245">
        <v>4150</v>
      </c>
    </row>
    <row r="58" spans="1:57" ht="24.75" customHeight="1">
      <c r="A58" s="943"/>
      <c r="B58" s="903"/>
      <c r="C58" s="905"/>
      <c r="D58" s="284" t="s">
        <v>181</v>
      </c>
      <c r="F58" s="246">
        <v>43550</v>
      </c>
      <c r="G58" s="247"/>
      <c r="H58" s="229" t="s">
        <v>504</v>
      </c>
      <c r="I58" s="248">
        <v>410</v>
      </c>
      <c r="J58" s="249"/>
      <c r="K58" s="250" t="s">
        <v>403</v>
      </c>
      <c r="L58" s="906"/>
      <c r="M58" s="915"/>
      <c r="N58" s="906"/>
      <c r="O58" s="923"/>
      <c r="P58" s="229" t="s">
        <v>504</v>
      </c>
      <c r="Q58" s="248">
        <v>8300</v>
      </c>
      <c r="R58" s="906"/>
      <c r="S58" s="251">
        <v>80</v>
      </c>
      <c r="T58" s="235"/>
      <c r="U58" s="252"/>
      <c r="V58" s="238"/>
      <c r="W58" s="252"/>
      <c r="X58" s="253" t="s">
        <v>504</v>
      </c>
      <c r="Y58" s="254">
        <v>58120</v>
      </c>
      <c r="Z58" s="238" t="s">
        <v>504</v>
      </c>
      <c r="AA58" s="255">
        <v>580</v>
      </c>
      <c r="AB58" s="253" t="s">
        <v>504</v>
      </c>
      <c r="AC58" s="256">
        <v>49820</v>
      </c>
      <c r="AD58" s="253" t="s">
        <v>178</v>
      </c>
      <c r="AE58" s="255">
        <v>490</v>
      </c>
      <c r="AF58" s="908"/>
      <c r="AG58" s="921"/>
      <c r="AH58" s="906"/>
      <c r="AI58" s="919"/>
      <c r="AJ58" s="906"/>
      <c r="AK58" s="911"/>
      <c r="AL58" s="906"/>
      <c r="AM58" s="913"/>
      <c r="AN58" s="906"/>
      <c r="AO58" s="915"/>
      <c r="AP58" s="906"/>
      <c r="AQ58" s="925"/>
      <c r="AR58" s="906"/>
      <c r="AS58" s="257" t="s">
        <v>199</v>
      </c>
      <c r="AT58" s="906"/>
      <c r="AU58" s="257" t="s">
        <v>200</v>
      </c>
      <c r="AV58" s="906"/>
      <c r="AW58" s="257" t="s">
        <v>199</v>
      </c>
      <c r="AX58" s="906"/>
      <c r="AY58" s="257" t="s">
        <v>200</v>
      </c>
      <c r="AZ58" s="909"/>
      <c r="BA58" s="917"/>
      <c r="BB58" s="909"/>
      <c r="BC58" s="258" t="s">
        <v>506</v>
      </c>
      <c r="BD58" s="906"/>
      <c r="BE58" s="259">
        <v>40</v>
      </c>
    </row>
    <row r="59" spans="1:57" ht="24.75" customHeight="1">
      <c r="A59" s="943"/>
      <c r="B59" s="902" t="s">
        <v>190</v>
      </c>
      <c r="C59" s="904" t="s">
        <v>176</v>
      </c>
      <c r="D59" s="299" t="s">
        <v>177</v>
      </c>
      <c r="F59" s="227">
        <v>33680</v>
      </c>
      <c r="G59" s="228">
        <v>41980</v>
      </c>
      <c r="H59" s="229" t="s">
        <v>504</v>
      </c>
      <c r="I59" s="230">
        <v>310</v>
      </c>
      <c r="J59" s="231">
        <v>400</v>
      </c>
      <c r="K59" s="232" t="s">
        <v>403</v>
      </c>
      <c r="L59" s="906" t="s">
        <v>504</v>
      </c>
      <c r="M59" s="914">
        <v>760</v>
      </c>
      <c r="N59" s="906" t="s">
        <v>504</v>
      </c>
      <c r="O59" s="922">
        <v>7</v>
      </c>
      <c r="P59" s="229" t="s">
        <v>504</v>
      </c>
      <c r="Q59" s="233">
        <v>8300</v>
      </c>
      <c r="R59" s="906" t="s">
        <v>504</v>
      </c>
      <c r="S59" s="234">
        <v>80</v>
      </c>
      <c r="T59" s="235" t="s">
        <v>502</v>
      </c>
      <c r="U59" s="261">
        <v>3320</v>
      </c>
      <c r="V59" s="235" t="s">
        <v>502</v>
      </c>
      <c r="W59" s="262">
        <v>30</v>
      </c>
      <c r="X59" s="238"/>
      <c r="Y59" s="239"/>
      <c r="Z59" s="238"/>
      <c r="AA59" s="240"/>
      <c r="AB59" s="238"/>
      <c r="AC59" s="239" t="s">
        <v>179</v>
      </c>
      <c r="AD59" s="238"/>
      <c r="AE59" s="241"/>
      <c r="AF59" s="907" t="s">
        <v>504</v>
      </c>
      <c r="AG59" s="920">
        <v>660</v>
      </c>
      <c r="AH59" s="906" t="s">
        <v>504</v>
      </c>
      <c r="AI59" s="918">
        <v>6</v>
      </c>
      <c r="AJ59" s="906" t="s">
        <v>178</v>
      </c>
      <c r="AK59" s="910">
        <v>3690</v>
      </c>
      <c r="AL59" s="906" t="s">
        <v>504</v>
      </c>
      <c r="AM59" s="912">
        <v>30</v>
      </c>
      <c r="AN59" s="906" t="s">
        <v>178</v>
      </c>
      <c r="AO59" s="914">
        <v>600</v>
      </c>
      <c r="AP59" s="906" t="s">
        <v>504</v>
      </c>
      <c r="AQ59" s="924">
        <v>6</v>
      </c>
      <c r="AR59" s="906" t="s">
        <v>178</v>
      </c>
      <c r="AS59" s="242">
        <v>390</v>
      </c>
      <c r="AT59" s="906" t="s">
        <v>178</v>
      </c>
      <c r="AU59" s="243">
        <v>3</v>
      </c>
      <c r="AV59" s="906" t="s">
        <v>178</v>
      </c>
      <c r="AW59" s="242">
        <v>70</v>
      </c>
      <c r="AX59" s="906" t="s">
        <v>178</v>
      </c>
      <c r="AY59" s="243">
        <v>1</v>
      </c>
      <c r="AZ59" s="909" t="s">
        <v>502</v>
      </c>
      <c r="BA59" s="916">
        <v>3920</v>
      </c>
      <c r="BB59" s="909" t="s">
        <v>502</v>
      </c>
      <c r="BC59" s="244">
        <v>240</v>
      </c>
      <c r="BD59" s="906" t="s">
        <v>511</v>
      </c>
      <c r="BE59" s="245">
        <v>3690</v>
      </c>
    </row>
    <row r="60" spans="1:57" ht="24.75" customHeight="1">
      <c r="A60" s="943"/>
      <c r="B60" s="903"/>
      <c r="C60" s="905"/>
      <c r="D60" s="300" t="s">
        <v>181</v>
      </c>
      <c r="F60" s="246">
        <v>41980</v>
      </c>
      <c r="G60" s="247"/>
      <c r="H60" s="229" t="s">
        <v>504</v>
      </c>
      <c r="I60" s="248">
        <v>400</v>
      </c>
      <c r="J60" s="249"/>
      <c r="K60" s="250" t="s">
        <v>403</v>
      </c>
      <c r="L60" s="906"/>
      <c r="M60" s="915"/>
      <c r="N60" s="906"/>
      <c r="O60" s="923"/>
      <c r="P60" s="229" t="s">
        <v>504</v>
      </c>
      <c r="Q60" s="248">
        <v>8300</v>
      </c>
      <c r="R60" s="906"/>
      <c r="S60" s="251">
        <v>80</v>
      </c>
      <c r="T60" s="235"/>
      <c r="U60" s="252"/>
      <c r="V60" s="238"/>
      <c r="W60" s="252"/>
      <c r="X60" s="253" t="s">
        <v>504</v>
      </c>
      <c r="Y60" s="254">
        <v>58120</v>
      </c>
      <c r="Z60" s="238" t="s">
        <v>504</v>
      </c>
      <c r="AA60" s="255">
        <v>580</v>
      </c>
      <c r="AB60" s="253" t="s">
        <v>504</v>
      </c>
      <c r="AC60" s="256">
        <v>49820</v>
      </c>
      <c r="AD60" s="253" t="s">
        <v>178</v>
      </c>
      <c r="AE60" s="255">
        <v>490</v>
      </c>
      <c r="AF60" s="908"/>
      <c r="AG60" s="921"/>
      <c r="AH60" s="906"/>
      <c r="AI60" s="919"/>
      <c r="AJ60" s="906"/>
      <c r="AK60" s="911"/>
      <c r="AL60" s="906"/>
      <c r="AM60" s="913"/>
      <c r="AN60" s="906"/>
      <c r="AO60" s="915"/>
      <c r="AP60" s="906"/>
      <c r="AQ60" s="925"/>
      <c r="AR60" s="906"/>
      <c r="AS60" s="257" t="s">
        <v>199</v>
      </c>
      <c r="AT60" s="906"/>
      <c r="AU60" s="257" t="s">
        <v>200</v>
      </c>
      <c r="AV60" s="906"/>
      <c r="AW60" s="257" t="s">
        <v>199</v>
      </c>
      <c r="AX60" s="906"/>
      <c r="AY60" s="257" t="s">
        <v>200</v>
      </c>
      <c r="AZ60" s="909"/>
      <c r="BA60" s="917"/>
      <c r="BB60" s="909"/>
      <c r="BC60" s="258" t="s">
        <v>506</v>
      </c>
      <c r="BD60" s="906"/>
      <c r="BE60" s="259">
        <v>30</v>
      </c>
    </row>
    <row r="61" spans="1:57" ht="24.75" customHeight="1">
      <c r="A61" s="943"/>
      <c r="B61" s="902" t="s">
        <v>191</v>
      </c>
      <c r="C61" s="904" t="s">
        <v>176</v>
      </c>
      <c r="D61" s="284" t="s">
        <v>177</v>
      </c>
      <c r="F61" s="227">
        <v>32440</v>
      </c>
      <c r="G61" s="228">
        <v>40740</v>
      </c>
      <c r="H61" s="229" t="s">
        <v>504</v>
      </c>
      <c r="I61" s="230">
        <v>300</v>
      </c>
      <c r="J61" s="231">
        <v>380</v>
      </c>
      <c r="K61" s="232" t="s">
        <v>403</v>
      </c>
      <c r="L61" s="906" t="s">
        <v>504</v>
      </c>
      <c r="M61" s="914">
        <v>680</v>
      </c>
      <c r="N61" s="906" t="s">
        <v>504</v>
      </c>
      <c r="O61" s="922">
        <v>6</v>
      </c>
      <c r="P61" s="229" t="s">
        <v>504</v>
      </c>
      <c r="Q61" s="233">
        <v>8300</v>
      </c>
      <c r="R61" s="906" t="s">
        <v>504</v>
      </c>
      <c r="S61" s="234">
        <v>80</v>
      </c>
      <c r="T61" s="235" t="s">
        <v>502</v>
      </c>
      <c r="U61" s="261">
        <v>3320</v>
      </c>
      <c r="V61" s="235" t="s">
        <v>502</v>
      </c>
      <c r="W61" s="262">
        <v>30</v>
      </c>
      <c r="X61" s="238"/>
      <c r="Y61" s="239"/>
      <c r="Z61" s="238"/>
      <c r="AA61" s="240"/>
      <c r="AB61" s="238"/>
      <c r="AC61" s="239" t="s">
        <v>179</v>
      </c>
      <c r="AD61" s="238"/>
      <c r="AE61" s="241"/>
      <c r="AF61" s="907" t="s">
        <v>504</v>
      </c>
      <c r="AG61" s="920">
        <v>600</v>
      </c>
      <c r="AH61" s="906" t="s">
        <v>504</v>
      </c>
      <c r="AI61" s="918">
        <v>6</v>
      </c>
      <c r="AJ61" s="906" t="s">
        <v>178</v>
      </c>
      <c r="AK61" s="910">
        <v>3320</v>
      </c>
      <c r="AL61" s="906" t="s">
        <v>504</v>
      </c>
      <c r="AM61" s="912">
        <v>30</v>
      </c>
      <c r="AN61" s="906" t="s">
        <v>178</v>
      </c>
      <c r="AO61" s="914">
        <v>540</v>
      </c>
      <c r="AP61" s="906" t="s">
        <v>504</v>
      </c>
      <c r="AQ61" s="924">
        <v>5</v>
      </c>
      <c r="AR61" s="906" t="s">
        <v>178</v>
      </c>
      <c r="AS61" s="242">
        <v>370</v>
      </c>
      <c r="AT61" s="906" t="s">
        <v>178</v>
      </c>
      <c r="AU61" s="243">
        <v>3</v>
      </c>
      <c r="AV61" s="906" t="s">
        <v>178</v>
      </c>
      <c r="AW61" s="242">
        <v>60</v>
      </c>
      <c r="AX61" s="906" t="s">
        <v>178</v>
      </c>
      <c r="AY61" s="243">
        <v>1</v>
      </c>
      <c r="AZ61" s="909" t="s">
        <v>502</v>
      </c>
      <c r="BA61" s="916">
        <v>3660</v>
      </c>
      <c r="BB61" s="909" t="s">
        <v>502</v>
      </c>
      <c r="BC61" s="244">
        <v>240</v>
      </c>
      <c r="BD61" s="906" t="s">
        <v>511</v>
      </c>
      <c r="BE61" s="245">
        <v>3320</v>
      </c>
    </row>
    <row r="62" spans="1:57" ht="24.75" customHeight="1">
      <c r="A62" s="943"/>
      <c r="B62" s="903"/>
      <c r="C62" s="905"/>
      <c r="D62" s="284" t="s">
        <v>181</v>
      </c>
      <c r="F62" s="246">
        <v>40740</v>
      </c>
      <c r="G62" s="247"/>
      <c r="H62" s="229" t="s">
        <v>504</v>
      </c>
      <c r="I62" s="248">
        <v>380</v>
      </c>
      <c r="J62" s="249"/>
      <c r="K62" s="250" t="s">
        <v>403</v>
      </c>
      <c r="L62" s="906"/>
      <c r="M62" s="915"/>
      <c r="N62" s="906"/>
      <c r="O62" s="923"/>
      <c r="P62" s="229" t="s">
        <v>504</v>
      </c>
      <c r="Q62" s="248">
        <v>8300</v>
      </c>
      <c r="R62" s="906"/>
      <c r="S62" s="251">
        <v>80</v>
      </c>
      <c r="T62" s="235"/>
      <c r="U62" s="252"/>
      <c r="V62" s="238"/>
      <c r="W62" s="252"/>
      <c r="X62" s="253" t="s">
        <v>504</v>
      </c>
      <c r="Y62" s="254">
        <v>58120</v>
      </c>
      <c r="Z62" s="238" t="s">
        <v>504</v>
      </c>
      <c r="AA62" s="255">
        <v>580</v>
      </c>
      <c r="AB62" s="253" t="s">
        <v>504</v>
      </c>
      <c r="AC62" s="256">
        <v>49820</v>
      </c>
      <c r="AD62" s="253" t="s">
        <v>178</v>
      </c>
      <c r="AE62" s="255">
        <v>490</v>
      </c>
      <c r="AF62" s="908"/>
      <c r="AG62" s="921"/>
      <c r="AH62" s="906"/>
      <c r="AI62" s="919"/>
      <c r="AJ62" s="906"/>
      <c r="AK62" s="911"/>
      <c r="AL62" s="906"/>
      <c r="AM62" s="913"/>
      <c r="AN62" s="906"/>
      <c r="AO62" s="915"/>
      <c r="AP62" s="906"/>
      <c r="AQ62" s="925"/>
      <c r="AR62" s="906"/>
      <c r="AS62" s="257" t="s">
        <v>199</v>
      </c>
      <c r="AT62" s="906"/>
      <c r="AU62" s="257" t="s">
        <v>200</v>
      </c>
      <c r="AV62" s="906"/>
      <c r="AW62" s="257" t="s">
        <v>199</v>
      </c>
      <c r="AX62" s="906"/>
      <c r="AY62" s="257" t="s">
        <v>200</v>
      </c>
      <c r="AZ62" s="909"/>
      <c r="BA62" s="917"/>
      <c r="BB62" s="909"/>
      <c r="BC62" s="258" t="s">
        <v>506</v>
      </c>
      <c r="BD62" s="906"/>
      <c r="BE62" s="259">
        <v>30</v>
      </c>
    </row>
    <row r="63" spans="1:57" ht="24.75" customHeight="1">
      <c r="A63" s="943"/>
      <c r="B63" s="902" t="s">
        <v>192</v>
      </c>
      <c r="C63" s="904" t="s">
        <v>176</v>
      </c>
      <c r="D63" s="299" t="s">
        <v>177</v>
      </c>
      <c r="F63" s="227">
        <v>30560</v>
      </c>
      <c r="G63" s="228">
        <v>38860</v>
      </c>
      <c r="H63" s="229" t="s">
        <v>504</v>
      </c>
      <c r="I63" s="230">
        <v>280</v>
      </c>
      <c r="J63" s="231">
        <v>360</v>
      </c>
      <c r="K63" s="232" t="s">
        <v>403</v>
      </c>
      <c r="L63" s="906" t="s">
        <v>504</v>
      </c>
      <c r="M63" s="914">
        <v>570</v>
      </c>
      <c r="N63" s="906" t="s">
        <v>504</v>
      </c>
      <c r="O63" s="922">
        <v>5</v>
      </c>
      <c r="P63" s="229" t="s">
        <v>504</v>
      </c>
      <c r="Q63" s="233">
        <v>8300</v>
      </c>
      <c r="R63" s="906" t="s">
        <v>504</v>
      </c>
      <c r="S63" s="234">
        <v>80</v>
      </c>
      <c r="T63" s="235" t="s">
        <v>502</v>
      </c>
      <c r="U63" s="261">
        <v>3320</v>
      </c>
      <c r="V63" s="235" t="s">
        <v>502</v>
      </c>
      <c r="W63" s="262">
        <v>30</v>
      </c>
      <c r="X63" s="238"/>
      <c r="Y63" s="239"/>
      <c r="Z63" s="238"/>
      <c r="AA63" s="240"/>
      <c r="AB63" s="238"/>
      <c r="AC63" s="239" t="s">
        <v>179</v>
      </c>
      <c r="AD63" s="238"/>
      <c r="AE63" s="241"/>
      <c r="AF63" s="907" t="s">
        <v>504</v>
      </c>
      <c r="AG63" s="920">
        <v>500</v>
      </c>
      <c r="AH63" s="906" t="s">
        <v>504</v>
      </c>
      <c r="AI63" s="918">
        <v>5</v>
      </c>
      <c r="AJ63" s="906" t="s">
        <v>178</v>
      </c>
      <c r="AK63" s="910">
        <v>2760</v>
      </c>
      <c r="AL63" s="906" t="s">
        <v>504</v>
      </c>
      <c r="AM63" s="912">
        <v>20</v>
      </c>
      <c r="AN63" s="906" t="s">
        <v>178</v>
      </c>
      <c r="AO63" s="914">
        <v>520</v>
      </c>
      <c r="AP63" s="906" t="s">
        <v>504</v>
      </c>
      <c r="AQ63" s="924">
        <v>5</v>
      </c>
      <c r="AR63" s="906" t="s">
        <v>178</v>
      </c>
      <c r="AS63" s="242">
        <v>320</v>
      </c>
      <c r="AT63" s="906" t="s">
        <v>178</v>
      </c>
      <c r="AU63" s="243">
        <v>3</v>
      </c>
      <c r="AV63" s="906" t="s">
        <v>178</v>
      </c>
      <c r="AW63" s="242">
        <v>50</v>
      </c>
      <c r="AX63" s="906" t="s">
        <v>178</v>
      </c>
      <c r="AY63" s="243">
        <v>1</v>
      </c>
      <c r="AZ63" s="909" t="s">
        <v>502</v>
      </c>
      <c r="BA63" s="916">
        <v>3160</v>
      </c>
      <c r="BB63" s="909" t="s">
        <v>502</v>
      </c>
      <c r="BC63" s="244">
        <v>240</v>
      </c>
      <c r="BD63" s="906" t="s">
        <v>511</v>
      </c>
      <c r="BE63" s="245">
        <v>2760</v>
      </c>
    </row>
    <row r="64" spans="1:57" ht="24.75" customHeight="1">
      <c r="A64" s="943"/>
      <c r="B64" s="903"/>
      <c r="C64" s="905"/>
      <c r="D64" s="300" t="s">
        <v>181</v>
      </c>
      <c r="F64" s="246">
        <v>38860</v>
      </c>
      <c r="G64" s="247"/>
      <c r="H64" s="229" t="s">
        <v>504</v>
      </c>
      <c r="I64" s="248">
        <v>360</v>
      </c>
      <c r="J64" s="249"/>
      <c r="K64" s="250" t="s">
        <v>403</v>
      </c>
      <c r="L64" s="906"/>
      <c r="M64" s="915"/>
      <c r="N64" s="906"/>
      <c r="O64" s="923"/>
      <c r="P64" s="229" t="s">
        <v>504</v>
      </c>
      <c r="Q64" s="248">
        <v>8300</v>
      </c>
      <c r="R64" s="906"/>
      <c r="S64" s="251">
        <v>80</v>
      </c>
      <c r="T64" s="235"/>
      <c r="U64" s="252"/>
      <c r="V64" s="238"/>
      <c r="W64" s="252"/>
      <c r="X64" s="253" t="s">
        <v>504</v>
      </c>
      <c r="Y64" s="254">
        <v>58120</v>
      </c>
      <c r="Z64" s="238" t="s">
        <v>504</v>
      </c>
      <c r="AA64" s="255">
        <v>580</v>
      </c>
      <c r="AB64" s="253" t="s">
        <v>504</v>
      </c>
      <c r="AC64" s="256">
        <v>49820</v>
      </c>
      <c r="AD64" s="253" t="s">
        <v>178</v>
      </c>
      <c r="AE64" s="255">
        <v>490</v>
      </c>
      <c r="AF64" s="908"/>
      <c r="AG64" s="921"/>
      <c r="AH64" s="906"/>
      <c r="AI64" s="919"/>
      <c r="AJ64" s="906"/>
      <c r="AK64" s="911"/>
      <c r="AL64" s="906"/>
      <c r="AM64" s="913"/>
      <c r="AN64" s="906"/>
      <c r="AO64" s="915"/>
      <c r="AP64" s="906"/>
      <c r="AQ64" s="925"/>
      <c r="AR64" s="906"/>
      <c r="AS64" s="257" t="s">
        <v>199</v>
      </c>
      <c r="AT64" s="906"/>
      <c r="AU64" s="257" t="s">
        <v>200</v>
      </c>
      <c r="AV64" s="906"/>
      <c r="AW64" s="257" t="s">
        <v>199</v>
      </c>
      <c r="AX64" s="906"/>
      <c r="AY64" s="257" t="s">
        <v>200</v>
      </c>
      <c r="AZ64" s="909"/>
      <c r="BA64" s="917"/>
      <c r="BB64" s="909"/>
      <c r="BC64" s="258" t="s">
        <v>506</v>
      </c>
      <c r="BD64" s="906"/>
      <c r="BE64" s="259">
        <v>20</v>
      </c>
    </row>
    <row r="65" spans="1:57" ht="24.75" customHeight="1">
      <c r="A65" s="943"/>
      <c r="B65" s="902" t="s">
        <v>193</v>
      </c>
      <c r="C65" s="904" t="s">
        <v>176</v>
      </c>
      <c r="D65" s="284" t="s">
        <v>177</v>
      </c>
      <c r="F65" s="227">
        <v>29210</v>
      </c>
      <c r="G65" s="228">
        <v>37510</v>
      </c>
      <c r="H65" s="229" t="s">
        <v>504</v>
      </c>
      <c r="I65" s="230">
        <v>270</v>
      </c>
      <c r="J65" s="231">
        <v>350</v>
      </c>
      <c r="K65" s="232" t="s">
        <v>403</v>
      </c>
      <c r="L65" s="906" t="s">
        <v>504</v>
      </c>
      <c r="M65" s="914">
        <v>490</v>
      </c>
      <c r="N65" s="906" t="s">
        <v>504</v>
      </c>
      <c r="O65" s="922">
        <v>4</v>
      </c>
      <c r="P65" s="229" t="s">
        <v>504</v>
      </c>
      <c r="Q65" s="233">
        <v>8300</v>
      </c>
      <c r="R65" s="906" t="s">
        <v>504</v>
      </c>
      <c r="S65" s="234">
        <v>80</v>
      </c>
      <c r="T65" s="235" t="s">
        <v>502</v>
      </c>
      <c r="U65" s="261">
        <v>3320</v>
      </c>
      <c r="V65" s="235" t="s">
        <v>502</v>
      </c>
      <c r="W65" s="262">
        <v>30</v>
      </c>
      <c r="X65" s="238"/>
      <c r="Y65" s="239"/>
      <c r="Z65" s="238"/>
      <c r="AA65" s="240"/>
      <c r="AB65" s="238"/>
      <c r="AC65" s="239" t="s">
        <v>179</v>
      </c>
      <c r="AD65" s="238"/>
      <c r="AE65" s="241"/>
      <c r="AF65" s="907" t="s">
        <v>504</v>
      </c>
      <c r="AG65" s="920">
        <v>430</v>
      </c>
      <c r="AH65" s="906" t="s">
        <v>504</v>
      </c>
      <c r="AI65" s="918">
        <v>4</v>
      </c>
      <c r="AJ65" s="906" t="s">
        <v>178</v>
      </c>
      <c r="AK65" s="910">
        <v>2370</v>
      </c>
      <c r="AL65" s="906" t="s">
        <v>504</v>
      </c>
      <c r="AM65" s="912">
        <v>20</v>
      </c>
      <c r="AN65" s="906" t="s">
        <v>178</v>
      </c>
      <c r="AO65" s="914">
        <v>520</v>
      </c>
      <c r="AP65" s="906" t="s">
        <v>504</v>
      </c>
      <c r="AQ65" s="924">
        <v>5</v>
      </c>
      <c r="AR65" s="906" t="s">
        <v>178</v>
      </c>
      <c r="AS65" s="242">
        <v>280</v>
      </c>
      <c r="AT65" s="906" t="s">
        <v>178</v>
      </c>
      <c r="AU65" s="243">
        <v>2</v>
      </c>
      <c r="AV65" s="906" t="s">
        <v>178</v>
      </c>
      <c r="AW65" s="242">
        <v>50</v>
      </c>
      <c r="AX65" s="906" t="s">
        <v>178</v>
      </c>
      <c r="AY65" s="243">
        <v>1</v>
      </c>
      <c r="AZ65" s="909" t="s">
        <v>502</v>
      </c>
      <c r="BA65" s="916">
        <v>2810</v>
      </c>
      <c r="BB65" s="909" t="s">
        <v>502</v>
      </c>
      <c r="BC65" s="244">
        <v>240</v>
      </c>
      <c r="BD65" s="906" t="s">
        <v>511</v>
      </c>
      <c r="BE65" s="245">
        <v>2370</v>
      </c>
    </row>
    <row r="66" spans="1:57" ht="24.75" customHeight="1">
      <c r="A66" s="943"/>
      <c r="B66" s="903"/>
      <c r="C66" s="905"/>
      <c r="D66" s="284" t="s">
        <v>181</v>
      </c>
      <c r="F66" s="246">
        <v>37510</v>
      </c>
      <c r="G66" s="247"/>
      <c r="H66" s="229" t="s">
        <v>504</v>
      </c>
      <c r="I66" s="248">
        <v>350</v>
      </c>
      <c r="J66" s="249"/>
      <c r="K66" s="250" t="s">
        <v>403</v>
      </c>
      <c r="L66" s="906"/>
      <c r="M66" s="915"/>
      <c r="N66" s="906"/>
      <c r="O66" s="923"/>
      <c r="P66" s="229" t="s">
        <v>504</v>
      </c>
      <c r="Q66" s="248">
        <v>8300</v>
      </c>
      <c r="R66" s="906"/>
      <c r="S66" s="251">
        <v>80</v>
      </c>
      <c r="T66" s="235"/>
      <c r="U66" s="252"/>
      <c r="V66" s="238"/>
      <c r="W66" s="252"/>
      <c r="X66" s="253" t="s">
        <v>504</v>
      </c>
      <c r="Y66" s="254">
        <v>58120</v>
      </c>
      <c r="Z66" s="238" t="s">
        <v>504</v>
      </c>
      <c r="AA66" s="255">
        <v>580</v>
      </c>
      <c r="AB66" s="253" t="s">
        <v>504</v>
      </c>
      <c r="AC66" s="256">
        <v>49820</v>
      </c>
      <c r="AD66" s="253" t="s">
        <v>178</v>
      </c>
      <c r="AE66" s="255">
        <v>490</v>
      </c>
      <c r="AF66" s="908"/>
      <c r="AG66" s="921"/>
      <c r="AH66" s="906"/>
      <c r="AI66" s="919"/>
      <c r="AJ66" s="906"/>
      <c r="AK66" s="911"/>
      <c r="AL66" s="906"/>
      <c r="AM66" s="913"/>
      <c r="AN66" s="906"/>
      <c r="AO66" s="915"/>
      <c r="AP66" s="906"/>
      <c r="AQ66" s="925"/>
      <c r="AR66" s="906"/>
      <c r="AS66" s="257" t="s">
        <v>199</v>
      </c>
      <c r="AT66" s="906"/>
      <c r="AU66" s="257" t="s">
        <v>200</v>
      </c>
      <c r="AV66" s="906"/>
      <c r="AW66" s="257" t="s">
        <v>199</v>
      </c>
      <c r="AX66" s="906"/>
      <c r="AY66" s="257" t="s">
        <v>200</v>
      </c>
      <c r="AZ66" s="909"/>
      <c r="BA66" s="917"/>
      <c r="BB66" s="909"/>
      <c r="BC66" s="258" t="s">
        <v>506</v>
      </c>
      <c r="BD66" s="906"/>
      <c r="BE66" s="259">
        <v>20</v>
      </c>
    </row>
    <row r="67" spans="1:57" ht="24.75" customHeight="1">
      <c r="A67" s="943"/>
      <c r="B67" s="902" t="s">
        <v>194</v>
      </c>
      <c r="C67" s="904" t="s">
        <v>176</v>
      </c>
      <c r="D67" s="299" t="s">
        <v>177</v>
      </c>
      <c r="F67" s="227">
        <v>28210</v>
      </c>
      <c r="G67" s="228">
        <v>36510</v>
      </c>
      <c r="H67" s="229" t="s">
        <v>504</v>
      </c>
      <c r="I67" s="230">
        <v>260</v>
      </c>
      <c r="J67" s="231">
        <v>340</v>
      </c>
      <c r="K67" s="232" t="s">
        <v>403</v>
      </c>
      <c r="L67" s="906" t="s">
        <v>504</v>
      </c>
      <c r="M67" s="914">
        <v>430</v>
      </c>
      <c r="N67" s="906" t="s">
        <v>504</v>
      </c>
      <c r="O67" s="922">
        <v>4</v>
      </c>
      <c r="P67" s="229" t="s">
        <v>504</v>
      </c>
      <c r="Q67" s="233">
        <v>8300</v>
      </c>
      <c r="R67" s="906" t="s">
        <v>504</v>
      </c>
      <c r="S67" s="234">
        <v>80</v>
      </c>
      <c r="T67" s="235" t="s">
        <v>502</v>
      </c>
      <c r="U67" s="261">
        <v>3320</v>
      </c>
      <c r="V67" s="235" t="s">
        <v>502</v>
      </c>
      <c r="W67" s="262">
        <v>30</v>
      </c>
      <c r="X67" s="238"/>
      <c r="Y67" s="239"/>
      <c r="Z67" s="238"/>
      <c r="AA67" s="240"/>
      <c r="AB67" s="238"/>
      <c r="AC67" s="239" t="s">
        <v>179</v>
      </c>
      <c r="AD67" s="238"/>
      <c r="AE67" s="241"/>
      <c r="AF67" s="907" t="s">
        <v>504</v>
      </c>
      <c r="AG67" s="920">
        <v>370</v>
      </c>
      <c r="AH67" s="906" t="s">
        <v>504</v>
      </c>
      <c r="AI67" s="918">
        <v>3</v>
      </c>
      <c r="AJ67" s="906" t="s">
        <v>178</v>
      </c>
      <c r="AK67" s="910">
        <v>2070</v>
      </c>
      <c r="AL67" s="906" t="s">
        <v>504</v>
      </c>
      <c r="AM67" s="912">
        <v>20</v>
      </c>
      <c r="AN67" s="906" t="s">
        <v>178</v>
      </c>
      <c r="AO67" s="914">
        <v>520</v>
      </c>
      <c r="AP67" s="906" t="s">
        <v>504</v>
      </c>
      <c r="AQ67" s="924">
        <v>5</v>
      </c>
      <c r="AR67" s="906" t="s">
        <v>178</v>
      </c>
      <c r="AS67" s="242">
        <v>260</v>
      </c>
      <c r="AT67" s="906" t="s">
        <v>178</v>
      </c>
      <c r="AU67" s="243">
        <v>2</v>
      </c>
      <c r="AV67" s="906" t="s">
        <v>178</v>
      </c>
      <c r="AW67" s="242">
        <v>40</v>
      </c>
      <c r="AX67" s="906" t="s">
        <v>178</v>
      </c>
      <c r="AY67" s="243">
        <v>1</v>
      </c>
      <c r="AZ67" s="909" t="s">
        <v>502</v>
      </c>
      <c r="BA67" s="916">
        <v>2540</v>
      </c>
      <c r="BB67" s="909" t="s">
        <v>502</v>
      </c>
      <c r="BC67" s="244">
        <v>240</v>
      </c>
      <c r="BD67" s="906" t="s">
        <v>511</v>
      </c>
      <c r="BE67" s="245">
        <v>2070</v>
      </c>
    </row>
    <row r="68" spans="1:57" ht="24.75" customHeight="1">
      <c r="A68" s="943"/>
      <c r="B68" s="903"/>
      <c r="C68" s="905"/>
      <c r="D68" s="300" t="s">
        <v>181</v>
      </c>
      <c r="F68" s="246">
        <v>36510</v>
      </c>
      <c r="G68" s="247"/>
      <c r="H68" s="229" t="s">
        <v>504</v>
      </c>
      <c r="I68" s="248">
        <v>340</v>
      </c>
      <c r="J68" s="249"/>
      <c r="K68" s="250" t="s">
        <v>403</v>
      </c>
      <c r="L68" s="906"/>
      <c r="M68" s="915"/>
      <c r="N68" s="906"/>
      <c r="O68" s="923"/>
      <c r="P68" s="229" t="s">
        <v>504</v>
      </c>
      <c r="Q68" s="248">
        <v>8300</v>
      </c>
      <c r="R68" s="906"/>
      <c r="S68" s="251">
        <v>80</v>
      </c>
      <c r="T68" s="235"/>
      <c r="U68" s="252"/>
      <c r="V68" s="238"/>
      <c r="W68" s="252"/>
      <c r="X68" s="253" t="s">
        <v>504</v>
      </c>
      <c r="Y68" s="254">
        <v>58120</v>
      </c>
      <c r="Z68" s="238" t="s">
        <v>504</v>
      </c>
      <c r="AA68" s="255">
        <v>580</v>
      </c>
      <c r="AB68" s="253" t="s">
        <v>504</v>
      </c>
      <c r="AC68" s="256">
        <v>49820</v>
      </c>
      <c r="AD68" s="253" t="s">
        <v>178</v>
      </c>
      <c r="AE68" s="255">
        <v>490</v>
      </c>
      <c r="AF68" s="908"/>
      <c r="AG68" s="921"/>
      <c r="AH68" s="906"/>
      <c r="AI68" s="919"/>
      <c r="AJ68" s="906"/>
      <c r="AK68" s="911"/>
      <c r="AL68" s="906"/>
      <c r="AM68" s="913"/>
      <c r="AN68" s="906"/>
      <c r="AO68" s="915"/>
      <c r="AP68" s="906"/>
      <c r="AQ68" s="925"/>
      <c r="AR68" s="906"/>
      <c r="AS68" s="257" t="s">
        <v>199</v>
      </c>
      <c r="AT68" s="906"/>
      <c r="AU68" s="257" t="s">
        <v>200</v>
      </c>
      <c r="AV68" s="906"/>
      <c r="AW68" s="257" t="s">
        <v>199</v>
      </c>
      <c r="AX68" s="906"/>
      <c r="AY68" s="257" t="s">
        <v>200</v>
      </c>
      <c r="AZ68" s="909"/>
      <c r="BA68" s="917"/>
      <c r="BB68" s="909"/>
      <c r="BC68" s="258" t="s">
        <v>506</v>
      </c>
      <c r="BD68" s="906"/>
      <c r="BE68" s="259">
        <v>20</v>
      </c>
    </row>
    <row r="69" spans="1:57" ht="24.75" customHeight="1">
      <c r="A69" s="943"/>
      <c r="B69" s="902" t="s">
        <v>195</v>
      </c>
      <c r="C69" s="904" t="s">
        <v>176</v>
      </c>
      <c r="D69" s="284" t="s">
        <v>177</v>
      </c>
      <c r="F69" s="227">
        <v>27430</v>
      </c>
      <c r="G69" s="228">
        <v>35730</v>
      </c>
      <c r="H69" s="229" t="s">
        <v>504</v>
      </c>
      <c r="I69" s="230">
        <v>250</v>
      </c>
      <c r="J69" s="231">
        <v>330</v>
      </c>
      <c r="K69" s="232" t="s">
        <v>403</v>
      </c>
      <c r="L69" s="906" t="s">
        <v>504</v>
      </c>
      <c r="M69" s="914">
        <v>380</v>
      </c>
      <c r="N69" s="906" t="s">
        <v>504</v>
      </c>
      <c r="O69" s="922">
        <v>3</v>
      </c>
      <c r="P69" s="229" t="s">
        <v>504</v>
      </c>
      <c r="Q69" s="233">
        <v>8300</v>
      </c>
      <c r="R69" s="906" t="s">
        <v>504</v>
      </c>
      <c r="S69" s="234">
        <v>80</v>
      </c>
      <c r="T69" s="235" t="s">
        <v>502</v>
      </c>
      <c r="U69" s="261">
        <v>3320</v>
      </c>
      <c r="V69" s="235" t="s">
        <v>502</v>
      </c>
      <c r="W69" s="262">
        <v>30</v>
      </c>
      <c r="X69" s="238"/>
      <c r="Y69" s="239"/>
      <c r="Z69" s="238"/>
      <c r="AA69" s="240"/>
      <c r="AB69" s="238"/>
      <c r="AC69" s="239" t="s">
        <v>179</v>
      </c>
      <c r="AD69" s="238"/>
      <c r="AE69" s="241"/>
      <c r="AF69" s="907" t="s">
        <v>504</v>
      </c>
      <c r="AG69" s="920">
        <v>330</v>
      </c>
      <c r="AH69" s="906" t="s">
        <v>504</v>
      </c>
      <c r="AI69" s="918">
        <v>3</v>
      </c>
      <c r="AJ69" s="906" t="s">
        <v>178</v>
      </c>
      <c r="AK69" s="910">
        <v>1840</v>
      </c>
      <c r="AL69" s="906" t="s">
        <v>504</v>
      </c>
      <c r="AM69" s="912">
        <v>10</v>
      </c>
      <c r="AN69" s="906" t="s">
        <v>178</v>
      </c>
      <c r="AO69" s="914">
        <v>520</v>
      </c>
      <c r="AP69" s="906" t="s">
        <v>504</v>
      </c>
      <c r="AQ69" s="924">
        <v>5</v>
      </c>
      <c r="AR69" s="906" t="s">
        <v>178</v>
      </c>
      <c r="AS69" s="242">
        <v>230</v>
      </c>
      <c r="AT69" s="906" t="s">
        <v>178</v>
      </c>
      <c r="AU69" s="243">
        <v>2</v>
      </c>
      <c r="AV69" s="906" t="s">
        <v>178</v>
      </c>
      <c r="AW69" s="242">
        <v>40</v>
      </c>
      <c r="AX69" s="906" t="s">
        <v>178</v>
      </c>
      <c r="AY69" s="243">
        <v>1</v>
      </c>
      <c r="AZ69" s="909" t="s">
        <v>502</v>
      </c>
      <c r="BA69" s="916">
        <v>2440</v>
      </c>
      <c r="BB69" s="909" t="s">
        <v>502</v>
      </c>
      <c r="BC69" s="244">
        <v>240</v>
      </c>
      <c r="BD69" s="906" t="s">
        <v>511</v>
      </c>
      <c r="BE69" s="245">
        <v>1840</v>
      </c>
    </row>
    <row r="70" spans="1:57" ht="24.75" customHeight="1">
      <c r="A70" s="943"/>
      <c r="B70" s="903"/>
      <c r="C70" s="905"/>
      <c r="D70" s="284" t="s">
        <v>181</v>
      </c>
      <c r="F70" s="246">
        <v>35730</v>
      </c>
      <c r="G70" s="247"/>
      <c r="H70" s="229" t="s">
        <v>504</v>
      </c>
      <c r="I70" s="248">
        <v>330</v>
      </c>
      <c r="J70" s="249"/>
      <c r="K70" s="250" t="s">
        <v>403</v>
      </c>
      <c r="L70" s="906"/>
      <c r="M70" s="915"/>
      <c r="N70" s="906"/>
      <c r="O70" s="923"/>
      <c r="P70" s="229" t="s">
        <v>504</v>
      </c>
      <c r="Q70" s="248">
        <v>8300</v>
      </c>
      <c r="R70" s="906"/>
      <c r="S70" s="251">
        <v>80</v>
      </c>
      <c r="T70" s="235"/>
      <c r="U70" s="252"/>
      <c r="V70" s="238"/>
      <c r="W70" s="252"/>
      <c r="X70" s="253" t="s">
        <v>504</v>
      </c>
      <c r="Y70" s="254">
        <v>58120</v>
      </c>
      <c r="Z70" s="238" t="s">
        <v>504</v>
      </c>
      <c r="AA70" s="255">
        <v>580</v>
      </c>
      <c r="AB70" s="253" t="s">
        <v>504</v>
      </c>
      <c r="AC70" s="256">
        <v>49820</v>
      </c>
      <c r="AD70" s="253" t="s">
        <v>178</v>
      </c>
      <c r="AE70" s="255">
        <v>490</v>
      </c>
      <c r="AF70" s="908"/>
      <c r="AG70" s="921"/>
      <c r="AH70" s="906"/>
      <c r="AI70" s="919"/>
      <c r="AJ70" s="906"/>
      <c r="AK70" s="911"/>
      <c r="AL70" s="906"/>
      <c r="AM70" s="913"/>
      <c r="AN70" s="906"/>
      <c r="AO70" s="915"/>
      <c r="AP70" s="906"/>
      <c r="AQ70" s="925"/>
      <c r="AR70" s="906"/>
      <c r="AS70" s="257" t="s">
        <v>199</v>
      </c>
      <c r="AT70" s="906"/>
      <c r="AU70" s="257" t="s">
        <v>200</v>
      </c>
      <c r="AV70" s="906"/>
      <c r="AW70" s="257" t="s">
        <v>199</v>
      </c>
      <c r="AX70" s="906"/>
      <c r="AY70" s="257" t="s">
        <v>200</v>
      </c>
      <c r="AZ70" s="909"/>
      <c r="BA70" s="917"/>
      <c r="BB70" s="909"/>
      <c r="BC70" s="258" t="s">
        <v>506</v>
      </c>
      <c r="BD70" s="906"/>
      <c r="BE70" s="259">
        <v>10</v>
      </c>
    </row>
    <row r="71" spans="1:57" ht="24.75" customHeight="1">
      <c r="A71" s="943"/>
      <c r="B71" s="902" t="s">
        <v>196</v>
      </c>
      <c r="C71" s="904" t="s">
        <v>176</v>
      </c>
      <c r="D71" s="299" t="s">
        <v>177</v>
      </c>
      <c r="F71" s="227">
        <v>26800</v>
      </c>
      <c r="G71" s="228">
        <v>35100</v>
      </c>
      <c r="H71" s="229" t="s">
        <v>504</v>
      </c>
      <c r="I71" s="230">
        <v>240</v>
      </c>
      <c r="J71" s="231">
        <v>330</v>
      </c>
      <c r="K71" s="232" t="s">
        <v>403</v>
      </c>
      <c r="L71" s="906" t="s">
        <v>504</v>
      </c>
      <c r="M71" s="914">
        <v>340</v>
      </c>
      <c r="N71" s="906" t="s">
        <v>504</v>
      </c>
      <c r="O71" s="922">
        <v>3</v>
      </c>
      <c r="P71" s="229" t="s">
        <v>504</v>
      </c>
      <c r="Q71" s="233">
        <v>8300</v>
      </c>
      <c r="R71" s="906" t="s">
        <v>504</v>
      </c>
      <c r="S71" s="234">
        <v>80</v>
      </c>
      <c r="T71" s="235" t="s">
        <v>502</v>
      </c>
      <c r="U71" s="261">
        <v>3320</v>
      </c>
      <c r="V71" s="235" t="s">
        <v>502</v>
      </c>
      <c r="W71" s="262">
        <v>30</v>
      </c>
      <c r="X71" s="238"/>
      <c r="Y71" s="239"/>
      <c r="Z71" s="238"/>
      <c r="AA71" s="240"/>
      <c r="AB71" s="238"/>
      <c r="AC71" s="239" t="s">
        <v>179</v>
      </c>
      <c r="AD71" s="238"/>
      <c r="AE71" s="241"/>
      <c r="AF71" s="907" t="s">
        <v>504</v>
      </c>
      <c r="AG71" s="920">
        <v>300</v>
      </c>
      <c r="AH71" s="906" t="s">
        <v>504</v>
      </c>
      <c r="AI71" s="918">
        <v>3</v>
      </c>
      <c r="AJ71" s="906" t="s">
        <v>178</v>
      </c>
      <c r="AK71" s="910">
        <v>1660</v>
      </c>
      <c r="AL71" s="906" t="s">
        <v>504</v>
      </c>
      <c r="AM71" s="912">
        <v>10</v>
      </c>
      <c r="AN71" s="906" t="s">
        <v>178</v>
      </c>
      <c r="AO71" s="914">
        <v>520</v>
      </c>
      <c r="AP71" s="906" t="s">
        <v>504</v>
      </c>
      <c r="AQ71" s="924">
        <v>5</v>
      </c>
      <c r="AR71" s="906" t="s">
        <v>178</v>
      </c>
      <c r="AS71" s="242">
        <v>210</v>
      </c>
      <c r="AT71" s="906" t="s">
        <v>178</v>
      </c>
      <c r="AU71" s="243">
        <v>2</v>
      </c>
      <c r="AV71" s="906" t="s">
        <v>178</v>
      </c>
      <c r="AW71" s="242">
        <v>30</v>
      </c>
      <c r="AX71" s="906" t="s">
        <v>178</v>
      </c>
      <c r="AY71" s="243">
        <v>1</v>
      </c>
      <c r="AZ71" s="909" t="s">
        <v>502</v>
      </c>
      <c r="BA71" s="916">
        <v>2360</v>
      </c>
      <c r="BB71" s="909" t="s">
        <v>502</v>
      </c>
      <c r="BC71" s="244">
        <v>240</v>
      </c>
      <c r="BD71" s="906" t="s">
        <v>511</v>
      </c>
      <c r="BE71" s="245">
        <v>1660</v>
      </c>
    </row>
    <row r="72" spans="1:57" ht="24.75" customHeight="1">
      <c r="A72" s="943"/>
      <c r="B72" s="903"/>
      <c r="C72" s="905"/>
      <c r="D72" s="300" t="s">
        <v>181</v>
      </c>
      <c r="F72" s="246">
        <v>35100</v>
      </c>
      <c r="G72" s="247"/>
      <c r="H72" s="229" t="s">
        <v>504</v>
      </c>
      <c r="I72" s="248">
        <v>330</v>
      </c>
      <c r="J72" s="249"/>
      <c r="K72" s="250" t="s">
        <v>403</v>
      </c>
      <c r="L72" s="906"/>
      <c r="M72" s="915"/>
      <c r="N72" s="906"/>
      <c r="O72" s="923"/>
      <c r="P72" s="229" t="s">
        <v>504</v>
      </c>
      <c r="Q72" s="248">
        <v>8300</v>
      </c>
      <c r="R72" s="906"/>
      <c r="S72" s="251">
        <v>80</v>
      </c>
      <c r="T72" s="235"/>
      <c r="U72" s="252"/>
      <c r="V72" s="238"/>
      <c r="W72" s="252"/>
      <c r="X72" s="253" t="s">
        <v>504</v>
      </c>
      <c r="Y72" s="254">
        <v>58120</v>
      </c>
      <c r="Z72" s="238" t="s">
        <v>504</v>
      </c>
      <c r="AA72" s="255">
        <v>580</v>
      </c>
      <c r="AB72" s="253" t="s">
        <v>504</v>
      </c>
      <c r="AC72" s="256">
        <v>49820</v>
      </c>
      <c r="AD72" s="253" t="s">
        <v>178</v>
      </c>
      <c r="AE72" s="255">
        <v>490</v>
      </c>
      <c r="AF72" s="908"/>
      <c r="AG72" s="921"/>
      <c r="AH72" s="906"/>
      <c r="AI72" s="919"/>
      <c r="AJ72" s="906"/>
      <c r="AK72" s="911"/>
      <c r="AL72" s="906"/>
      <c r="AM72" s="913"/>
      <c r="AN72" s="906"/>
      <c r="AO72" s="915"/>
      <c r="AP72" s="906"/>
      <c r="AQ72" s="925"/>
      <c r="AR72" s="906"/>
      <c r="AS72" s="257" t="s">
        <v>199</v>
      </c>
      <c r="AT72" s="906"/>
      <c r="AU72" s="257" t="s">
        <v>200</v>
      </c>
      <c r="AV72" s="906"/>
      <c r="AW72" s="257" t="s">
        <v>199</v>
      </c>
      <c r="AX72" s="906"/>
      <c r="AY72" s="257" t="s">
        <v>200</v>
      </c>
      <c r="AZ72" s="909"/>
      <c r="BA72" s="917"/>
      <c r="BB72" s="909"/>
      <c r="BC72" s="258" t="s">
        <v>506</v>
      </c>
      <c r="BD72" s="906"/>
      <c r="BE72" s="259">
        <v>10</v>
      </c>
    </row>
    <row r="73" spans="1:57" ht="24.75" customHeight="1">
      <c r="A73" s="943"/>
      <c r="B73" s="902" t="s">
        <v>197</v>
      </c>
      <c r="C73" s="904" t="s">
        <v>176</v>
      </c>
      <c r="D73" s="284" t="s">
        <v>177</v>
      </c>
      <c r="F73" s="227">
        <v>24790</v>
      </c>
      <c r="G73" s="228">
        <v>33090</v>
      </c>
      <c r="H73" s="229" t="s">
        <v>504</v>
      </c>
      <c r="I73" s="230">
        <v>220</v>
      </c>
      <c r="J73" s="231">
        <v>310</v>
      </c>
      <c r="K73" s="232" t="s">
        <v>403</v>
      </c>
      <c r="L73" s="906" t="s">
        <v>504</v>
      </c>
      <c r="M73" s="914">
        <v>310</v>
      </c>
      <c r="N73" s="906" t="s">
        <v>504</v>
      </c>
      <c r="O73" s="922">
        <v>3</v>
      </c>
      <c r="P73" s="229" t="s">
        <v>504</v>
      </c>
      <c r="Q73" s="233">
        <v>8300</v>
      </c>
      <c r="R73" s="906" t="s">
        <v>504</v>
      </c>
      <c r="S73" s="234">
        <v>80</v>
      </c>
      <c r="T73" s="235" t="s">
        <v>502</v>
      </c>
      <c r="U73" s="261">
        <v>3320</v>
      </c>
      <c r="V73" s="235" t="s">
        <v>502</v>
      </c>
      <c r="W73" s="262">
        <v>30</v>
      </c>
      <c r="X73" s="238"/>
      <c r="Y73" s="239"/>
      <c r="Z73" s="238"/>
      <c r="AA73" s="240"/>
      <c r="AB73" s="238"/>
      <c r="AC73" s="239" t="s">
        <v>179</v>
      </c>
      <c r="AD73" s="238"/>
      <c r="AE73" s="241"/>
      <c r="AF73" s="907" t="s">
        <v>504</v>
      </c>
      <c r="AG73" s="920">
        <v>270</v>
      </c>
      <c r="AH73" s="906" t="s">
        <v>504</v>
      </c>
      <c r="AI73" s="918">
        <v>2</v>
      </c>
      <c r="AJ73" s="906" t="s">
        <v>178</v>
      </c>
      <c r="AK73" s="910">
        <v>1500</v>
      </c>
      <c r="AL73" s="906" t="s">
        <v>504</v>
      </c>
      <c r="AM73" s="912">
        <v>10</v>
      </c>
      <c r="AN73" s="906" t="s">
        <v>178</v>
      </c>
      <c r="AO73" s="914">
        <v>520</v>
      </c>
      <c r="AP73" s="906" t="s">
        <v>504</v>
      </c>
      <c r="AQ73" s="924">
        <v>5</v>
      </c>
      <c r="AR73" s="906" t="s">
        <v>178</v>
      </c>
      <c r="AS73" s="242">
        <v>190</v>
      </c>
      <c r="AT73" s="906" t="s">
        <v>178</v>
      </c>
      <c r="AU73" s="243">
        <v>1</v>
      </c>
      <c r="AV73" s="906" t="s">
        <v>178</v>
      </c>
      <c r="AW73" s="242">
        <v>30</v>
      </c>
      <c r="AX73" s="906" t="s">
        <v>178</v>
      </c>
      <c r="AY73" s="243">
        <v>1</v>
      </c>
      <c r="AZ73" s="909" t="s">
        <v>502</v>
      </c>
      <c r="BA73" s="916">
        <v>2150</v>
      </c>
      <c r="BB73" s="909" t="s">
        <v>502</v>
      </c>
      <c r="BC73" s="244">
        <v>240</v>
      </c>
      <c r="BD73" s="906" t="s">
        <v>511</v>
      </c>
      <c r="BE73" s="245">
        <v>1510</v>
      </c>
    </row>
    <row r="74" spans="1:57" ht="24.75" customHeight="1">
      <c r="A74" s="943"/>
      <c r="B74" s="903"/>
      <c r="C74" s="905"/>
      <c r="D74" s="284" t="s">
        <v>181</v>
      </c>
      <c r="F74" s="246">
        <v>33090</v>
      </c>
      <c r="G74" s="247"/>
      <c r="H74" s="229" t="s">
        <v>504</v>
      </c>
      <c r="I74" s="248">
        <v>310</v>
      </c>
      <c r="J74" s="249"/>
      <c r="K74" s="250" t="s">
        <v>403</v>
      </c>
      <c r="L74" s="906"/>
      <c r="M74" s="915"/>
      <c r="N74" s="906"/>
      <c r="O74" s="923"/>
      <c r="P74" s="229" t="s">
        <v>504</v>
      </c>
      <c r="Q74" s="248">
        <v>8300</v>
      </c>
      <c r="R74" s="906"/>
      <c r="S74" s="251">
        <v>80</v>
      </c>
      <c r="T74" s="235"/>
      <c r="U74" s="260"/>
      <c r="V74" s="238"/>
      <c r="W74" s="260"/>
      <c r="X74" s="253" t="s">
        <v>504</v>
      </c>
      <c r="Y74" s="254">
        <v>58120</v>
      </c>
      <c r="Z74" s="238" t="s">
        <v>504</v>
      </c>
      <c r="AA74" s="255">
        <v>580</v>
      </c>
      <c r="AB74" s="253" t="s">
        <v>504</v>
      </c>
      <c r="AC74" s="256">
        <v>49820</v>
      </c>
      <c r="AD74" s="253" t="s">
        <v>178</v>
      </c>
      <c r="AE74" s="255">
        <v>490</v>
      </c>
      <c r="AF74" s="908"/>
      <c r="AG74" s="921"/>
      <c r="AH74" s="906"/>
      <c r="AI74" s="919"/>
      <c r="AJ74" s="906"/>
      <c r="AK74" s="911"/>
      <c r="AL74" s="906"/>
      <c r="AM74" s="913"/>
      <c r="AN74" s="906"/>
      <c r="AO74" s="915"/>
      <c r="AP74" s="906"/>
      <c r="AQ74" s="925"/>
      <c r="AR74" s="906"/>
      <c r="AS74" s="257" t="s">
        <v>199</v>
      </c>
      <c r="AT74" s="906"/>
      <c r="AU74" s="257" t="s">
        <v>200</v>
      </c>
      <c r="AV74" s="906"/>
      <c r="AW74" s="257" t="s">
        <v>199</v>
      </c>
      <c r="AX74" s="906"/>
      <c r="AY74" s="257" t="s">
        <v>200</v>
      </c>
      <c r="AZ74" s="909"/>
      <c r="BA74" s="917"/>
      <c r="BB74" s="909"/>
      <c r="BC74" s="258" t="s">
        <v>506</v>
      </c>
      <c r="BD74" s="906"/>
      <c r="BE74" s="259">
        <v>10</v>
      </c>
    </row>
    <row r="75" spans="1:57" ht="24.75" customHeight="1">
      <c r="A75" s="943" t="s">
        <v>201</v>
      </c>
      <c r="B75" s="902" t="s">
        <v>175</v>
      </c>
      <c r="C75" s="904" t="s">
        <v>176</v>
      </c>
      <c r="D75" s="299" t="s">
        <v>177</v>
      </c>
      <c r="F75" s="227">
        <v>116290</v>
      </c>
      <c r="G75" s="228">
        <v>124520</v>
      </c>
      <c r="H75" s="229" t="s">
        <v>504</v>
      </c>
      <c r="I75" s="230">
        <v>1140</v>
      </c>
      <c r="J75" s="231">
        <v>1220</v>
      </c>
      <c r="K75" s="232" t="s">
        <v>403</v>
      </c>
      <c r="L75" s="906" t="s">
        <v>504</v>
      </c>
      <c r="M75" s="914">
        <v>6830</v>
      </c>
      <c r="N75" s="906" t="s">
        <v>504</v>
      </c>
      <c r="O75" s="922">
        <v>60</v>
      </c>
      <c r="P75" s="229" t="s">
        <v>504</v>
      </c>
      <c r="Q75" s="233">
        <v>8230</v>
      </c>
      <c r="R75" s="906" t="s">
        <v>504</v>
      </c>
      <c r="S75" s="234">
        <v>80</v>
      </c>
      <c r="T75" s="235" t="s">
        <v>502</v>
      </c>
      <c r="U75" s="261">
        <v>3290</v>
      </c>
      <c r="V75" s="235" t="s">
        <v>502</v>
      </c>
      <c r="W75" s="237">
        <v>30</v>
      </c>
      <c r="X75" s="238"/>
      <c r="Y75" s="239"/>
      <c r="Z75" s="238"/>
      <c r="AA75" s="240"/>
      <c r="AB75" s="238"/>
      <c r="AC75" s="239" t="s">
        <v>179</v>
      </c>
      <c r="AD75" s="238"/>
      <c r="AE75" s="241"/>
      <c r="AF75" s="907" t="s">
        <v>504</v>
      </c>
      <c r="AG75" s="920">
        <v>6010</v>
      </c>
      <c r="AH75" s="906" t="s">
        <v>504</v>
      </c>
      <c r="AI75" s="918">
        <v>60</v>
      </c>
      <c r="AJ75" s="906" t="s">
        <v>178</v>
      </c>
      <c r="AK75" s="910">
        <v>32950</v>
      </c>
      <c r="AL75" s="906" t="s">
        <v>504</v>
      </c>
      <c r="AM75" s="912">
        <v>320</v>
      </c>
      <c r="AN75" s="906" t="s">
        <v>178</v>
      </c>
      <c r="AO75" s="914">
        <v>3790</v>
      </c>
      <c r="AP75" s="906" t="s">
        <v>504</v>
      </c>
      <c r="AQ75" s="924">
        <v>30</v>
      </c>
      <c r="AR75" s="906" t="s">
        <v>178</v>
      </c>
      <c r="AS75" s="242">
        <v>2840</v>
      </c>
      <c r="AT75" s="906" t="s">
        <v>178</v>
      </c>
      <c r="AU75" s="243">
        <v>20</v>
      </c>
      <c r="AV75" s="906" t="s">
        <v>178</v>
      </c>
      <c r="AW75" s="242">
        <v>500</v>
      </c>
      <c r="AX75" s="906" t="s">
        <v>178</v>
      </c>
      <c r="AY75" s="243">
        <v>5</v>
      </c>
      <c r="AZ75" s="909" t="s">
        <v>502</v>
      </c>
      <c r="BA75" s="916">
        <v>27330</v>
      </c>
      <c r="BB75" s="909" t="s">
        <v>502</v>
      </c>
      <c r="BC75" s="244">
        <v>240</v>
      </c>
      <c r="BD75" s="906" t="s">
        <v>511</v>
      </c>
      <c r="BE75" s="245">
        <v>32950</v>
      </c>
    </row>
    <row r="76" spans="1:57" ht="24.75" customHeight="1">
      <c r="A76" s="943"/>
      <c r="B76" s="903"/>
      <c r="C76" s="905"/>
      <c r="D76" s="300" t="s">
        <v>181</v>
      </c>
      <c r="F76" s="246">
        <v>124520</v>
      </c>
      <c r="G76" s="247"/>
      <c r="H76" s="229" t="s">
        <v>504</v>
      </c>
      <c r="I76" s="248">
        <v>1220</v>
      </c>
      <c r="J76" s="249"/>
      <c r="K76" s="250" t="s">
        <v>403</v>
      </c>
      <c r="L76" s="906"/>
      <c r="M76" s="915"/>
      <c r="N76" s="906"/>
      <c r="O76" s="923"/>
      <c r="P76" s="229" t="s">
        <v>504</v>
      </c>
      <c r="Q76" s="248">
        <v>8230</v>
      </c>
      <c r="R76" s="906"/>
      <c r="S76" s="251">
        <v>80</v>
      </c>
      <c r="T76" s="235"/>
      <c r="U76" s="252"/>
      <c r="V76" s="238"/>
      <c r="W76" s="252"/>
      <c r="X76" s="253" t="s">
        <v>504</v>
      </c>
      <c r="Y76" s="254">
        <v>57660</v>
      </c>
      <c r="Z76" s="238" t="s">
        <v>504</v>
      </c>
      <c r="AA76" s="255">
        <v>570</v>
      </c>
      <c r="AB76" s="253" t="s">
        <v>504</v>
      </c>
      <c r="AC76" s="256">
        <v>49430</v>
      </c>
      <c r="AD76" s="253" t="s">
        <v>178</v>
      </c>
      <c r="AE76" s="255">
        <v>490</v>
      </c>
      <c r="AF76" s="908"/>
      <c r="AG76" s="921"/>
      <c r="AH76" s="906"/>
      <c r="AI76" s="919"/>
      <c r="AJ76" s="906"/>
      <c r="AK76" s="911"/>
      <c r="AL76" s="906"/>
      <c r="AM76" s="913"/>
      <c r="AN76" s="906"/>
      <c r="AO76" s="915"/>
      <c r="AP76" s="906"/>
      <c r="AQ76" s="925"/>
      <c r="AR76" s="906"/>
      <c r="AS76" s="257" t="s">
        <v>496</v>
      </c>
      <c r="AT76" s="906"/>
      <c r="AU76" s="257" t="s">
        <v>497</v>
      </c>
      <c r="AV76" s="906"/>
      <c r="AW76" s="257" t="s">
        <v>496</v>
      </c>
      <c r="AX76" s="906"/>
      <c r="AY76" s="257" t="s">
        <v>497</v>
      </c>
      <c r="AZ76" s="909"/>
      <c r="BA76" s="917"/>
      <c r="BB76" s="909"/>
      <c r="BC76" s="258" t="s">
        <v>506</v>
      </c>
      <c r="BD76" s="906"/>
      <c r="BE76" s="259">
        <v>330</v>
      </c>
    </row>
    <row r="77" spans="1:57" ht="24.75" customHeight="1">
      <c r="A77" s="943"/>
      <c r="B77" s="902" t="s">
        <v>182</v>
      </c>
      <c r="C77" s="904" t="s">
        <v>176</v>
      </c>
      <c r="D77" s="284" t="s">
        <v>177</v>
      </c>
      <c r="F77" s="227">
        <v>71590</v>
      </c>
      <c r="G77" s="228">
        <v>79820</v>
      </c>
      <c r="H77" s="229" t="s">
        <v>504</v>
      </c>
      <c r="I77" s="230">
        <v>690</v>
      </c>
      <c r="J77" s="231">
        <v>770</v>
      </c>
      <c r="K77" s="232" t="s">
        <v>403</v>
      </c>
      <c r="L77" s="906" t="s">
        <v>504</v>
      </c>
      <c r="M77" s="914">
        <v>4090</v>
      </c>
      <c r="N77" s="906" t="s">
        <v>504</v>
      </c>
      <c r="O77" s="922">
        <v>40</v>
      </c>
      <c r="P77" s="229" t="s">
        <v>504</v>
      </c>
      <c r="Q77" s="233">
        <v>8230</v>
      </c>
      <c r="R77" s="906" t="s">
        <v>504</v>
      </c>
      <c r="S77" s="234">
        <v>80</v>
      </c>
      <c r="T77" s="235" t="s">
        <v>502</v>
      </c>
      <c r="U77" s="261">
        <v>3290</v>
      </c>
      <c r="V77" s="235" t="s">
        <v>502</v>
      </c>
      <c r="W77" s="237">
        <v>30</v>
      </c>
      <c r="X77" s="238"/>
      <c r="Y77" s="239"/>
      <c r="Z77" s="238"/>
      <c r="AA77" s="240"/>
      <c r="AB77" s="238"/>
      <c r="AC77" s="239" t="s">
        <v>179</v>
      </c>
      <c r="AD77" s="238"/>
      <c r="AE77" s="241"/>
      <c r="AF77" s="907" t="s">
        <v>504</v>
      </c>
      <c r="AG77" s="920">
        <v>3600</v>
      </c>
      <c r="AH77" s="906" t="s">
        <v>504</v>
      </c>
      <c r="AI77" s="918">
        <v>30</v>
      </c>
      <c r="AJ77" s="906" t="s">
        <v>178</v>
      </c>
      <c r="AK77" s="910">
        <v>19770</v>
      </c>
      <c r="AL77" s="906" t="s">
        <v>504</v>
      </c>
      <c r="AM77" s="912">
        <v>190</v>
      </c>
      <c r="AN77" s="906" t="s">
        <v>178</v>
      </c>
      <c r="AO77" s="914">
        <v>2600</v>
      </c>
      <c r="AP77" s="906" t="s">
        <v>504</v>
      </c>
      <c r="AQ77" s="924">
        <v>20</v>
      </c>
      <c r="AR77" s="906" t="s">
        <v>178</v>
      </c>
      <c r="AS77" s="242">
        <v>1700</v>
      </c>
      <c r="AT77" s="906" t="s">
        <v>178</v>
      </c>
      <c r="AU77" s="243">
        <v>10</v>
      </c>
      <c r="AV77" s="906" t="s">
        <v>178</v>
      </c>
      <c r="AW77" s="242">
        <v>300</v>
      </c>
      <c r="AX77" s="906" t="s">
        <v>178</v>
      </c>
      <c r="AY77" s="243">
        <v>3</v>
      </c>
      <c r="AZ77" s="909" t="s">
        <v>502</v>
      </c>
      <c r="BA77" s="916">
        <v>16800</v>
      </c>
      <c r="BB77" s="909" t="s">
        <v>502</v>
      </c>
      <c r="BC77" s="244">
        <v>240</v>
      </c>
      <c r="BD77" s="906" t="s">
        <v>511</v>
      </c>
      <c r="BE77" s="245">
        <v>19770</v>
      </c>
    </row>
    <row r="78" spans="1:57" ht="24.75" customHeight="1">
      <c r="A78" s="943"/>
      <c r="B78" s="903"/>
      <c r="C78" s="905"/>
      <c r="D78" s="284" t="s">
        <v>181</v>
      </c>
      <c r="F78" s="246">
        <v>79820</v>
      </c>
      <c r="G78" s="247"/>
      <c r="H78" s="229" t="s">
        <v>504</v>
      </c>
      <c r="I78" s="248">
        <v>770</v>
      </c>
      <c r="J78" s="249"/>
      <c r="K78" s="250" t="s">
        <v>403</v>
      </c>
      <c r="L78" s="906"/>
      <c r="M78" s="915"/>
      <c r="N78" s="906"/>
      <c r="O78" s="923"/>
      <c r="P78" s="229" t="s">
        <v>504</v>
      </c>
      <c r="Q78" s="248">
        <v>8230</v>
      </c>
      <c r="R78" s="906"/>
      <c r="S78" s="251">
        <v>80</v>
      </c>
      <c r="T78" s="235"/>
      <c r="U78" s="252"/>
      <c r="V78" s="238"/>
      <c r="W78" s="252"/>
      <c r="X78" s="253" t="s">
        <v>504</v>
      </c>
      <c r="Y78" s="254">
        <v>57660</v>
      </c>
      <c r="Z78" s="238" t="s">
        <v>504</v>
      </c>
      <c r="AA78" s="255">
        <v>570</v>
      </c>
      <c r="AB78" s="253" t="s">
        <v>504</v>
      </c>
      <c r="AC78" s="256">
        <v>49430</v>
      </c>
      <c r="AD78" s="253" t="s">
        <v>178</v>
      </c>
      <c r="AE78" s="255">
        <v>490</v>
      </c>
      <c r="AF78" s="908"/>
      <c r="AG78" s="921"/>
      <c r="AH78" s="906"/>
      <c r="AI78" s="919"/>
      <c r="AJ78" s="906"/>
      <c r="AK78" s="911"/>
      <c r="AL78" s="906"/>
      <c r="AM78" s="913"/>
      <c r="AN78" s="906"/>
      <c r="AO78" s="915"/>
      <c r="AP78" s="906"/>
      <c r="AQ78" s="925"/>
      <c r="AR78" s="906"/>
      <c r="AS78" s="257" t="s">
        <v>199</v>
      </c>
      <c r="AT78" s="906"/>
      <c r="AU78" s="257" t="s">
        <v>200</v>
      </c>
      <c r="AV78" s="906"/>
      <c r="AW78" s="257" t="s">
        <v>199</v>
      </c>
      <c r="AX78" s="906"/>
      <c r="AY78" s="257" t="s">
        <v>200</v>
      </c>
      <c r="AZ78" s="909"/>
      <c r="BA78" s="917"/>
      <c r="BB78" s="909"/>
      <c r="BC78" s="258" t="s">
        <v>506</v>
      </c>
      <c r="BD78" s="906"/>
      <c r="BE78" s="259">
        <v>190</v>
      </c>
    </row>
    <row r="79" spans="1:57" ht="24.75" customHeight="1">
      <c r="A79" s="943"/>
      <c r="B79" s="902" t="s">
        <v>183</v>
      </c>
      <c r="C79" s="904" t="s">
        <v>176</v>
      </c>
      <c r="D79" s="299" t="s">
        <v>177</v>
      </c>
      <c r="F79" s="227">
        <v>52430</v>
      </c>
      <c r="G79" s="228">
        <v>60660</v>
      </c>
      <c r="H79" s="229" t="s">
        <v>504</v>
      </c>
      <c r="I79" s="230">
        <v>500</v>
      </c>
      <c r="J79" s="231">
        <v>580</v>
      </c>
      <c r="K79" s="232" t="s">
        <v>403</v>
      </c>
      <c r="L79" s="906" t="s">
        <v>504</v>
      </c>
      <c r="M79" s="914">
        <v>2920</v>
      </c>
      <c r="N79" s="906" t="s">
        <v>504</v>
      </c>
      <c r="O79" s="922">
        <v>20</v>
      </c>
      <c r="P79" s="229" t="s">
        <v>504</v>
      </c>
      <c r="Q79" s="233">
        <v>8230</v>
      </c>
      <c r="R79" s="906" t="s">
        <v>504</v>
      </c>
      <c r="S79" s="234">
        <v>80</v>
      </c>
      <c r="T79" s="235" t="s">
        <v>502</v>
      </c>
      <c r="U79" s="261">
        <v>3290</v>
      </c>
      <c r="V79" s="235" t="s">
        <v>502</v>
      </c>
      <c r="W79" s="237">
        <v>30</v>
      </c>
      <c r="X79" s="238"/>
      <c r="Y79" s="239"/>
      <c r="Z79" s="238"/>
      <c r="AA79" s="240"/>
      <c r="AB79" s="238"/>
      <c r="AC79" s="239" t="s">
        <v>179</v>
      </c>
      <c r="AD79" s="238"/>
      <c r="AE79" s="241"/>
      <c r="AF79" s="907" t="s">
        <v>504</v>
      </c>
      <c r="AG79" s="920">
        <v>2570</v>
      </c>
      <c r="AH79" s="906" t="s">
        <v>504</v>
      </c>
      <c r="AI79" s="918">
        <v>20</v>
      </c>
      <c r="AJ79" s="906" t="s">
        <v>178</v>
      </c>
      <c r="AK79" s="910">
        <v>14120</v>
      </c>
      <c r="AL79" s="906" t="s">
        <v>504</v>
      </c>
      <c r="AM79" s="912">
        <v>140</v>
      </c>
      <c r="AN79" s="906" t="s">
        <v>178</v>
      </c>
      <c r="AO79" s="914">
        <v>2090</v>
      </c>
      <c r="AP79" s="906" t="s">
        <v>504</v>
      </c>
      <c r="AQ79" s="924">
        <v>20</v>
      </c>
      <c r="AR79" s="906" t="s">
        <v>178</v>
      </c>
      <c r="AS79" s="242">
        <v>1220</v>
      </c>
      <c r="AT79" s="906" t="s">
        <v>178</v>
      </c>
      <c r="AU79" s="243">
        <v>10</v>
      </c>
      <c r="AV79" s="906" t="s">
        <v>178</v>
      </c>
      <c r="AW79" s="242">
        <v>210</v>
      </c>
      <c r="AX79" s="906" t="s">
        <v>178</v>
      </c>
      <c r="AY79" s="243">
        <v>2</v>
      </c>
      <c r="AZ79" s="909" t="s">
        <v>502</v>
      </c>
      <c r="BA79" s="916">
        <v>12280</v>
      </c>
      <c r="BB79" s="909" t="s">
        <v>502</v>
      </c>
      <c r="BC79" s="244">
        <v>240</v>
      </c>
      <c r="BD79" s="906" t="s">
        <v>511</v>
      </c>
      <c r="BE79" s="245">
        <v>14120</v>
      </c>
    </row>
    <row r="80" spans="1:57" ht="24.75" customHeight="1">
      <c r="A80" s="943"/>
      <c r="B80" s="903"/>
      <c r="C80" s="905"/>
      <c r="D80" s="300" t="s">
        <v>181</v>
      </c>
      <c r="F80" s="246">
        <v>60660</v>
      </c>
      <c r="G80" s="247"/>
      <c r="H80" s="229" t="s">
        <v>504</v>
      </c>
      <c r="I80" s="248">
        <v>580</v>
      </c>
      <c r="J80" s="249"/>
      <c r="K80" s="250" t="s">
        <v>403</v>
      </c>
      <c r="L80" s="906"/>
      <c r="M80" s="915"/>
      <c r="N80" s="906"/>
      <c r="O80" s="923"/>
      <c r="P80" s="229" t="s">
        <v>504</v>
      </c>
      <c r="Q80" s="248">
        <v>8230</v>
      </c>
      <c r="R80" s="906"/>
      <c r="S80" s="251">
        <v>80</v>
      </c>
      <c r="T80" s="235"/>
      <c r="U80" s="252"/>
      <c r="V80" s="238"/>
      <c r="W80" s="252"/>
      <c r="X80" s="253" t="s">
        <v>504</v>
      </c>
      <c r="Y80" s="254">
        <v>57660</v>
      </c>
      <c r="Z80" s="238" t="s">
        <v>504</v>
      </c>
      <c r="AA80" s="255">
        <v>570</v>
      </c>
      <c r="AB80" s="253" t="s">
        <v>504</v>
      </c>
      <c r="AC80" s="256">
        <v>49430</v>
      </c>
      <c r="AD80" s="253" t="s">
        <v>178</v>
      </c>
      <c r="AE80" s="255">
        <v>490</v>
      </c>
      <c r="AF80" s="908"/>
      <c r="AG80" s="921"/>
      <c r="AH80" s="906"/>
      <c r="AI80" s="919"/>
      <c r="AJ80" s="906"/>
      <c r="AK80" s="911"/>
      <c r="AL80" s="906"/>
      <c r="AM80" s="913"/>
      <c r="AN80" s="906"/>
      <c r="AO80" s="915"/>
      <c r="AP80" s="906"/>
      <c r="AQ80" s="925"/>
      <c r="AR80" s="906"/>
      <c r="AS80" s="257" t="s">
        <v>199</v>
      </c>
      <c r="AT80" s="906"/>
      <c r="AU80" s="257" t="s">
        <v>200</v>
      </c>
      <c r="AV80" s="906"/>
      <c r="AW80" s="257" t="s">
        <v>199</v>
      </c>
      <c r="AX80" s="906"/>
      <c r="AY80" s="257" t="s">
        <v>200</v>
      </c>
      <c r="AZ80" s="909"/>
      <c r="BA80" s="917"/>
      <c r="BB80" s="909"/>
      <c r="BC80" s="258" t="s">
        <v>506</v>
      </c>
      <c r="BD80" s="906"/>
      <c r="BE80" s="259">
        <v>140</v>
      </c>
    </row>
    <row r="81" spans="1:57" ht="24.75" customHeight="1">
      <c r="A81" s="943"/>
      <c r="B81" s="902" t="s">
        <v>184</v>
      </c>
      <c r="C81" s="904" t="s">
        <v>176</v>
      </c>
      <c r="D81" s="284" t="s">
        <v>177</v>
      </c>
      <c r="F81" s="227">
        <v>52830</v>
      </c>
      <c r="G81" s="228">
        <v>61060</v>
      </c>
      <c r="H81" s="229" t="s">
        <v>504</v>
      </c>
      <c r="I81" s="230">
        <v>500</v>
      </c>
      <c r="J81" s="231">
        <v>590</v>
      </c>
      <c r="K81" s="232" t="s">
        <v>403</v>
      </c>
      <c r="L81" s="906" t="s">
        <v>504</v>
      </c>
      <c r="M81" s="914">
        <v>2270</v>
      </c>
      <c r="N81" s="906" t="s">
        <v>504</v>
      </c>
      <c r="O81" s="922">
        <v>20</v>
      </c>
      <c r="P81" s="229" t="s">
        <v>504</v>
      </c>
      <c r="Q81" s="233">
        <v>8230</v>
      </c>
      <c r="R81" s="906" t="s">
        <v>504</v>
      </c>
      <c r="S81" s="234">
        <v>80</v>
      </c>
      <c r="T81" s="235" t="s">
        <v>502</v>
      </c>
      <c r="U81" s="261">
        <v>3290</v>
      </c>
      <c r="V81" s="235" t="s">
        <v>502</v>
      </c>
      <c r="W81" s="237">
        <v>30</v>
      </c>
      <c r="X81" s="238"/>
      <c r="Y81" s="239"/>
      <c r="Z81" s="238"/>
      <c r="AA81" s="240"/>
      <c r="AB81" s="238"/>
      <c r="AC81" s="239" t="s">
        <v>179</v>
      </c>
      <c r="AD81" s="238"/>
      <c r="AE81" s="241"/>
      <c r="AF81" s="907" t="s">
        <v>504</v>
      </c>
      <c r="AG81" s="920" t="s">
        <v>180</v>
      </c>
      <c r="AH81" s="906" t="s">
        <v>504</v>
      </c>
      <c r="AI81" s="918" t="s">
        <v>180</v>
      </c>
      <c r="AJ81" s="906" t="s">
        <v>178</v>
      </c>
      <c r="AK81" s="910">
        <v>10980</v>
      </c>
      <c r="AL81" s="906" t="s">
        <v>504</v>
      </c>
      <c r="AM81" s="912">
        <v>100</v>
      </c>
      <c r="AN81" s="906" t="s">
        <v>178</v>
      </c>
      <c r="AO81" s="914">
        <v>1800</v>
      </c>
      <c r="AP81" s="906" t="s">
        <v>504</v>
      </c>
      <c r="AQ81" s="924">
        <v>10</v>
      </c>
      <c r="AR81" s="906" t="s">
        <v>178</v>
      </c>
      <c r="AS81" s="242">
        <v>950</v>
      </c>
      <c r="AT81" s="906" t="s">
        <v>178</v>
      </c>
      <c r="AU81" s="243">
        <v>9</v>
      </c>
      <c r="AV81" s="906" t="s">
        <v>178</v>
      </c>
      <c r="AW81" s="242">
        <v>170</v>
      </c>
      <c r="AX81" s="906" t="s">
        <v>178</v>
      </c>
      <c r="AY81" s="243">
        <v>1</v>
      </c>
      <c r="AZ81" s="909" t="s">
        <v>502</v>
      </c>
      <c r="BA81" s="916">
        <v>9770</v>
      </c>
      <c r="BB81" s="909" t="s">
        <v>502</v>
      </c>
      <c r="BC81" s="244">
        <v>240</v>
      </c>
      <c r="BD81" s="906" t="s">
        <v>511</v>
      </c>
      <c r="BE81" s="245">
        <v>10980</v>
      </c>
    </row>
    <row r="82" spans="1:57" ht="24.75" customHeight="1">
      <c r="A82" s="943"/>
      <c r="B82" s="903"/>
      <c r="C82" s="905"/>
      <c r="D82" s="284" t="s">
        <v>181</v>
      </c>
      <c r="F82" s="246">
        <v>61060</v>
      </c>
      <c r="G82" s="247"/>
      <c r="H82" s="229" t="s">
        <v>504</v>
      </c>
      <c r="I82" s="248">
        <v>590</v>
      </c>
      <c r="J82" s="249"/>
      <c r="K82" s="250" t="s">
        <v>403</v>
      </c>
      <c r="L82" s="906"/>
      <c r="M82" s="915"/>
      <c r="N82" s="906"/>
      <c r="O82" s="923"/>
      <c r="P82" s="229" t="s">
        <v>504</v>
      </c>
      <c r="Q82" s="248">
        <v>8230</v>
      </c>
      <c r="R82" s="906"/>
      <c r="S82" s="251">
        <v>80</v>
      </c>
      <c r="T82" s="235"/>
      <c r="U82" s="252"/>
      <c r="V82" s="238"/>
      <c r="W82" s="252"/>
      <c r="X82" s="253" t="s">
        <v>504</v>
      </c>
      <c r="Y82" s="254">
        <v>57660</v>
      </c>
      <c r="Z82" s="238" t="s">
        <v>504</v>
      </c>
      <c r="AA82" s="255">
        <v>570</v>
      </c>
      <c r="AB82" s="253" t="s">
        <v>504</v>
      </c>
      <c r="AC82" s="256">
        <v>49430</v>
      </c>
      <c r="AD82" s="253" t="s">
        <v>178</v>
      </c>
      <c r="AE82" s="255">
        <v>490</v>
      </c>
      <c r="AF82" s="908"/>
      <c r="AG82" s="921"/>
      <c r="AH82" s="906"/>
      <c r="AI82" s="919"/>
      <c r="AJ82" s="906"/>
      <c r="AK82" s="911"/>
      <c r="AL82" s="906"/>
      <c r="AM82" s="913"/>
      <c r="AN82" s="906"/>
      <c r="AO82" s="915"/>
      <c r="AP82" s="906"/>
      <c r="AQ82" s="925"/>
      <c r="AR82" s="906"/>
      <c r="AS82" s="257" t="s">
        <v>199</v>
      </c>
      <c r="AT82" s="906"/>
      <c r="AU82" s="257" t="s">
        <v>200</v>
      </c>
      <c r="AV82" s="906"/>
      <c r="AW82" s="257" t="s">
        <v>199</v>
      </c>
      <c r="AX82" s="906"/>
      <c r="AY82" s="257" t="s">
        <v>200</v>
      </c>
      <c r="AZ82" s="909"/>
      <c r="BA82" s="917"/>
      <c r="BB82" s="909"/>
      <c r="BC82" s="258" t="s">
        <v>506</v>
      </c>
      <c r="BD82" s="906"/>
      <c r="BE82" s="259">
        <v>110</v>
      </c>
    </row>
    <row r="83" spans="1:57" ht="24.75" customHeight="1">
      <c r="A83" s="943"/>
      <c r="B83" s="902" t="s">
        <v>185</v>
      </c>
      <c r="C83" s="904" t="s">
        <v>176</v>
      </c>
      <c r="D83" s="299" t="s">
        <v>177</v>
      </c>
      <c r="F83" s="227">
        <v>48960</v>
      </c>
      <c r="G83" s="228">
        <v>57190</v>
      </c>
      <c r="H83" s="229" t="s">
        <v>504</v>
      </c>
      <c r="I83" s="230">
        <v>470</v>
      </c>
      <c r="J83" s="231">
        <v>550</v>
      </c>
      <c r="K83" s="232" t="s">
        <v>403</v>
      </c>
      <c r="L83" s="906" t="s">
        <v>504</v>
      </c>
      <c r="M83" s="914">
        <v>1700</v>
      </c>
      <c r="N83" s="906" t="s">
        <v>504</v>
      </c>
      <c r="O83" s="922">
        <v>10</v>
      </c>
      <c r="P83" s="229" t="s">
        <v>504</v>
      </c>
      <c r="Q83" s="233">
        <v>8230</v>
      </c>
      <c r="R83" s="906" t="s">
        <v>504</v>
      </c>
      <c r="S83" s="234">
        <v>80</v>
      </c>
      <c r="T83" s="235" t="s">
        <v>502</v>
      </c>
      <c r="U83" s="261">
        <v>3290</v>
      </c>
      <c r="V83" s="235" t="s">
        <v>502</v>
      </c>
      <c r="W83" s="237">
        <v>30</v>
      </c>
      <c r="X83" s="238"/>
      <c r="Y83" s="239"/>
      <c r="Z83" s="238"/>
      <c r="AA83" s="240"/>
      <c r="AB83" s="238"/>
      <c r="AC83" s="239" t="s">
        <v>179</v>
      </c>
      <c r="AD83" s="238"/>
      <c r="AE83" s="241"/>
      <c r="AF83" s="907" t="s">
        <v>504</v>
      </c>
      <c r="AG83" s="920" t="s">
        <v>180</v>
      </c>
      <c r="AH83" s="906" t="s">
        <v>504</v>
      </c>
      <c r="AI83" s="918" t="s">
        <v>180</v>
      </c>
      <c r="AJ83" s="906" t="s">
        <v>178</v>
      </c>
      <c r="AK83" s="910">
        <v>8230</v>
      </c>
      <c r="AL83" s="906" t="s">
        <v>504</v>
      </c>
      <c r="AM83" s="912">
        <v>80</v>
      </c>
      <c r="AN83" s="906" t="s">
        <v>178</v>
      </c>
      <c r="AO83" s="914">
        <v>1350</v>
      </c>
      <c r="AP83" s="906" t="s">
        <v>504</v>
      </c>
      <c r="AQ83" s="924">
        <v>10</v>
      </c>
      <c r="AR83" s="906" t="s">
        <v>178</v>
      </c>
      <c r="AS83" s="242">
        <v>710</v>
      </c>
      <c r="AT83" s="906" t="s">
        <v>178</v>
      </c>
      <c r="AU83" s="243">
        <v>7</v>
      </c>
      <c r="AV83" s="906" t="s">
        <v>178</v>
      </c>
      <c r="AW83" s="242">
        <v>120</v>
      </c>
      <c r="AX83" s="906" t="s">
        <v>178</v>
      </c>
      <c r="AY83" s="243">
        <v>1</v>
      </c>
      <c r="AZ83" s="909" t="s">
        <v>502</v>
      </c>
      <c r="BA83" s="916">
        <v>7500</v>
      </c>
      <c r="BB83" s="909" t="s">
        <v>502</v>
      </c>
      <c r="BC83" s="244">
        <v>240</v>
      </c>
      <c r="BD83" s="906" t="s">
        <v>511</v>
      </c>
      <c r="BE83" s="245">
        <v>8230</v>
      </c>
    </row>
    <row r="84" spans="1:57" ht="24.75" customHeight="1">
      <c r="A84" s="943"/>
      <c r="B84" s="903"/>
      <c r="C84" s="905"/>
      <c r="D84" s="300" t="s">
        <v>181</v>
      </c>
      <c r="F84" s="246">
        <v>57190</v>
      </c>
      <c r="G84" s="247"/>
      <c r="H84" s="229" t="s">
        <v>504</v>
      </c>
      <c r="I84" s="248">
        <v>550</v>
      </c>
      <c r="J84" s="249"/>
      <c r="K84" s="250" t="s">
        <v>403</v>
      </c>
      <c r="L84" s="906"/>
      <c r="M84" s="915"/>
      <c r="N84" s="906"/>
      <c r="O84" s="923"/>
      <c r="P84" s="229" t="s">
        <v>504</v>
      </c>
      <c r="Q84" s="248">
        <v>8230</v>
      </c>
      <c r="R84" s="906"/>
      <c r="S84" s="251">
        <v>80</v>
      </c>
      <c r="T84" s="235"/>
      <c r="U84" s="252"/>
      <c r="V84" s="238"/>
      <c r="W84" s="252"/>
      <c r="X84" s="253" t="s">
        <v>504</v>
      </c>
      <c r="Y84" s="254">
        <v>57660</v>
      </c>
      <c r="Z84" s="238" t="s">
        <v>504</v>
      </c>
      <c r="AA84" s="255">
        <v>570</v>
      </c>
      <c r="AB84" s="253" t="s">
        <v>504</v>
      </c>
      <c r="AC84" s="256">
        <v>49430</v>
      </c>
      <c r="AD84" s="253" t="s">
        <v>178</v>
      </c>
      <c r="AE84" s="255">
        <v>490</v>
      </c>
      <c r="AF84" s="908"/>
      <c r="AG84" s="921"/>
      <c r="AH84" s="906"/>
      <c r="AI84" s="919"/>
      <c r="AJ84" s="906"/>
      <c r="AK84" s="911"/>
      <c r="AL84" s="906"/>
      <c r="AM84" s="913"/>
      <c r="AN84" s="906"/>
      <c r="AO84" s="915"/>
      <c r="AP84" s="906"/>
      <c r="AQ84" s="925"/>
      <c r="AR84" s="906"/>
      <c r="AS84" s="257" t="s">
        <v>199</v>
      </c>
      <c r="AT84" s="906"/>
      <c r="AU84" s="257" t="s">
        <v>200</v>
      </c>
      <c r="AV84" s="906"/>
      <c r="AW84" s="257" t="s">
        <v>199</v>
      </c>
      <c r="AX84" s="906"/>
      <c r="AY84" s="257" t="s">
        <v>200</v>
      </c>
      <c r="AZ84" s="909"/>
      <c r="BA84" s="917"/>
      <c r="BB84" s="909"/>
      <c r="BC84" s="258" t="s">
        <v>506</v>
      </c>
      <c r="BD84" s="906"/>
      <c r="BE84" s="259">
        <v>80</v>
      </c>
    </row>
    <row r="85" spans="1:57" ht="24.75" customHeight="1">
      <c r="A85" s="943"/>
      <c r="B85" s="902" t="s">
        <v>186</v>
      </c>
      <c r="C85" s="904" t="s">
        <v>176</v>
      </c>
      <c r="D85" s="284" t="s">
        <v>177</v>
      </c>
      <c r="F85" s="227">
        <v>43400</v>
      </c>
      <c r="G85" s="228">
        <v>51630</v>
      </c>
      <c r="H85" s="229" t="s">
        <v>504</v>
      </c>
      <c r="I85" s="230">
        <v>410</v>
      </c>
      <c r="J85" s="231">
        <v>490</v>
      </c>
      <c r="K85" s="232" t="s">
        <v>403</v>
      </c>
      <c r="L85" s="906" t="s">
        <v>504</v>
      </c>
      <c r="M85" s="914">
        <v>1360</v>
      </c>
      <c r="N85" s="906" t="s">
        <v>504</v>
      </c>
      <c r="O85" s="922">
        <v>10</v>
      </c>
      <c r="P85" s="229" t="s">
        <v>504</v>
      </c>
      <c r="Q85" s="233">
        <v>8230</v>
      </c>
      <c r="R85" s="906" t="s">
        <v>504</v>
      </c>
      <c r="S85" s="234">
        <v>80</v>
      </c>
      <c r="T85" s="235" t="s">
        <v>502</v>
      </c>
      <c r="U85" s="261">
        <v>3290</v>
      </c>
      <c r="V85" s="235" t="s">
        <v>502</v>
      </c>
      <c r="W85" s="237">
        <v>30</v>
      </c>
      <c r="X85" s="238"/>
      <c r="Y85" s="239"/>
      <c r="Z85" s="238"/>
      <c r="AA85" s="240"/>
      <c r="AB85" s="238"/>
      <c r="AC85" s="239" t="s">
        <v>179</v>
      </c>
      <c r="AD85" s="238"/>
      <c r="AE85" s="241"/>
      <c r="AF85" s="907" t="s">
        <v>504</v>
      </c>
      <c r="AG85" s="920" t="s">
        <v>180</v>
      </c>
      <c r="AH85" s="906" t="s">
        <v>504</v>
      </c>
      <c r="AI85" s="918" t="s">
        <v>180</v>
      </c>
      <c r="AJ85" s="906" t="s">
        <v>178</v>
      </c>
      <c r="AK85" s="910">
        <v>6590</v>
      </c>
      <c r="AL85" s="906" t="s">
        <v>504</v>
      </c>
      <c r="AM85" s="912">
        <v>60</v>
      </c>
      <c r="AN85" s="906" t="s">
        <v>178</v>
      </c>
      <c r="AO85" s="914">
        <v>1080</v>
      </c>
      <c r="AP85" s="906" t="s">
        <v>504</v>
      </c>
      <c r="AQ85" s="924">
        <v>10</v>
      </c>
      <c r="AR85" s="906" t="s">
        <v>178</v>
      </c>
      <c r="AS85" s="242">
        <v>590</v>
      </c>
      <c r="AT85" s="906" t="s">
        <v>178</v>
      </c>
      <c r="AU85" s="243">
        <v>5</v>
      </c>
      <c r="AV85" s="906" t="s">
        <v>178</v>
      </c>
      <c r="AW85" s="242">
        <v>100</v>
      </c>
      <c r="AX85" s="906" t="s">
        <v>178</v>
      </c>
      <c r="AY85" s="243">
        <v>1</v>
      </c>
      <c r="AZ85" s="909" t="s">
        <v>502</v>
      </c>
      <c r="BA85" s="916">
        <v>6130</v>
      </c>
      <c r="BB85" s="909" t="s">
        <v>502</v>
      </c>
      <c r="BC85" s="244">
        <v>240</v>
      </c>
      <c r="BD85" s="906" t="s">
        <v>511</v>
      </c>
      <c r="BE85" s="245">
        <v>6590</v>
      </c>
    </row>
    <row r="86" spans="1:57" ht="24.75" customHeight="1">
      <c r="A86" s="943"/>
      <c r="B86" s="903"/>
      <c r="C86" s="905"/>
      <c r="D86" s="284" t="s">
        <v>181</v>
      </c>
      <c r="F86" s="246">
        <v>51630</v>
      </c>
      <c r="G86" s="247"/>
      <c r="H86" s="229" t="s">
        <v>504</v>
      </c>
      <c r="I86" s="248">
        <v>490</v>
      </c>
      <c r="J86" s="249"/>
      <c r="K86" s="250" t="s">
        <v>403</v>
      </c>
      <c r="L86" s="906"/>
      <c r="M86" s="915"/>
      <c r="N86" s="906"/>
      <c r="O86" s="923"/>
      <c r="P86" s="229" t="s">
        <v>504</v>
      </c>
      <c r="Q86" s="248">
        <v>8230</v>
      </c>
      <c r="R86" s="906"/>
      <c r="S86" s="251">
        <v>80</v>
      </c>
      <c r="T86" s="235"/>
      <c r="U86" s="252"/>
      <c r="V86" s="238"/>
      <c r="W86" s="252"/>
      <c r="X86" s="253" t="s">
        <v>504</v>
      </c>
      <c r="Y86" s="254">
        <v>57660</v>
      </c>
      <c r="Z86" s="238" t="s">
        <v>504</v>
      </c>
      <c r="AA86" s="255">
        <v>570</v>
      </c>
      <c r="AB86" s="253" t="s">
        <v>504</v>
      </c>
      <c r="AC86" s="256">
        <v>49430</v>
      </c>
      <c r="AD86" s="253" t="s">
        <v>178</v>
      </c>
      <c r="AE86" s="255">
        <v>490</v>
      </c>
      <c r="AF86" s="908"/>
      <c r="AG86" s="921"/>
      <c r="AH86" s="906"/>
      <c r="AI86" s="919"/>
      <c r="AJ86" s="906"/>
      <c r="AK86" s="911"/>
      <c r="AL86" s="906"/>
      <c r="AM86" s="913"/>
      <c r="AN86" s="906"/>
      <c r="AO86" s="915"/>
      <c r="AP86" s="906"/>
      <c r="AQ86" s="925"/>
      <c r="AR86" s="906"/>
      <c r="AS86" s="257" t="s">
        <v>199</v>
      </c>
      <c r="AT86" s="906"/>
      <c r="AU86" s="257" t="s">
        <v>200</v>
      </c>
      <c r="AV86" s="906"/>
      <c r="AW86" s="257" t="s">
        <v>199</v>
      </c>
      <c r="AX86" s="906"/>
      <c r="AY86" s="257" t="s">
        <v>200</v>
      </c>
      <c r="AZ86" s="909"/>
      <c r="BA86" s="917"/>
      <c r="BB86" s="909"/>
      <c r="BC86" s="258" t="s">
        <v>506</v>
      </c>
      <c r="BD86" s="906"/>
      <c r="BE86" s="259">
        <v>60</v>
      </c>
    </row>
    <row r="87" spans="1:57" ht="24.75" customHeight="1">
      <c r="A87" s="943"/>
      <c r="B87" s="902" t="s">
        <v>187</v>
      </c>
      <c r="C87" s="904" t="s">
        <v>176</v>
      </c>
      <c r="D87" s="299" t="s">
        <v>177</v>
      </c>
      <c r="F87" s="227">
        <v>39660</v>
      </c>
      <c r="G87" s="228">
        <v>47890</v>
      </c>
      <c r="H87" s="229" t="s">
        <v>504</v>
      </c>
      <c r="I87" s="230">
        <v>370</v>
      </c>
      <c r="J87" s="231">
        <v>450</v>
      </c>
      <c r="K87" s="232" t="s">
        <v>403</v>
      </c>
      <c r="L87" s="906" t="s">
        <v>504</v>
      </c>
      <c r="M87" s="914">
        <v>1130</v>
      </c>
      <c r="N87" s="906" t="s">
        <v>504</v>
      </c>
      <c r="O87" s="922">
        <v>10</v>
      </c>
      <c r="P87" s="229" t="s">
        <v>504</v>
      </c>
      <c r="Q87" s="233">
        <v>8230</v>
      </c>
      <c r="R87" s="906" t="s">
        <v>504</v>
      </c>
      <c r="S87" s="234">
        <v>80</v>
      </c>
      <c r="T87" s="235" t="s">
        <v>502</v>
      </c>
      <c r="U87" s="261">
        <v>3290</v>
      </c>
      <c r="V87" s="235" t="s">
        <v>502</v>
      </c>
      <c r="W87" s="237">
        <v>30</v>
      </c>
      <c r="X87" s="238"/>
      <c r="Y87" s="239"/>
      <c r="Z87" s="238"/>
      <c r="AA87" s="240"/>
      <c r="AB87" s="238"/>
      <c r="AC87" s="239" t="s">
        <v>179</v>
      </c>
      <c r="AD87" s="238"/>
      <c r="AE87" s="241"/>
      <c r="AF87" s="907" t="s">
        <v>504</v>
      </c>
      <c r="AG87" s="920" t="s">
        <v>180</v>
      </c>
      <c r="AH87" s="906" t="s">
        <v>504</v>
      </c>
      <c r="AI87" s="918" t="s">
        <v>180</v>
      </c>
      <c r="AJ87" s="906" t="s">
        <v>178</v>
      </c>
      <c r="AK87" s="910">
        <v>5490</v>
      </c>
      <c r="AL87" s="906" t="s">
        <v>504</v>
      </c>
      <c r="AM87" s="912">
        <v>50</v>
      </c>
      <c r="AN87" s="906" t="s">
        <v>178</v>
      </c>
      <c r="AO87" s="914">
        <v>900</v>
      </c>
      <c r="AP87" s="906" t="s">
        <v>504</v>
      </c>
      <c r="AQ87" s="924">
        <v>9</v>
      </c>
      <c r="AR87" s="906" t="s">
        <v>178</v>
      </c>
      <c r="AS87" s="242">
        <v>520</v>
      </c>
      <c r="AT87" s="906" t="s">
        <v>178</v>
      </c>
      <c r="AU87" s="243">
        <v>5</v>
      </c>
      <c r="AV87" s="906" t="s">
        <v>178</v>
      </c>
      <c r="AW87" s="242">
        <v>90</v>
      </c>
      <c r="AX87" s="906" t="s">
        <v>178</v>
      </c>
      <c r="AY87" s="243">
        <v>1</v>
      </c>
      <c r="AZ87" s="909" t="s">
        <v>502</v>
      </c>
      <c r="BA87" s="916">
        <v>5220</v>
      </c>
      <c r="BB87" s="909" t="s">
        <v>502</v>
      </c>
      <c r="BC87" s="244">
        <v>240</v>
      </c>
      <c r="BD87" s="906" t="s">
        <v>511</v>
      </c>
      <c r="BE87" s="245">
        <v>5490</v>
      </c>
    </row>
    <row r="88" spans="1:57" ht="24.75" customHeight="1">
      <c r="A88" s="943"/>
      <c r="B88" s="903"/>
      <c r="C88" s="905"/>
      <c r="D88" s="300" t="s">
        <v>181</v>
      </c>
      <c r="F88" s="246">
        <v>47890</v>
      </c>
      <c r="G88" s="247"/>
      <c r="H88" s="229" t="s">
        <v>504</v>
      </c>
      <c r="I88" s="248">
        <v>450</v>
      </c>
      <c r="J88" s="249"/>
      <c r="K88" s="250" t="s">
        <v>403</v>
      </c>
      <c r="L88" s="906"/>
      <c r="M88" s="915"/>
      <c r="N88" s="906"/>
      <c r="O88" s="923"/>
      <c r="P88" s="229" t="s">
        <v>504</v>
      </c>
      <c r="Q88" s="248">
        <v>8230</v>
      </c>
      <c r="R88" s="906"/>
      <c r="S88" s="251">
        <v>80</v>
      </c>
      <c r="T88" s="235"/>
      <c r="U88" s="252"/>
      <c r="V88" s="238"/>
      <c r="W88" s="252"/>
      <c r="X88" s="253" t="s">
        <v>504</v>
      </c>
      <c r="Y88" s="254">
        <v>57660</v>
      </c>
      <c r="Z88" s="238" t="s">
        <v>504</v>
      </c>
      <c r="AA88" s="255">
        <v>570</v>
      </c>
      <c r="AB88" s="253" t="s">
        <v>504</v>
      </c>
      <c r="AC88" s="256">
        <v>49430</v>
      </c>
      <c r="AD88" s="253" t="s">
        <v>178</v>
      </c>
      <c r="AE88" s="255">
        <v>490</v>
      </c>
      <c r="AF88" s="908"/>
      <c r="AG88" s="921"/>
      <c r="AH88" s="906"/>
      <c r="AI88" s="919"/>
      <c r="AJ88" s="906"/>
      <c r="AK88" s="911"/>
      <c r="AL88" s="906"/>
      <c r="AM88" s="913"/>
      <c r="AN88" s="906"/>
      <c r="AO88" s="915"/>
      <c r="AP88" s="906"/>
      <c r="AQ88" s="925"/>
      <c r="AR88" s="906"/>
      <c r="AS88" s="257" t="s">
        <v>199</v>
      </c>
      <c r="AT88" s="906"/>
      <c r="AU88" s="257" t="s">
        <v>200</v>
      </c>
      <c r="AV88" s="906"/>
      <c r="AW88" s="257" t="s">
        <v>199</v>
      </c>
      <c r="AX88" s="906"/>
      <c r="AY88" s="257" t="s">
        <v>200</v>
      </c>
      <c r="AZ88" s="909"/>
      <c r="BA88" s="917"/>
      <c r="BB88" s="909"/>
      <c r="BC88" s="258" t="s">
        <v>506</v>
      </c>
      <c r="BD88" s="906"/>
      <c r="BE88" s="259">
        <v>50</v>
      </c>
    </row>
    <row r="89" spans="1:57" ht="24.75" customHeight="1">
      <c r="A89" s="943"/>
      <c r="B89" s="902" t="s">
        <v>188</v>
      </c>
      <c r="C89" s="904" t="s">
        <v>176</v>
      </c>
      <c r="D89" s="284" t="s">
        <v>177</v>
      </c>
      <c r="F89" s="227">
        <v>36990</v>
      </c>
      <c r="G89" s="228">
        <v>45220</v>
      </c>
      <c r="H89" s="229" t="s">
        <v>504</v>
      </c>
      <c r="I89" s="230">
        <v>350</v>
      </c>
      <c r="J89" s="231">
        <v>430</v>
      </c>
      <c r="K89" s="232" t="s">
        <v>403</v>
      </c>
      <c r="L89" s="906" t="s">
        <v>504</v>
      </c>
      <c r="M89" s="914">
        <v>970</v>
      </c>
      <c r="N89" s="906" t="s">
        <v>504</v>
      </c>
      <c r="O89" s="922">
        <v>9</v>
      </c>
      <c r="P89" s="229" t="s">
        <v>504</v>
      </c>
      <c r="Q89" s="233">
        <v>8230</v>
      </c>
      <c r="R89" s="906" t="s">
        <v>504</v>
      </c>
      <c r="S89" s="234">
        <v>80</v>
      </c>
      <c r="T89" s="235" t="s">
        <v>502</v>
      </c>
      <c r="U89" s="261">
        <v>3290</v>
      </c>
      <c r="V89" s="235" t="s">
        <v>502</v>
      </c>
      <c r="W89" s="237">
        <v>30</v>
      </c>
      <c r="X89" s="238"/>
      <c r="Y89" s="239"/>
      <c r="Z89" s="238"/>
      <c r="AA89" s="240"/>
      <c r="AB89" s="238"/>
      <c r="AC89" s="239" t="s">
        <v>179</v>
      </c>
      <c r="AD89" s="238"/>
      <c r="AE89" s="241"/>
      <c r="AF89" s="907" t="s">
        <v>504</v>
      </c>
      <c r="AG89" s="920" t="s">
        <v>180</v>
      </c>
      <c r="AH89" s="906" t="s">
        <v>504</v>
      </c>
      <c r="AI89" s="918" t="s">
        <v>180</v>
      </c>
      <c r="AJ89" s="906" t="s">
        <v>178</v>
      </c>
      <c r="AK89" s="910">
        <v>4700</v>
      </c>
      <c r="AL89" s="906" t="s">
        <v>504</v>
      </c>
      <c r="AM89" s="912">
        <v>40</v>
      </c>
      <c r="AN89" s="906" t="s">
        <v>178</v>
      </c>
      <c r="AO89" s="914">
        <v>770</v>
      </c>
      <c r="AP89" s="906" t="s">
        <v>504</v>
      </c>
      <c r="AQ89" s="924">
        <v>7</v>
      </c>
      <c r="AR89" s="906" t="s">
        <v>178</v>
      </c>
      <c r="AS89" s="242">
        <v>460</v>
      </c>
      <c r="AT89" s="906" t="s">
        <v>178</v>
      </c>
      <c r="AU89" s="243">
        <v>4</v>
      </c>
      <c r="AV89" s="906" t="s">
        <v>178</v>
      </c>
      <c r="AW89" s="242">
        <v>80</v>
      </c>
      <c r="AX89" s="906" t="s">
        <v>178</v>
      </c>
      <c r="AY89" s="243">
        <v>1</v>
      </c>
      <c r="AZ89" s="909" t="s">
        <v>502</v>
      </c>
      <c r="BA89" s="916">
        <v>4660</v>
      </c>
      <c r="BB89" s="909" t="s">
        <v>502</v>
      </c>
      <c r="BC89" s="244">
        <v>240</v>
      </c>
      <c r="BD89" s="906" t="s">
        <v>511</v>
      </c>
      <c r="BE89" s="245">
        <v>4700</v>
      </c>
    </row>
    <row r="90" spans="1:57" ht="24.75" customHeight="1">
      <c r="A90" s="943"/>
      <c r="B90" s="903"/>
      <c r="C90" s="905"/>
      <c r="D90" s="284" t="s">
        <v>181</v>
      </c>
      <c r="F90" s="246">
        <v>45220</v>
      </c>
      <c r="G90" s="247"/>
      <c r="H90" s="229" t="s">
        <v>504</v>
      </c>
      <c r="I90" s="248">
        <v>430</v>
      </c>
      <c r="J90" s="249"/>
      <c r="K90" s="250" t="s">
        <v>403</v>
      </c>
      <c r="L90" s="906"/>
      <c r="M90" s="915"/>
      <c r="N90" s="906"/>
      <c r="O90" s="923"/>
      <c r="P90" s="229" t="s">
        <v>504</v>
      </c>
      <c r="Q90" s="248">
        <v>8230</v>
      </c>
      <c r="R90" s="906"/>
      <c r="S90" s="251">
        <v>80</v>
      </c>
      <c r="T90" s="235"/>
      <c r="U90" s="252"/>
      <c r="V90" s="238"/>
      <c r="W90" s="252"/>
      <c r="X90" s="253" t="s">
        <v>504</v>
      </c>
      <c r="Y90" s="254">
        <v>57660</v>
      </c>
      <c r="Z90" s="238" t="s">
        <v>504</v>
      </c>
      <c r="AA90" s="255">
        <v>570</v>
      </c>
      <c r="AB90" s="253" t="s">
        <v>504</v>
      </c>
      <c r="AC90" s="256">
        <v>49430</v>
      </c>
      <c r="AD90" s="253" t="s">
        <v>178</v>
      </c>
      <c r="AE90" s="255">
        <v>490</v>
      </c>
      <c r="AF90" s="908"/>
      <c r="AG90" s="921"/>
      <c r="AH90" s="906"/>
      <c r="AI90" s="919"/>
      <c r="AJ90" s="906"/>
      <c r="AK90" s="911"/>
      <c r="AL90" s="906"/>
      <c r="AM90" s="913"/>
      <c r="AN90" s="906"/>
      <c r="AO90" s="915"/>
      <c r="AP90" s="906"/>
      <c r="AQ90" s="925"/>
      <c r="AR90" s="906"/>
      <c r="AS90" s="257" t="s">
        <v>199</v>
      </c>
      <c r="AT90" s="906"/>
      <c r="AU90" s="257" t="s">
        <v>200</v>
      </c>
      <c r="AV90" s="906"/>
      <c r="AW90" s="257" t="s">
        <v>199</v>
      </c>
      <c r="AX90" s="906"/>
      <c r="AY90" s="257" t="s">
        <v>200</v>
      </c>
      <c r="AZ90" s="909"/>
      <c r="BA90" s="917"/>
      <c r="BB90" s="909"/>
      <c r="BC90" s="258" t="s">
        <v>506</v>
      </c>
      <c r="BD90" s="906"/>
      <c r="BE90" s="259">
        <v>40</v>
      </c>
    </row>
    <row r="91" spans="1:57" ht="24.75" customHeight="1">
      <c r="A91" s="943"/>
      <c r="B91" s="902" t="s">
        <v>189</v>
      </c>
      <c r="C91" s="904" t="s">
        <v>176</v>
      </c>
      <c r="D91" s="299" t="s">
        <v>177</v>
      </c>
      <c r="F91" s="227">
        <v>35010</v>
      </c>
      <c r="G91" s="228">
        <v>43240</v>
      </c>
      <c r="H91" s="229" t="s">
        <v>504</v>
      </c>
      <c r="I91" s="230">
        <v>330</v>
      </c>
      <c r="J91" s="231">
        <v>410</v>
      </c>
      <c r="K91" s="232" t="s">
        <v>403</v>
      </c>
      <c r="L91" s="906" t="s">
        <v>504</v>
      </c>
      <c r="M91" s="914">
        <v>850</v>
      </c>
      <c r="N91" s="906" t="s">
        <v>504</v>
      </c>
      <c r="O91" s="922">
        <v>8</v>
      </c>
      <c r="P91" s="229" t="s">
        <v>504</v>
      </c>
      <c r="Q91" s="233">
        <v>8230</v>
      </c>
      <c r="R91" s="906" t="s">
        <v>504</v>
      </c>
      <c r="S91" s="234">
        <v>80</v>
      </c>
      <c r="T91" s="235" t="s">
        <v>502</v>
      </c>
      <c r="U91" s="261">
        <v>3290</v>
      </c>
      <c r="V91" s="235" t="s">
        <v>502</v>
      </c>
      <c r="W91" s="237">
        <v>30</v>
      </c>
      <c r="X91" s="238"/>
      <c r="Y91" s="239"/>
      <c r="Z91" s="238"/>
      <c r="AA91" s="240"/>
      <c r="AB91" s="238"/>
      <c r="AC91" s="239" t="s">
        <v>179</v>
      </c>
      <c r="AD91" s="238"/>
      <c r="AE91" s="241"/>
      <c r="AF91" s="907" t="s">
        <v>504</v>
      </c>
      <c r="AG91" s="920" t="s">
        <v>180</v>
      </c>
      <c r="AH91" s="906" t="s">
        <v>504</v>
      </c>
      <c r="AI91" s="918" t="s">
        <v>180</v>
      </c>
      <c r="AJ91" s="906" t="s">
        <v>178</v>
      </c>
      <c r="AK91" s="910">
        <v>4110</v>
      </c>
      <c r="AL91" s="906" t="s">
        <v>504</v>
      </c>
      <c r="AM91" s="912">
        <v>40</v>
      </c>
      <c r="AN91" s="906" t="s">
        <v>178</v>
      </c>
      <c r="AO91" s="914">
        <v>670</v>
      </c>
      <c r="AP91" s="906" t="s">
        <v>504</v>
      </c>
      <c r="AQ91" s="924">
        <v>6</v>
      </c>
      <c r="AR91" s="906" t="s">
        <v>178</v>
      </c>
      <c r="AS91" s="242">
        <v>420</v>
      </c>
      <c r="AT91" s="906" t="s">
        <v>178</v>
      </c>
      <c r="AU91" s="243">
        <v>4</v>
      </c>
      <c r="AV91" s="906" t="s">
        <v>178</v>
      </c>
      <c r="AW91" s="242">
        <v>70</v>
      </c>
      <c r="AX91" s="906" t="s">
        <v>178</v>
      </c>
      <c r="AY91" s="243">
        <v>1</v>
      </c>
      <c r="AZ91" s="909" t="s">
        <v>502</v>
      </c>
      <c r="BA91" s="916">
        <v>4250</v>
      </c>
      <c r="BB91" s="909" t="s">
        <v>502</v>
      </c>
      <c r="BC91" s="244">
        <v>240</v>
      </c>
      <c r="BD91" s="906" t="s">
        <v>511</v>
      </c>
      <c r="BE91" s="245">
        <v>4110</v>
      </c>
    </row>
    <row r="92" spans="1:57" ht="24.75" customHeight="1">
      <c r="A92" s="943"/>
      <c r="B92" s="903"/>
      <c r="C92" s="905"/>
      <c r="D92" s="300" t="s">
        <v>181</v>
      </c>
      <c r="F92" s="246">
        <v>43240</v>
      </c>
      <c r="G92" s="247"/>
      <c r="H92" s="229" t="s">
        <v>504</v>
      </c>
      <c r="I92" s="248">
        <v>410</v>
      </c>
      <c r="J92" s="249"/>
      <c r="K92" s="250" t="s">
        <v>403</v>
      </c>
      <c r="L92" s="906"/>
      <c r="M92" s="915"/>
      <c r="N92" s="906"/>
      <c r="O92" s="923"/>
      <c r="P92" s="229" t="s">
        <v>504</v>
      </c>
      <c r="Q92" s="248">
        <v>8230</v>
      </c>
      <c r="R92" s="906"/>
      <c r="S92" s="251">
        <v>80</v>
      </c>
      <c r="T92" s="235"/>
      <c r="U92" s="252"/>
      <c r="V92" s="238"/>
      <c r="W92" s="252"/>
      <c r="X92" s="253" t="s">
        <v>504</v>
      </c>
      <c r="Y92" s="254">
        <v>57660</v>
      </c>
      <c r="Z92" s="238" t="s">
        <v>504</v>
      </c>
      <c r="AA92" s="255">
        <v>570</v>
      </c>
      <c r="AB92" s="253" t="s">
        <v>504</v>
      </c>
      <c r="AC92" s="256">
        <v>49430</v>
      </c>
      <c r="AD92" s="253" t="s">
        <v>178</v>
      </c>
      <c r="AE92" s="255">
        <v>490</v>
      </c>
      <c r="AF92" s="908"/>
      <c r="AG92" s="921"/>
      <c r="AH92" s="906"/>
      <c r="AI92" s="919"/>
      <c r="AJ92" s="906"/>
      <c r="AK92" s="911"/>
      <c r="AL92" s="906"/>
      <c r="AM92" s="913"/>
      <c r="AN92" s="906"/>
      <c r="AO92" s="915"/>
      <c r="AP92" s="906"/>
      <c r="AQ92" s="925"/>
      <c r="AR92" s="906"/>
      <c r="AS92" s="257" t="s">
        <v>199</v>
      </c>
      <c r="AT92" s="906"/>
      <c r="AU92" s="257" t="s">
        <v>200</v>
      </c>
      <c r="AV92" s="906"/>
      <c r="AW92" s="257" t="s">
        <v>199</v>
      </c>
      <c r="AX92" s="906"/>
      <c r="AY92" s="257" t="s">
        <v>200</v>
      </c>
      <c r="AZ92" s="909"/>
      <c r="BA92" s="917"/>
      <c r="BB92" s="909"/>
      <c r="BC92" s="258" t="s">
        <v>506</v>
      </c>
      <c r="BD92" s="906"/>
      <c r="BE92" s="259">
        <v>40</v>
      </c>
    </row>
    <row r="93" spans="1:57" ht="24.75" customHeight="1">
      <c r="A93" s="943"/>
      <c r="B93" s="902" t="s">
        <v>190</v>
      </c>
      <c r="C93" s="904" t="s">
        <v>176</v>
      </c>
      <c r="D93" s="284" t="s">
        <v>177</v>
      </c>
      <c r="F93" s="227">
        <v>33450</v>
      </c>
      <c r="G93" s="228">
        <v>41680</v>
      </c>
      <c r="H93" s="229" t="s">
        <v>504</v>
      </c>
      <c r="I93" s="230">
        <v>310</v>
      </c>
      <c r="J93" s="231">
        <v>390</v>
      </c>
      <c r="K93" s="232" t="s">
        <v>403</v>
      </c>
      <c r="L93" s="906" t="s">
        <v>504</v>
      </c>
      <c r="M93" s="914">
        <v>750</v>
      </c>
      <c r="N93" s="906" t="s">
        <v>504</v>
      </c>
      <c r="O93" s="922">
        <v>7</v>
      </c>
      <c r="P93" s="229" t="s">
        <v>504</v>
      </c>
      <c r="Q93" s="233">
        <v>8230</v>
      </c>
      <c r="R93" s="906" t="s">
        <v>504</v>
      </c>
      <c r="S93" s="234">
        <v>80</v>
      </c>
      <c r="T93" s="235" t="s">
        <v>502</v>
      </c>
      <c r="U93" s="261">
        <v>3290</v>
      </c>
      <c r="V93" s="235" t="s">
        <v>502</v>
      </c>
      <c r="W93" s="237">
        <v>30</v>
      </c>
      <c r="X93" s="238"/>
      <c r="Y93" s="239"/>
      <c r="Z93" s="238"/>
      <c r="AA93" s="240"/>
      <c r="AB93" s="238"/>
      <c r="AC93" s="239" t="s">
        <v>179</v>
      </c>
      <c r="AD93" s="238"/>
      <c r="AE93" s="241"/>
      <c r="AF93" s="907" t="s">
        <v>504</v>
      </c>
      <c r="AG93" s="920">
        <v>660</v>
      </c>
      <c r="AH93" s="906" t="s">
        <v>504</v>
      </c>
      <c r="AI93" s="918">
        <v>6</v>
      </c>
      <c r="AJ93" s="906" t="s">
        <v>178</v>
      </c>
      <c r="AK93" s="910">
        <v>3660</v>
      </c>
      <c r="AL93" s="906" t="s">
        <v>504</v>
      </c>
      <c r="AM93" s="912">
        <v>30</v>
      </c>
      <c r="AN93" s="906" t="s">
        <v>178</v>
      </c>
      <c r="AO93" s="914">
        <v>600</v>
      </c>
      <c r="AP93" s="906" t="s">
        <v>504</v>
      </c>
      <c r="AQ93" s="924">
        <v>6</v>
      </c>
      <c r="AR93" s="906" t="s">
        <v>178</v>
      </c>
      <c r="AS93" s="242">
        <v>390</v>
      </c>
      <c r="AT93" s="906" t="s">
        <v>178</v>
      </c>
      <c r="AU93" s="243">
        <v>3</v>
      </c>
      <c r="AV93" s="906" t="s">
        <v>178</v>
      </c>
      <c r="AW93" s="242">
        <v>70</v>
      </c>
      <c r="AX93" s="906" t="s">
        <v>178</v>
      </c>
      <c r="AY93" s="243">
        <v>1</v>
      </c>
      <c r="AZ93" s="909" t="s">
        <v>502</v>
      </c>
      <c r="BA93" s="916">
        <v>3920</v>
      </c>
      <c r="BB93" s="909" t="s">
        <v>502</v>
      </c>
      <c r="BC93" s="244">
        <v>240</v>
      </c>
      <c r="BD93" s="906" t="s">
        <v>511</v>
      </c>
      <c r="BE93" s="245">
        <v>3660</v>
      </c>
    </row>
    <row r="94" spans="1:57" ht="24.75" customHeight="1">
      <c r="A94" s="943"/>
      <c r="B94" s="903"/>
      <c r="C94" s="905"/>
      <c r="D94" s="284" t="s">
        <v>181</v>
      </c>
      <c r="F94" s="246">
        <v>41680</v>
      </c>
      <c r="G94" s="247"/>
      <c r="H94" s="229" t="s">
        <v>504</v>
      </c>
      <c r="I94" s="248">
        <v>390</v>
      </c>
      <c r="J94" s="249"/>
      <c r="K94" s="250" t="s">
        <v>403</v>
      </c>
      <c r="L94" s="906"/>
      <c r="M94" s="915"/>
      <c r="N94" s="906"/>
      <c r="O94" s="923"/>
      <c r="P94" s="229" t="s">
        <v>504</v>
      </c>
      <c r="Q94" s="248">
        <v>8230</v>
      </c>
      <c r="R94" s="906"/>
      <c r="S94" s="251">
        <v>80</v>
      </c>
      <c r="T94" s="235"/>
      <c r="U94" s="252"/>
      <c r="V94" s="238"/>
      <c r="W94" s="252"/>
      <c r="X94" s="253" t="s">
        <v>504</v>
      </c>
      <c r="Y94" s="254">
        <v>57660</v>
      </c>
      <c r="Z94" s="238" t="s">
        <v>504</v>
      </c>
      <c r="AA94" s="255">
        <v>570</v>
      </c>
      <c r="AB94" s="253" t="s">
        <v>504</v>
      </c>
      <c r="AC94" s="256">
        <v>49430</v>
      </c>
      <c r="AD94" s="253" t="s">
        <v>178</v>
      </c>
      <c r="AE94" s="255">
        <v>490</v>
      </c>
      <c r="AF94" s="908"/>
      <c r="AG94" s="921"/>
      <c r="AH94" s="906"/>
      <c r="AI94" s="919"/>
      <c r="AJ94" s="906"/>
      <c r="AK94" s="911"/>
      <c r="AL94" s="906"/>
      <c r="AM94" s="913"/>
      <c r="AN94" s="906"/>
      <c r="AO94" s="915"/>
      <c r="AP94" s="906"/>
      <c r="AQ94" s="925"/>
      <c r="AR94" s="906"/>
      <c r="AS94" s="257" t="s">
        <v>199</v>
      </c>
      <c r="AT94" s="906"/>
      <c r="AU94" s="257" t="s">
        <v>200</v>
      </c>
      <c r="AV94" s="906"/>
      <c r="AW94" s="257" t="s">
        <v>199</v>
      </c>
      <c r="AX94" s="906"/>
      <c r="AY94" s="257" t="s">
        <v>200</v>
      </c>
      <c r="AZ94" s="909"/>
      <c r="BA94" s="917"/>
      <c r="BB94" s="909"/>
      <c r="BC94" s="258" t="s">
        <v>506</v>
      </c>
      <c r="BD94" s="906"/>
      <c r="BE94" s="259">
        <v>30</v>
      </c>
    </row>
    <row r="95" spans="1:57" ht="24.75" customHeight="1">
      <c r="A95" s="943"/>
      <c r="B95" s="902" t="s">
        <v>191</v>
      </c>
      <c r="C95" s="904" t="s">
        <v>176</v>
      </c>
      <c r="D95" s="299" t="s">
        <v>177</v>
      </c>
      <c r="F95" s="227">
        <v>32220</v>
      </c>
      <c r="G95" s="228">
        <v>40450</v>
      </c>
      <c r="H95" s="229" t="s">
        <v>504</v>
      </c>
      <c r="I95" s="230">
        <v>300</v>
      </c>
      <c r="J95" s="231">
        <v>380</v>
      </c>
      <c r="K95" s="232" t="s">
        <v>403</v>
      </c>
      <c r="L95" s="906" t="s">
        <v>504</v>
      </c>
      <c r="M95" s="914">
        <v>680</v>
      </c>
      <c r="N95" s="906" t="s">
        <v>504</v>
      </c>
      <c r="O95" s="922">
        <v>6</v>
      </c>
      <c r="P95" s="229" t="s">
        <v>504</v>
      </c>
      <c r="Q95" s="233">
        <v>8230</v>
      </c>
      <c r="R95" s="906" t="s">
        <v>504</v>
      </c>
      <c r="S95" s="234">
        <v>80</v>
      </c>
      <c r="T95" s="235" t="s">
        <v>502</v>
      </c>
      <c r="U95" s="261">
        <v>3290</v>
      </c>
      <c r="V95" s="235" t="s">
        <v>502</v>
      </c>
      <c r="W95" s="237">
        <v>30</v>
      </c>
      <c r="X95" s="238"/>
      <c r="Y95" s="239"/>
      <c r="Z95" s="238"/>
      <c r="AA95" s="240"/>
      <c r="AB95" s="238"/>
      <c r="AC95" s="239" t="s">
        <v>179</v>
      </c>
      <c r="AD95" s="238"/>
      <c r="AE95" s="241"/>
      <c r="AF95" s="907" t="s">
        <v>504</v>
      </c>
      <c r="AG95" s="920">
        <v>600</v>
      </c>
      <c r="AH95" s="906" t="s">
        <v>504</v>
      </c>
      <c r="AI95" s="918">
        <v>6</v>
      </c>
      <c r="AJ95" s="906" t="s">
        <v>178</v>
      </c>
      <c r="AK95" s="910">
        <v>3290</v>
      </c>
      <c r="AL95" s="906" t="s">
        <v>504</v>
      </c>
      <c r="AM95" s="912">
        <v>30</v>
      </c>
      <c r="AN95" s="906" t="s">
        <v>178</v>
      </c>
      <c r="AO95" s="914">
        <v>540</v>
      </c>
      <c r="AP95" s="906" t="s">
        <v>504</v>
      </c>
      <c r="AQ95" s="924">
        <v>5</v>
      </c>
      <c r="AR95" s="906" t="s">
        <v>178</v>
      </c>
      <c r="AS95" s="242">
        <v>370</v>
      </c>
      <c r="AT95" s="906" t="s">
        <v>178</v>
      </c>
      <c r="AU95" s="243">
        <v>3</v>
      </c>
      <c r="AV95" s="906" t="s">
        <v>178</v>
      </c>
      <c r="AW95" s="242">
        <v>60</v>
      </c>
      <c r="AX95" s="906" t="s">
        <v>178</v>
      </c>
      <c r="AY95" s="243">
        <v>1</v>
      </c>
      <c r="AZ95" s="909" t="s">
        <v>502</v>
      </c>
      <c r="BA95" s="916">
        <v>3660</v>
      </c>
      <c r="BB95" s="909" t="s">
        <v>502</v>
      </c>
      <c r="BC95" s="244">
        <v>240</v>
      </c>
      <c r="BD95" s="906" t="s">
        <v>511</v>
      </c>
      <c r="BE95" s="245">
        <v>3290</v>
      </c>
    </row>
    <row r="96" spans="1:57" ht="24.75" customHeight="1">
      <c r="A96" s="943"/>
      <c r="B96" s="903"/>
      <c r="C96" s="905"/>
      <c r="D96" s="300" t="s">
        <v>181</v>
      </c>
      <c r="F96" s="246">
        <v>40450</v>
      </c>
      <c r="G96" s="247"/>
      <c r="H96" s="229" t="s">
        <v>504</v>
      </c>
      <c r="I96" s="248">
        <v>380</v>
      </c>
      <c r="J96" s="249"/>
      <c r="K96" s="250" t="s">
        <v>403</v>
      </c>
      <c r="L96" s="906"/>
      <c r="M96" s="915"/>
      <c r="N96" s="906"/>
      <c r="O96" s="923"/>
      <c r="P96" s="229" t="s">
        <v>504</v>
      </c>
      <c r="Q96" s="248">
        <v>8230</v>
      </c>
      <c r="R96" s="906"/>
      <c r="S96" s="251">
        <v>80</v>
      </c>
      <c r="T96" s="235"/>
      <c r="U96" s="252"/>
      <c r="V96" s="238"/>
      <c r="W96" s="252"/>
      <c r="X96" s="253" t="s">
        <v>504</v>
      </c>
      <c r="Y96" s="254">
        <v>57660</v>
      </c>
      <c r="Z96" s="238" t="s">
        <v>504</v>
      </c>
      <c r="AA96" s="255">
        <v>570</v>
      </c>
      <c r="AB96" s="253" t="s">
        <v>504</v>
      </c>
      <c r="AC96" s="256">
        <v>49430</v>
      </c>
      <c r="AD96" s="253" t="s">
        <v>178</v>
      </c>
      <c r="AE96" s="255">
        <v>490</v>
      </c>
      <c r="AF96" s="908"/>
      <c r="AG96" s="921"/>
      <c r="AH96" s="906"/>
      <c r="AI96" s="919"/>
      <c r="AJ96" s="906"/>
      <c r="AK96" s="911"/>
      <c r="AL96" s="906"/>
      <c r="AM96" s="913"/>
      <c r="AN96" s="906"/>
      <c r="AO96" s="915"/>
      <c r="AP96" s="906"/>
      <c r="AQ96" s="925"/>
      <c r="AR96" s="906"/>
      <c r="AS96" s="257" t="s">
        <v>199</v>
      </c>
      <c r="AT96" s="906"/>
      <c r="AU96" s="257" t="s">
        <v>200</v>
      </c>
      <c r="AV96" s="906"/>
      <c r="AW96" s="257" t="s">
        <v>199</v>
      </c>
      <c r="AX96" s="906"/>
      <c r="AY96" s="257" t="s">
        <v>200</v>
      </c>
      <c r="AZ96" s="909"/>
      <c r="BA96" s="917"/>
      <c r="BB96" s="909"/>
      <c r="BC96" s="258" t="s">
        <v>506</v>
      </c>
      <c r="BD96" s="906"/>
      <c r="BE96" s="259">
        <v>30</v>
      </c>
    </row>
    <row r="97" spans="1:57" ht="24.75" customHeight="1">
      <c r="A97" s="943"/>
      <c r="B97" s="902" t="s">
        <v>192</v>
      </c>
      <c r="C97" s="904" t="s">
        <v>176</v>
      </c>
      <c r="D97" s="284" t="s">
        <v>177</v>
      </c>
      <c r="F97" s="227">
        <v>30360</v>
      </c>
      <c r="G97" s="228">
        <v>38590</v>
      </c>
      <c r="H97" s="229" t="s">
        <v>504</v>
      </c>
      <c r="I97" s="230">
        <v>280</v>
      </c>
      <c r="J97" s="231">
        <v>360</v>
      </c>
      <c r="K97" s="232" t="s">
        <v>403</v>
      </c>
      <c r="L97" s="906" t="s">
        <v>504</v>
      </c>
      <c r="M97" s="914">
        <v>560</v>
      </c>
      <c r="N97" s="906" t="s">
        <v>504</v>
      </c>
      <c r="O97" s="922">
        <v>5</v>
      </c>
      <c r="P97" s="229" t="s">
        <v>504</v>
      </c>
      <c r="Q97" s="233">
        <v>8230</v>
      </c>
      <c r="R97" s="906" t="s">
        <v>504</v>
      </c>
      <c r="S97" s="234">
        <v>80</v>
      </c>
      <c r="T97" s="235" t="s">
        <v>502</v>
      </c>
      <c r="U97" s="261">
        <v>3290</v>
      </c>
      <c r="V97" s="235" t="s">
        <v>502</v>
      </c>
      <c r="W97" s="237">
        <v>30</v>
      </c>
      <c r="X97" s="238"/>
      <c r="Y97" s="239"/>
      <c r="Z97" s="238"/>
      <c r="AA97" s="240"/>
      <c r="AB97" s="238"/>
      <c r="AC97" s="239" t="s">
        <v>179</v>
      </c>
      <c r="AD97" s="238"/>
      <c r="AE97" s="241"/>
      <c r="AF97" s="907" t="s">
        <v>504</v>
      </c>
      <c r="AG97" s="920">
        <v>500</v>
      </c>
      <c r="AH97" s="906" t="s">
        <v>504</v>
      </c>
      <c r="AI97" s="918">
        <v>5</v>
      </c>
      <c r="AJ97" s="906" t="s">
        <v>178</v>
      </c>
      <c r="AK97" s="910">
        <v>2740</v>
      </c>
      <c r="AL97" s="906" t="s">
        <v>504</v>
      </c>
      <c r="AM97" s="912">
        <v>20</v>
      </c>
      <c r="AN97" s="906" t="s">
        <v>178</v>
      </c>
      <c r="AO97" s="914">
        <v>520</v>
      </c>
      <c r="AP97" s="906" t="s">
        <v>504</v>
      </c>
      <c r="AQ97" s="924">
        <v>5</v>
      </c>
      <c r="AR97" s="906" t="s">
        <v>178</v>
      </c>
      <c r="AS97" s="242">
        <v>320</v>
      </c>
      <c r="AT97" s="906" t="s">
        <v>178</v>
      </c>
      <c r="AU97" s="243">
        <v>3</v>
      </c>
      <c r="AV97" s="906" t="s">
        <v>178</v>
      </c>
      <c r="AW97" s="242">
        <v>50</v>
      </c>
      <c r="AX97" s="906" t="s">
        <v>178</v>
      </c>
      <c r="AY97" s="243">
        <v>1</v>
      </c>
      <c r="AZ97" s="909" t="s">
        <v>502</v>
      </c>
      <c r="BA97" s="916">
        <v>3160</v>
      </c>
      <c r="BB97" s="909" t="s">
        <v>502</v>
      </c>
      <c r="BC97" s="244">
        <v>240</v>
      </c>
      <c r="BD97" s="906" t="s">
        <v>511</v>
      </c>
      <c r="BE97" s="245">
        <v>2740</v>
      </c>
    </row>
    <row r="98" spans="1:57" ht="24.75" customHeight="1">
      <c r="A98" s="943"/>
      <c r="B98" s="903"/>
      <c r="C98" s="905"/>
      <c r="D98" s="284" t="s">
        <v>181</v>
      </c>
      <c r="F98" s="246">
        <v>38590</v>
      </c>
      <c r="G98" s="247"/>
      <c r="H98" s="229" t="s">
        <v>504</v>
      </c>
      <c r="I98" s="248">
        <v>360</v>
      </c>
      <c r="J98" s="249"/>
      <c r="K98" s="250" t="s">
        <v>403</v>
      </c>
      <c r="L98" s="906"/>
      <c r="M98" s="915"/>
      <c r="N98" s="906"/>
      <c r="O98" s="923"/>
      <c r="P98" s="229" t="s">
        <v>504</v>
      </c>
      <c r="Q98" s="248">
        <v>8230</v>
      </c>
      <c r="R98" s="906"/>
      <c r="S98" s="251">
        <v>80</v>
      </c>
      <c r="T98" s="235"/>
      <c r="U98" s="252"/>
      <c r="V98" s="238"/>
      <c r="W98" s="252"/>
      <c r="X98" s="253" t="s">
        <v>504</v>
      </c>
      <c r="Y98" s="254">
        <v>57660</v>
      </c>
      <c r="Z98" s="238" t="s">
        <v>504</v>
      </c>
      <c r="AA98" s="255">
        <v>570</v>
      </c>
      <c r="AB98" s="253" t="s">
        <v>504</v>
      </c>
      <c r="AC98" s="256">
        <v>49430</v>
      </c>
      <c r="AD98" s="253" t="s">
        <v>178</v>
      </c>
      <c r="AE98" s="255">
        <v>490</v>
      </c>
      <c r="AF98" s="908"/>
      <c r="AG98" s="921"/>
      <c r="AH98" s="906"/>
      <c r="AI98" s="919"/>
      <c r="AJ98" s="906"/>
      <c r="AK98" s="911"/>
      <c r="AL98" s="906"/>
      <c r="AM98" s="913"/>
      <c r="AN98" s="906"/>
      <c r="AO98" s="915"/>
      <c r="AP98" s="906"/>
      <c r="AQ98" s="925"/>
      <c r="AR98" s="906"/>
      <c r="AS98" s="257" t="s">
        <v>199</v>
      </c>
      <c r="AT98" s="906"/>
      <c r="AU98" s="257" t="s">
        <v>200</v>
      </c>
      <c r="AV98" s="906"/>
      <c r="AW98" s="257" t="s">
        <v>199</v>
      </c>
      <c r="AX98" s="906"/>
      <c r="AY98" s="257" t="s">
        <v>200</v>
      </c>
      <c r="AZ98" s="909"/>
      <c r="BA98" s="917"/>
      <c r="BB98" s="909"/>
      <c r="BC98" s="258" t="s">
        <v>506</v>
      </c>
      <c r="BD98" s="906"/>
      <c r="BE98" s="259">
        <v>20</v>
      </c>
    </row>
    <row r="99" spans="1:57" ht="24.75" customHeight="1">
      <c r="A99" s="943"/>
      <c r="B99" s="902" t="s">
        <v>193</v>
      </c>
      <c r="C99" s="904" t="s">
        <v>176</v>
      </c>
      <c r="D99" s="299" t="s">
        <v>177</v>
      </c>
      <c r="F99" s="227">
        <v>29010</v>
      </c>
      <c r="G99" s="228">
        <v>37240</v>
      </c>
      <c r="H99" s="229" t="s">
        <v>504</v>
      </c>
      <c r="I99" s="230">
        <v>270</v>
      </c>
      <c r="J99" s="231">
        <v>350</v>
      </c>
      <c r="K99" s="232" t="s">
        <v>403</v>
      </c>
      <c r="L99" s="906" t="s">
        <v>504</v>
      </c>
      <c r="M99" s="914">
        <v>480</v>
      </c>
      <c r="N99" s="906" t="s">
        <v>504</v>
      </c>
      <c r="O99" s="922">
        <v>4</v>
      </c>
      <c r="P99" s="229" t="s">
        <v>504</v>
      </c>
      <c r="Q99" s="233">
        <v>8230</v>
      </c>
      <c r="R99" s="906" t="s">
        <v>504</v>
      </c>
      <c r="S99" s="234">
        <v>80</v>
      </c>
      <c r="T99" s="235" t="s">
        <v>502</v>
      </c>
      <c r="U99" s="261">
        <v>3290</v>
      </c>
      <c r="V99" s="235" t="s">
        <v>502</v>
      </c>
      <c r="W99" s="237">
        <v>30</v>
      </c>
      <c r="X99" s="238"/>
      <c r="Y99" s="239"/>
      <c r="Z99" s="238"/>
      <c r="AA99" s="240"/>
      <c r="AB99" s="238"/>
      <c r="AC99" s="239" t="s">
        <v>179</v>
      </c>
      <c r="AD99" s="238"/>
      <c r="AE99" s="241"/>
      <c r="AF99" s="907" t="s">
        <v>504</v>
      </c>
      <c r="AG99" s="920">
        <v>430</v>
      </c>
      <c r="AH99" s="906" t="s">
        <v>504</v>
      </c>
      <c r="AI99" s="918">
        <v>4</v>
      </c>
      <c r="AJ99" s="906" t="s">
        <v>178</v>
      </c>
      <c r="AK99" s="910">
        <v>2350</v>
      </c>
      <c r="AL99" s="906" t="s">
        <v>504</v>
      </c>
      <c r="AM99" s="912">
        <v>20</v>
      </c>
      <c r="AN99" s="906" t="s">
        <v>178</v>
      </c>
      <c r="AO99" s="914">
        <v>520</v>
      </c>
      <c r="AP99" s="906" t="s">
        <v>504</v>
      </c>
      <c r="AQ99" s="924">
        <v>5</v>
      </c>
      <c r="AR99" s="906" t="s">
        <v>178</v>
      </c>
      <c r="AS99" s="242">
        <v>280</v>
      </c>
      <c r="AT99" s="906" t="s">
        <v>178</v>
      </c>
      <c r="AU99" s="243">
        <v>2</v>
      </c>
      <c r="AV99" s="906" t="s">
        <v>178</v>
      </c>
      <c r="AW99" s="242">
        <v>50</v>
      </c>
      <c r="AX99" s="906" t="s">
        <v>178</v>
      </c>
      <c r="AY99" s="243">
        <v>1</v>
      </c>
      <c r="AZ99" s="909" t="s">
        <v>502</v>
      </c>
      <c r="BA99" s="916">
        <v>2810</v>
      </c>
      <c r="BB99" s="909" t="s">
        <v>502</v>
      </c>
      <c r="BC99" s="244">
        <v>240</v>
      </c>
      <c r="BD99" s="906" t="s">
        <v>511</v>
      </c>
      <c r="BE99" s="245">
        <v>2350</v>
      </c>
    </row>
    <row r="100" spans="1:57" ht="24.75" customHeight="1">
      <c r="A100" s="943"/>
      <c r="B100" s="903"/>
      <c r="C100" s="905"/>
      <c r="D100" s="300" t="s">
        <v>181</v>
      </c>
      <c r="F100" s="246">
        <v>37240</v>
      </c>
      <c r="G100" s="247"/>
      <c r="H100" s="229" t="s">
        <v>504</v>
      </c>
      <c r="I100" s="248">
        <v>350</v>
      </c>
      <c r="J100" s="249"/>
      <c r="K100" s="250" t="s">
        <v>403</v>
      </c>
      <c r="L100" s="906"/>
      <c r="M100" s="915"/>
      <c r="N100" s="906"/>
      <c r="O100" s="923"/>
      <c r="P100" s="229" t="s">
        <v>504</v>
      </c>
      <c r="Q100" s="248">
        <v>8230</v>
      </c>
      <c r="R100" s="906"/>
      <c r="S100" s="251">
        <v>80</v>
      </c>
      <c r="T100" s="235"/>
      <c r="U100" s="252"/>
      <c r="V100" s="238"/>
      <c r="W100" s="252"/>
      <c r="X100" s="253" t="s">
        <v>504</v>
      </c>
      <c r="Y100" s="254">
        <v>57660</v>
      </c>
      <c r="Z100" s="238" t="s">
        <v>504</v>
      </c>
      <c r="AA100" s="255">
        <v>570</v>
      </c>
      <c r="AB100" s="253" t="s">
        <v>504</v>
      </c>
      <c r="AC100" s="256">
        <v>49430</v>
      </c>
      <c r="AD100" s="253" t="s">
        <v>178</v>
      </c>
      <c r="AE100" s="255">
        <v>490</v>
      </c>
      <c r="AF100" s="908"/>
      <c r="AG100" s="921"/>
      <c r="AH100" s="906"/>
      <c r="AI100" s="919"/>
      <c r="AJ100" s="906"/>
      <c r="AK100" s="911"/>
      <c r="AL100" s="906"/>
      <c r="AM100" s="913"/>
      <c r="AN100" s="906"/>
      <c r="AO100" s="915"/>
      <c r="AP100" s="906"/>
      <c r="AQ100" s="925"/>
      <c r="AR100" s="906"/>
      <c r="AS100" s="257" t="s">
        <v>199</v>
      </c>
      <c r="AT100" s="906"/>
      <c r="AU100" s="257" t="s">
        <v>200</v>
      </c>
      <c r="AV100" s="906"/>
      <c r="AW100" s="257" t="s">
        <v>199</v>
      </c>
      <c r="AX100" s="906"/>
      <c r="AY100" s="257" t="s">
        <v>200</v>
      </c>
      <c r="AZ100" s="909"/>
      <c r="BA100" s="917"/>
      <c r="BB100" s="909"/>
      <c r="BC100" s="258" t="s">
        <v>506</v>
      </c>
      <c r="BD100" s="906"/>
      <c r="BE100" s="259">
        <v>20</v>
      </c>
    </row>
    <row r="101" spans="1:57" ht="24.75" customHeight="1">
      <c r="A101" s="943"/>
      <c r="B101" s="902" t="s">
        <v>194</v>
      </c>
      <c r="C101" s="904" t="s">
        <v>176</v>
      </c>
      <c r="D101" s="284" t="s">
        <v>177</v>
      </c>
      <c r="F101" s="227">
        <v>28020</v>
      </c>
      <c r="G101" s="228">
        <v>36250</v>
      </c>
      <c r="H101" s="229" t="s">
        <v>504</v>
      </c>
      <c r="I101" s="230">
        <v>260</v>
      </c>
      <c r="J101" s="231">
        <v>340</v>
      </c>
      <c r="K101" s="232" t="s">
        <v>403</v>
      </c>
      <c r="L101" s="906" t="s">
        <v>504</v>
      </c>
      <c r="M101" s="914">
        <v>420</v>
      </c>
      <c r="N101" s="906" t="s">
        <v>504</v>
      </c>
      <c r="O101" s="922">
        <v>4</v>
      </c>
      <c r="P101" s="229" t="s">
        <v>504</v>
      </c>
      <c r="Q101" s="233">
        <v>8230</v>
      </c>
      <c r="R101" s="906" t="s">
        <v>504</v>
      </c>
      <c r="S101" s="234">
        <v>80</v>
      </c>
      <c r="T101" s="235" t="s">
        <v>502</v>
      </c>
      <c r="U101" s="261">
        <v>3290</v>
      </c>
      <c r="V101" s="235" t="s">
        <v>502</v>
      </c>
      <c r="W101" s="237">
        <v>30</v>
      </c>
      <c r="X101" s="238"/>
      <c r="Y101" s="239"/>
      <c r="Z101" s="238"/>
      <c r="AA101" s="240"/>
      <c r="AB101" s="238"/>
      <c r="AC101" s="239" t="s">
        <v>179</v>
      </c>
      <c r="AD101" s="238"/>
      <c r="AE101" s="241"/>
      <c r="AF101" s="907" t="s">
        <v>504</v>
      </c>
      <c r="AG101" s="920">
        <v>370</v>
      </c>
      <c r="AH101" s="906" t="s">
        <v>504</v>
      </c>
      <c r="AI101" s="918">
        <v>3</v>
      </c>
      <c r="AJ101" s="906" t="s">
        <v>178</v>
      </c>
      <c r="AK101" s="910">
        <v>2050</v>
      </c>
      <c r="AL101" s="906" t="s">
        <v>504</v>
      </c>
      <c r="AM101" s="912">
        <v>20</v>
      </c>
      <c r="AN101" s="906" t="s">
        <v>178</v>
      </c>
      <c r="AO101" s="914">
        <v>520</v>
      </c>
      <c r="AP101" s="906" t="s">
        <v>504</v>
      </c>
      <c r="AQ101" s="924">
        <v>5</v>
      </c>
      <c r="AR101" s="906" t="s">
        <v>178</v>
      </c>
      <c r="AS101" s="242">
        <v>260</v>
      </c>
      <c r="AT101" s="906" t="s">
        <v>178</v>
      </c>
      <c r="AU101" s="243">
        <v>2</v>
      </c>
      <c r="AV101" s="906" t="s">
        <v>178</v>
      </c>
      <c r="AW101" s="242">
        <v>40</v>
      </c>
      <c r="AX101" s="906" t="s">
        <v>178</v>
      </c>
      <c r="AY101" s="243">
        <v>1</v>
      </c>
      <c r="AZ101" s="909" t="s">
        <v>502</v>
      </c>
      <c r="BA101" s="916">
        <v>2540</v>
      </c>
      <c r="BB101" s="909" t="s">
        <v>502</v>
      </c>
      <c r="BC101" s="244">
        <v>240</v>
      </c>
      <c r="BD101" s="906" t="s">
        <v>511</v>
      </c>
      <c r="BE101" s="245">
        <v>2060</v>
      </c>
    </row>
    <row r="102" spans="1:57" ht="24.75" customHeight="1">
      <c r="A102" s="943"/>
      <c r="B102" s="903"/>
      <c r="C102" s="905"/>
      <c r="D102" s="284" t="s">
        <v>181</v>
      </c>
      <c r="F102" s="246">
        <v>36250</v>
      </c>
      <c r="G102" s="247"/>
      <c r="H102" s="229" t="s">
        <v>504</v>
      </c>
      <c r="I102" s="248">
        <v>340</v>
      </c>
      <c r="J102" s="249"/>
      <c r="K102" s="250" t="s">
        <v>403</v>
      </c>
      <c r="L102" s="906"/>
      <c r="M102" s="915"/>
      <c r="N102" s="906"/>
      <c r="O102" s="923"/>
      <c r="P102" s="229" t="s">
        <v>504</v>
      </c>
      <c r="Q102" s="248">
        <v>8230</v>
      </c>
      <c r="R102" s="906"/>
      <c r="S102" s="251">
        <v>80</v>
      </c>
      <c r="T102" s="235"/>
      <c r="U102" s="252"/>
      <c r="V102" s="238"/>
      <c r="W102" s="252"/>
      <c r="X102" s="253" t="s">
        <v>504</v>
      </c>
      <c r="Y102" s="254">
        <v>57660</v>
      </c>
      <c r="Z102" s="238" t="s">
        <v>504</v>
      </c>
      <c r="AA102" s="255">
        <v>570</v>
      </c>
      <c r="AB102" s="253" t="s">
        <v>504</v>
      </c>
      <c r="AC102" s="256">
        <v>49430</v>
      </c>
      <c r="AD102" s="253" t="s">
        <v>178</v>
      </c>
      <c r="AE102" s="255">
        <v>490</v>
      </c>
      <c r="AF102" s="908"/>
      <c r="AG102" s="921"/>
      <c r="AH102" s="906"/>
      <c r="AI102" s="919"/>
      <c r="AJ102" s="906"/>
      <c r="AK102" s="911"/>
      <c r="AL102" s="906"/>
      <c r="AM102" s="913"/>
      <c r="AN102" s="906"/>
      <c r="AO102" s="915"/>
      <c r="AP102" s="906"/>
      <c r="AQ102" s="925"/>
      <c r="AR102" s="906"/>
      <c r="AS102" s="257" t="s">
        <v>199</v>
      </c>
      <c r="AT102" s="906"/>
      <c r="AU102" s="257" t="s">
        <v>200</v>
      </c>
      <c r="AV102" s="906"/>
      <c r="AW102" s="257" t="s">
        <v>199</v>
      </c>
      <c r="AX102" s="906"/>
      <c r="AY102" s="257" t="s">
        <v>200</v>
      </c>
      <c r="AZ102" s="909"/>
      <c r="BA102" s="917"/>
      <c r="BB102" s="909"/>
      <c r="BC102" s="258" t="s">
        <v>506</v>
      </c>
      <c r="BD102" s="906"/>
      <c r="BE102" s="259">
        <v>20</v>
      </c>
    </row>
    <row r="103" spans="1:57" ht="24.75" customHeight="1">
      <c r="A103" s="943"/>
      <c r="B103" s="902" t="s">
        <v>195</v>
      </c>
      <c r="C103" s="904" t="s">
        <v>176</v>
      </c>
      <c r="D103" s="299" t="s">
        <v>177</v>
      </c>
      <c r="F103" s="227">
        <v>27250</v>
      </c>
      <c r="G103" s="228">
        <v>35480</v>
      </c>
      <c r="H103" s="229" t="s">
        <v>504</v>
      </c>
      <c r="I103" s="230">
        <v>250</v>
      </c>
      <c r="J103" s="231">
        <v>330</v>
      </c>
      <c r="K103" s="232" t="s">
        <v>403</v>
      </c>
      <c r="L103" s="906" t="s">
        <v>504</v>
      </c>
      <c r="M103" s="914">
        <v>370</v>
      </c>
      <c r="N103" s="906" t="s">
        <v>504</v>
      </c>
      <c r="O103" s="922">
        <v>3</v>
      </c>
      <c r="P103" s="229" t="s">
        <v>504</v>
      </c>
      <c r="Q103" s="233">
        <v>8230</v>
      </c>
      <c r="R103" s="906" t="s">
        <v>504</v>
      </c>
      <c r="S103" s="234">
        <v>80</v>
      </c>
      <c r="T103" s="235" t="s">
        <v>502</v>
      </c>
      <c r="U103" s="261">
        <v>3290</v>
      </c>
      <c r="V103" s="235" t="s">
        <v>502</v>
      </c>
      <c r="W103" s="237">
        <v>30</v>
      </c>
      <c r="X103" s="238"/>
      <c r="Y103" s="239"/>
      <c r="Z103" s="238"/>
      <c r="AA103" s="240"/>
      <c r="AB103" s="238"/>
      <c r="AC103" s="239" t="s">
        <v>179</v>
      </c>
      <c r="AD103" s="238"/>
      <c r="AE103" s="241"/>
      <c r="AF103" s="907" t="s">
        <v>504</v>
      </c>
      <c r="AG103" s="920">
        <v>330</v>
      </c>
      <c r="AH103" s="906" t="s">
        <v>504</v>
      </c>
      <c r="AI103" s="918">
        <v>3</v>
      </c>
      <c r="AJ103" s="906" t="s">
        <v>178</v>
      </c>
      <c r="AK103" s="910">
        <v>1830</v>
      </c>
      <c r="AL103" s="906" t="s">
        <v>504</v>
      </c>
      <c r="AM103" s="912">
        <v>10</v>
      </c>
      <c r="AN103" s="906" t="s">
        <v>178</v>
      </c>
      <c r="AO103" s="914">
        <v>520</v>
      </c>
      <c r="AP103" s="906" t="s">
        <v>504</v>
      </c>
      <c r="AQ103" s="924">
        <v>5</v>
      </c>
      <c r="AR103" s="906" t="s">
        <v>178</v>
      </c>
      <c r="AS103" s="242">
        <v>230</v>
      </c>
      <c r="AT103" s="906" t="s">
        <v>178</v>
      </c>
      <c r="AU103" s="243">
        <v>2</v>
      </c>
      <c r="AV103" s="906" t="s">
        <v>178</v>
      </c>
      <c r="AW103" s="242">
        <v>40</v>
      </c>
      <c r="AX103" s="906" t="s">
        <v>178</v>
      </c>
      <c r="AY103" s="243">
        <v>1</v>
      </c>
      <c r="AZ103" s="909" t="s">
        <v>502</v>
      </c>
      <c r="BA103" s="916">
        <v>2440</v>
      </c>
      <c r="BB103" s="909" t="s">
        <v>502</v>
      </c>
      <c r="BC103" s="244">
        <v>240</v>
      </c>
      <c r="BD103" s="906" t="s">
        <v>511</v>
      </c>
      <c r="BE103" s="245">
        <v>1830</v>
      </c>
    </row>
    <row r="104" spans="1:57" ht="24.75" customHeight="1">
      <c r="A104" s="943"/>
      <c r="B104" s="903"/>
      <c r="C104" s="905"/>
      <c r="D104" s="300" t="s">
        <v>181</v>
      </c>
      <c r="F104" s="246">
        <v>35480</v>
      </c>
      <c r="G104" s="247"/>
      <c r="H104" s="229" t="s">
        <v>504</v>
      </c>
      <c r="I104" s="248">
        <v>330</v>
      </c>
      <c r="J104" s="249"/>
      <c r="K104" s="250" t="s">
        <v>403</v>
      </c>
      <c r="L104" s="906"/>
      <c r="M104" s="915"/>
      <c r="N104" s="906"/>
      <c r="O104" s="923"/>
      <c r="P104" s="229" t="s">
        <v>504</v>
      </c>
      <c r="Q104" s="248">
        <v>8230</v>
      </c>
      <c r="R104" s="906"/>
      <c r="S104" s="251">
        <v>80</v>
      </c>
      <c r="T104" s="235"/>
      <c r="U104" s="252"/>
      <c r="V104" s="238"/>
      <c r="W104" s="252"/>
      <c r="X104" s="253" t="s">
        <v>504</v>
      </c>
      <c r="Y104" s="254">
        <v>57660</v>
      </c>
      <c r="Z104" s="238" t="s">
        <v>504</v>
      </c>
      <c r="AA104" s="255">
        <v>570</v>
      </c>
      <c r="AB104" s="253" t="s">
        <v>504</v>
      </c>
      <c r="AC104" s="256">
        <v>49430</v>
      </c>
      <c r="AD104" s="253" t="s">
        <v>178</v>
      </c>
      <c r="AE104" s="255">
        <v>490</v>
      </c>
      <c r="AF104" s="908"/>
      <c r="AG104" s="921"/>
      <c r="AH104" s="906"/>
      <c r="AI104" s="919"/>
      <c r="AJ104" s="906"/>
      <c r="AK104" s="911"/>
      <c r="AL104" s="906"/>
      <c r="AM104" s="913"/>
      <c r="AN104" s="906"/>
      <c r="AO104" s="915"/>
      <c r="AP104" s="906"/>
      <c r="AQ104" s="925"/>
      <c r="AR104" s="906"/>
      <c r="AS104" s="257" t="s">
        <v>199</v>
      </c>
      <c r="AT104" s="906"/>
      <c r="AU104" s="257" t="s">
        <v>200</v>
      </c>
      <c r="AV104" s="906"/>
      <c r="AW104" s="257" t="s">
        <v>199</v>
      </c>
      <c r="AX104" s="906"/>
      <c r="AY104" s="257" t="s">
        <v>200</v>
      </c>
      <c r="AZ104" s="909"/>
      <c r="BA104" s="917"/>
      <c r="BB104" s="909"/>
      <c r="BC104" s="258" t="s">
        <v>506</v>
      </c>
      <c r="BD104" s="906"/>
      <c r="BE104" s="259">
        <v>10</v>
      </c>
    </row>
    <row r="105" spans="1:57" ht="24.75" customHeight="1">
      <c r="A105" s="943"/>
      <c r="B105" s="902" t="s">
        <v>196</v>
      </c>
      <c r="C105" s="904" t="s">
        <v>176</v>
      </c>
      <c r="D105" s="284" t="s">
        <v>177</v>
      </c>
      <c r="F105" s="227">
        <v>26630</v>
      </c>
      <c r="G105" s="228">
        <v>34860</v>
      </c>
      <c r="H105" s="229" t="s">
        <v>504</v>
      </c>
      <c r="I105" s="230">
        <v>240</v>
      </c>
      <c r="J105" s="231">
        <v>320</v>
      </c>
      <c r="K105" s="232" t="s">
        <v>403</v>
      </c>
      <c r="L105" s="906" t="s">
        <v>504</v>
      </c>
      <c r="M105" s="914">
        <v>340</v>
      </c>
      <c r="N105" s="906" t="s">
        <v>504</v>
      </c>
      <c r="O105" s="922">
        <v>3</v>
      </c>
      <c r="P105" s="229" t="s">
        <v>504</v>
      </c>
      <c r="Q105" s="233">
        <v>8230</v>
      </c>
      <c r="R105" s="906" t="s">
        <v>504</v>
      </c>
      <c r="S105" s="234">
        <v>80</v>
      </c>
      <c r="T105" s="235" t="s">
        <v>502</v>
      </c>
      <c r="U105" s="261">
        <v>3290</v>
      </c>
      <c r="V105" s="235" t="s">
        <v>502</v>
      </c>
      <c r="W105" s="237">
        <v>30</v>
      </c>
      <c r="X105" s="238"/>
      <c r="Y105" s="239"/>
      <c r="Z105" s="238"/>
      <c r="AA105" s="240"/>
      <c r="AB105" s="238"/>
      <c r="AC105" s="239" t="s">
        <v>179</v>
      </c>
      <c r="AD105" s="238"/>
      <c r="AE105" s="241"/>
      <c r="AF105" s="907" t="s">
        <v>504</v>
      </c>
      <c r="AG105" s="920">
        <v>300</v>
      </c>
      <c r="AH105" s="906" t="s">
        <v>504</v>
      </c>
      <c r="AI105" s="918">
        <v>3</v>
      </c>
      <c r="AJ105" s="906" t="s">
        <v>178</v>
      </c>
      <c r="AK105" s="910">
        <v>1640</v>
      </c>
      <c r="AL105" s="906" t="s">
        <v>504</v>
      </c>
      <c r="AM105" s="912">
        <v>10</v>
      </c>
      <c r="AN105" s="906" t="s">
        <v>178</v>
      </c>
      <c r="AO105" s="914">
        <v>520</v>
      </c>
      <c r="AP105" s="906" t="s">
        <v>504</v>
      </c>
      <c r="AQ105" s="924">
        <v>5</v>
      </c>
      <c r="AR105" s="906" t="s">
        <v>178</v>
      </c>
      <c r="AS105" s="242">
        <v>210</v>
      </c>
      <c r="AT105" s="906" t="s">
        <v>178</v>
      </c>
      <c r="AU105" s="243">
        <v>2</v>
      </c>
      <c r="AV105" s="906" t="s">
        <v>178</v>
      </c>
      <c r="AW105" s="242">
        <v>30</v>
      </c>
      <c r="AX105" s="906" t="s">
        <v>178</v>
      </c>
      <c r="AY105" s="243">
        <v>1</v>
      </c>
      <c r="AZ105" s="909" t="s">
        <v>502</v>
      </c>
      <c r="BA105" s="916">
        <v>2360</v>
      </c>
      <c r="BB105" s="909" t="s">
        <v>502</v>
      </c>
      <c r="BC105" s="244">
        <v>240</v>
      </c>
      <c r="BD105" s="906" t="s">
        <v>511</v>
      </c>
      <c r="BE105" s="245">
        <v>1640</v>
      </c>
    </row>
    <row r="106" spans="1:57" ht="24.75" customHeight="1">
      <c r="A106" s="943"/>
      <c r="B106" s="903"/>
      <c r="C106" s="905"/>
      <c r="D106" s="284" t="s">
        <v>181</v>
      </c>
      <c r="F106" s="246">
        <v>34860</v>
      </c>
      <c r="G106" s="247"/>
      <c r="H106" s="229" t="s">
        <v>504</v>
      </c>
      <c r="I106" s="248">
        <v>320</v>
      </c>
      <c r="J106" s="249"/>
      <c r="K106" s="250" t="s">
        <v>403</v>
      </c>
      <c r="L106" s="906"/>
      <c r="M106" s="915"/>
      <c r="N106" s="906"/>
      <c r="O106" s="923"/>
      <c r="P106" s="229" t="s">
        <v>504</v>
      </c>
      <c r="Q106" s="248">
        <v>8230</v>
      </c>
      <c r="R106" s="906"/>
      <c r="S106" s="251">
        <v>80</v>
      </c>
      <c r="T106" s="235"/>
      <c r="U106" s="252"/>
      <c r="V106" s="238"/>
      <c r="W106" s="252"/>
      <c r="X106" s="253" t="s">
        <v>504</v>
      </c>
      <c r="Y106" s="254">
        <v>57660</v>
      </c>
      <c r="Z106" s="238" t="s">
        <v>504</v>
      </c>
      <c r="AA106" s="255">
        <v>570</v>
      </c>
      <c r="AB106" s="253" t="s">
        <v>504</v>
      </c>
      <c r="AC106" s="256">
        <v>49430</v>
      </c>
      <c r="AD106" s="253" t="s">
        <v>178</v>
      </c>
      <c r="AE106" s="255">
        <v>490</v>
      </c>
      <c r="AF106" s="908"/>
      <c r="AG106" s="921"/>
      <c r="AH106" s="906"/>
      <c r="AI106" s="919"/>
      <c r="AJ106" s="906"/>
      <c r="AK106" s="911"/>
      <c r="AL106" s="906"/>
      <c r="AM106" s="913"/>
      <c r="AN106" s="906"/>
      <c r="AO106" s="915"/>
      <c r="AP106" s="906"/>
      <c r="AQ106" s="925"/>
      <c r="AR106" s="906"/>
      <c r="AS106" s="257" t="s">
        <v>199</v>
      </c>
      <c r="AT106" s="906"/>
      <c r="AU106" s="257" t="s">
        <v>200</v>
      </c>
      <c r="AV106" s="906"/>
      <c r="AW106" s="257" t="s">
        <v>199</v>
      </c>
      <c r="AX106" s="906"/>
      <c r="AY106" s="257" t="s">
        <v>200</v>
      </c>
      <c r="AZ106" s="909"/>
      <c r="BA106" s="917"/>
      <c r="BB106" s="909"/>
      <c r="BC106" s="258" t="s">
        <v>506</v>
      </c>
      <c r="BD106" s="906"/>
      <c r="BE106" s="259">
        <v>10</v>
      </c>
    </row>
    <row r="107" spans="1:57" ht="24.75" customHeight="1">
      <c r="A107" s="943"/>
      <c r="B107" s="902" t="s">
        <v>197</v>
      </c>
      <c r="C107" s="904" t="s">
        <v>176</v>
      </c>
      <c r="D107" s="299" t="s">
        <v>177</v>
      </c>
      <c r="F107" s="227">
        <v>24630</v>
      </c>
      <c r="G107" s="228">
        <v>32860</v>
      </c>
      <c r="H107" s="229" t="s">
        <v>504</v>
      </c>
      <c r="I107" s="230">
        <v>220</v>
      </c>
      <c r="J107" s="231">
        <v>300</v>
      </c>
      <c r="K107" s="232" t="s">
        <v>403</v>
      </c>
      <c r="L107" s="906" t="s">
        <v>504</v>
      </c>
      <c r="M107" s="914">
        <v>310</v>
      </c>
      <c r="N107" s="906" t="s">
        <v>504</v>
      </c>
      <c r="O107" s="922">
        <v>3</v>
      </c>
      <c r="P107" s="229" t="s">
        <v>504</v>
      </c>
      <c r="Q107" s="233">
        <v>8230</v>
      </c>
      <c r="R107" s="906" t="s">
        <v>504</v>
      </c>
      <c r="S107" s="234">
        <v>80</v>
      </c>
      <c r="T107" s="235" t="s">
        <v>502</v>
      </c>
      <c r="U107" s="261">
        <v>3290</v>
      </c>
      <c r="V107" s="235" t="s">
        <v>502</v>
      </c>
      <c r="W107" s="237">
        <v>30</v>
      </c>
      <c r="X107" s="238"/>
      <c r="Y107" s="239"/>
      <c r="Z107" s="238"/>
      <c r="AA107" s="240"/>
      <c r="AB107" s="238"/>
      <c r="AC107" s="239" t="s">
        <v>179</v>
      </c>
      <c r="AD107" s="238"/>
      <c r="AE107" s="241"/>
      <c r="AF107" s="907" t="s">
        <v>504</v>
      </c>
      <c r="AG107" s="920">
        <v>270</v>
      </c>
      <c r="AH107" s="906" t="s">
        <v>504</v>
      </c>
      <c r="AI107" s="918">
        <v>2</v>
      </c>
      <c r="AJ107" s="906" t="s">
        <v>178</v>
      </c>
      <c r="AK107" s="910">
        <v>1490</v>
      </c>
      <c r="AL107" s="906" t="s">
        <v>504</v>
      </c>
      <c r="AM107" s="912">
        <v>10</v>
      </c>
      <c r="AN107" s="906" t="s">
        <v>178</v>
      </c>
      <c r="AO107" s="914">
        <v>520</v>
      </c>
      <c r="AP107" s="906" t="s">
        <v>504</v>
      </c>
      <c r="AQ107" s="924">
        <v>5</v>
      </c>
      <c r="AR107" s="906" t="s">
        <v>178</v>
      </c>
      <c r="AS107" s="242">
        <v>190</v>
      </c>
      <c r="AT107" s="906" t="s">
        <v>178</v>
      </c>
      <c r="AU107" s="243">
        <v>1</v>
      </c>
      <c r="AV107" s="906" t="s">
        <v>178</v>
      </c>
      <c r="AW107" s="242">
        <v>30</v>
      </c>
      <c r="AX107" s="906" t="s">
        <v>178</v>
      </c>
      <c r="AY107" s="243">
        <v>1</v>
      </c>
      <c r="AZ107" s="909" t="s">
        <v>502</v>
      </c>
      <c r="BA107" s="916">
        <v>2150</v>
      </c>
      <c r="BB107" s="909" t="s">
        <v>502</v>
      </c>
      <c r="BC107" s="244">
        <v>240</v>
      </c>
      <c r="BD107" s="906" t="s">
        <v>511</v>
      </c>
      <c r="BE107" s="245">
        <v>1490</v>
      </c>
    </row>
    <row r="108" spans="1:57" ht="24.75" customHeight="1">
      <c r="A108" s="943"/>
      <c r="B108" s="903"/>
      <c r="C108" s="905"/>
      <c r="D108" s="300" t="s">
        <v>181</v>
      </c>
      <c r="F108" s="246">
        <v>32860</v>
      </c>
      <c r="G108" s="247"/>
      <c r="H108" s="229" t="s">
        <v>504</v>
      </c>
      <c r="I108" s="248">
        <v>300</v>
      </c>
      <c r="J108" s="249"/>
      <c r="K108" s="250" t="s">
        <v>403</v>
      </c>
      <c r="L108" s="906"/>
      <c r="M108" s="915"/>
      <c r="N108" s="906"/>
      <c r="O108" s="923"/>
      <c r="P108" s="229" t="s">
        <v>504</v>
      </c>
      <c r="Q108" s="248">
        <v>8230</v>
      </c>
      <c r="R108" s="906"/>
      <c r="S108" s="251">
        <v>80</v>
      </c>
      <c r="T108" s="235"/>
      <c r="U108" s="260"/>
      <c r="V108" s="238"/>
      <c r="W108" s="260"/>
      <c r="X108" s="253" t="s">
        <v>504</v>
      </c>
      <c r="Y108" s="254">
        <v>57660</v>
      </c>
      <c r="Z108" s="238" t="s">
        <v>504</v>
      </c>
      <c r="AA108" s="255">
        <v>570</v>
      </c>
      <c r="AB108" s="253" t="s">
        <v>504</v>
      </c>
      <c r="AC108" s="256">
        <v>49430</v>
      </c>
      <c r="AD108" s="253" t="s">
        <v>178</v>
      </c>
      <c r="AE108" s="255">
        <v>490</v>
      </c>
      <c r="AF108" s="908"/>
      <c r="AG108" s="921"/>
      <c r="AH108" s="906"/>
      <c r="AI108" s="919"/>
      <c r="AJ108" s="906"/>
      <c r="AK108" s="911"/>
      <c r="AL108" s="906"/>
      <c r="AM108" s="913"/>
      <c r="AN108" s="906"/>
      <c r="AO108" s="915"/>
      <c r="AP108" s="906"/>
      <c r="AQ108" s="925"/>
      <c r="AR108" s="906"/>
      <c r="AS108" s="257" t="s">
        <v>199</v>
      </c>
      <c r="AT108" s="906"/>
      <c r="AU108" s="257" t="s">
        <v>200</v>
      </c>
      <c r="AV108" s="906"/>
      <c r="AW108" s="257" t="s">
        <v>199</v>
      </c>
      <c r="AX108" s="906"/>
      <c r="AY108" s="257" t="s">
        <v>200</v>
      </c>
      <c r="AZ108" s="909"/>
      <c r="BA108" s="917"/>
      <c r="BB108" s="909"/>
      <c r="BC108" s="258" t="s">
        <v>506</v>
      </c>
      <c r="BD108" s="906"/>
      <c r="BE108" s="259">
        <v>10</v>
      </c>
    </row>
    <row r="109" spans="1:57" ht="24.75" customHeight="1">
      <c r="A109" s="943" t="s">
        <v>202</v>
      </c>
      <c r="B109" s="902" t="s">
        <v>175</v>
      </c>
      <c r="C109" s="904" t="s">
        <v>176</v>
      </c>
      <c r="D109" s="284" t="s">
        <v>177</v>
      </c>
      <c r="F109" s="227">
        <v>113640</v>
      </c>
      <c r="G109" s="228">
        <v>121680</v>
      </c>
      <c r="H109" s="229" t="s">
        <v>504</v>
      </c>
      <c r="I109" s="230">
        <v>1110</v>
      </c>
      <c r="J109" s="231">
        <v>1190</v>
      </c>
      <c r="K109" s="232" t="s">
        <v>403</v>
      </c>
      <c r="L109" s="906" t="s">
        <v>504</v>
      </c>
      <c r="M109" s="914">
        <v>6630</v>
      </c>
      <c r="N109" s="906" t="s">
        <v>504</v>
      </c>
      <c r="O109" s="922">
        <v>60</v>
      </c>
      <c r="P109" s="229" t="s">
        <v>504</v>
      </c>
      <c r="Q109" s="233">
        <v>8040</v>
      </c>
      <c r="R109" s="906" t="s">
        <v>504</v>
      </c>
      <c r="S109" s="234">
        <v>80</v>
      </c>
      <c r="T109" s="235" t="s">
        <v>502</v>
      </c>
      <c r="U109" s="261">
        <v>3210</v>
      </c>
      <c r="V109" s="235" t="s">
        <v>502</v>
      </c>
      <c r="W109" s="237">
        <v>30</v>
      </c>
      <c r="X109" s="238"/>
      <c r="Y109" s="239"/>
      <c r="Z109" s="238"/>
      <c r="AA109" s="240"/>
      <c r="AB109" s="238"/>
      <c r="AC109" s="239" t="s">
        <v>179</v>
      </c>
      <c r="AD109" s="238"/>
      <c r="AE109" s="241"/>
      <c r="AF109" s="907" t="s">
        <v>504</v>
      </c>
      <c r="AG109" s="920">
        <v>6010</v>
      </c>
      <c r="AH109" s="906" t="s">
        <v>504</v>
      </c>
      <c r="AI109" s="918">
        <v>60</v>
      </c>
      <c r="AJ109" s="906" t="s">
        <v>178</v>
      </c>
      <c r="AK109" s="910">
        <v>32160</v>
      </c>
      <c r="AL109" s="906" t="s">
        <v>504</v>
      </c>
      <c r="AM109" s="912">
        <v>320</v>
      </c>
      <c r="AN109" s="906" t="s">
        <v>178</v>
      </c>
      <c r="AO109" s="914">
        <v>3790</v>
      </c>
      <c r="AP109" s="906" t="s">
        <v>504</v>
      </c>
      <c r="AQ109" s="924">
        <v>30</v>
      </c>
      <c r="AR109" s="906" t="s">
        <v>178</v>
      </c>
      <c r="AS109" s="242">
        <v>2840</v>
      </c>
      <c r="AT109" s="906" t="s">
        <v>178</v>
      </c>
      <c r="AU109" s="243">
        <v>20</v>
      </c>
      <c r="AV109" s="906" t="s">
        <v>178</v>
      </c>
      <c r="AW109" s="242">
        <v>500</v>
      </c>
      <c r="AX109" s="906" t="s">
        <v>178</v>
      </c>
      <c r="AY109" s="243">
        <v>5</v>
      </c>
      <c r="AZ109" s="909" t="s">
        <v>502</v>
      </c>
      <c r="BA109" s="916">
        <v>27330</v>
      </c>
      <c r="BB109" s="909" t="s">
        <v>502</v>
      </c>
      <c r="BC109" s="244">
        <v>240</v>
      </c>
      <c r="BD109" s="906" t="s">
        <v>511</v>
      </c>
      <c r="BE109" s="245">
        <v>32160</v>
      </c>
    </row>
    <row r="110" spans="1:57" ht="24.75" customHeight="1">
      <c r="A110" s="943"/>
      <c r="B110" s="903"/>
      <c r="C110" s="905"/>
      <c r="D110" s="284" t="s">
        <v>181</v>
      </c>
      <c r="F110" s="246">
        <v>121680</v>
      </c>
      <c r="G110" s="247"/>
      <c r="H110" s="229" t="s">
        <v>504</v>
      </c>
      <c r="I110" s="248">
        <v>1190</v>
      </c>
      <c r="J110" s="249"/>
      <c r="K110" s="250" t="s">
        <v>403</v>
      </c>
      <c r="L110" s="906"/>
      <c r="M110" s="915"/>
      <c r="N110" s="906"/>
      <c r="O110" s="923"/>
      <c r="P110" s="229" t="s">
        <v>504</v>
      </c>
      <c r="Q110" s="248">
        <v>8040</v>
      </c>
      <c r="R110" s="906"/>
      <c r="S110" s="251">
        <v>80</v>
      </c>
      <c r="T110" s="235"/>
      <c r="U110" s="252"/>
      <c r="V110" s="238"/>
      <c r="W110" s="252"/>
      <c r="X110" s="253" t="s">
        <v>504</v>
      </c>
      <c r="Y110" s="254">
        <v>56290</v>
      </c>
      <c r="Z110" s="238" t="s">
        <v>504</v>
      </c>
      <c r="AA110" s="255">
        <v>560</v>
      </c>
      <c r="AB110" s="253" t="s">
        <v>504</v>
      </c>
      <c r="AC110" s="256">
        <v>48250</v>
      </c>
      <c r="AD110" s="253" t="s">
        <v>178</v>
      </c>
      <c r="AE110" s="255">
        <v>480</v>
      </c>
      <c r="AF110" s="908"/>
      <c r="AG110" s="921"/>
      <c r="AH110" s="906"/>
      <c r="AI110" s="919"/>
      <c r="AJ110" s="906"/>
      <c r="AK110" s="911"/>
      <c r="AL110" s="906"/>
      <c r="AM110" s="913"/>
      <c r="AN110" s="906"/>
      <c r="AO110" s="915"/>
      <c r="AP110" s="906"/>
      <c r="AQ110" s="925"/>
      <c r="AR110" s="906"/>
      <c r="AS110" s="257" t="s">
        <v>496</v>
      </c>
      <c r="AT110" s="906"/>
      <c r="AU110" s="257" t="s">
        <v>497</v>
      </c>
      <c r="AV110" s="906"/>
      <c r="AW110" s="257" t="s">
        <v>496</v>
      </c>
      <c r="AX110" s="906"/>
      <c r="AY110" s="257" t="s">
        <v>497</v>
      </c>
      <c r="AZ110" s="909"/>
      <c r="BA110" s="917"/>
      <c r="BB110" s="909"/>
      <c r="BC110" s="258" t="s">
        <v>506</v>
      </c>
      <c r="BD110" s="906"/>
      <c r="BE110" s="259">
        <v>320</v>
      </c>
    </row>
    <row r="111" spans="1:57" ht="24.75" customHeight="1">
      <c r="A111" s="943"/>
      <c r="B111" s="902" t="s">
        <v>182</v>
      </c>
      <c r="C111" s="904" t="s">
        <v>176</v>
      </c>
      <c r="D111" s="299" t="s">
        <v>177</v>
      </c>
      <c r="F111" s="227">
        <v>69990</v>
      </c>
      <c r="G111" s="228">
        <v>78030</v>
      </c>
      <c r="H111" s="229" t="s">
        <v>504</v>
      </c>
      <c r="I111" s="230">
        <v>680</v>
      </c>
      <c r="J111" s="231">
        <v>760</v>
      </c>
      <c r="K111" s="232" t="s">
        <v>403</v>
      </c>
      <c r="L111" s="906" t="s">
        <v>504</v>
      </c>
      <c r="M111" s="914">
        <v>3980</v>
      </c>
      <c r="N111" s="906" t="s">
        <v>504</v>
      </c>
      <c r="O111" s="922">
        <v>30</v>
      </c>
      <c r="P111" s="229" t="s">
        <v>504</v>
      </c>
      <c r="Q111" s="233">
        <v>8040</v>
      </c>
      <c r="R111" s="906" t="s">
        <v>504</v>
      </c>
      <c r="S111" s="234">
        <v>80</v>
      </c>
      <c r="T111" s="235" t="s">
        <v>502</v>
      </c>
      <c r="U111" s="261">
        <v>3210</v>
      </c>
      <c r="V111" s="235" t="s">
        <v>502</v>
      </c>
      <c r="W111" s="237">
        <v>30</v>
      </c>
      <c r="X111" s="238"/>
      <c r="Y111" s="239"/>
      <c r="Z111" s="238"/>
      <c r="AA111" s="240"/>
      <c r="AB111" s="238"/>
      <c r="AC111" s="239" t="s">
        <v>179</v>
      </c>
      <c r="AD111" s="238"/>
      <c r="AE111" s="241"/>
      <c r="AF111" s="907" t="s">
        <v>504</v>
      </c>
      <c r="AG111" s="920">
        <v>3600</v>
      </c>
      <c r="AH111" s="906" t="s">
        <v>504</v>
      </c>
      <c r="AI111" s="918">
        <v>30</v>
      </c>
      <c r="AJ111" s="906" t="s">
        <v>178</v>
      </c>
      <c r="AK111" s="910">
        <v>19300</v>
      </c>
      <c r="AL111" s="906" t="s">
        <v>504</v>
      </c>
      <c r="AM111" s="912">
        <v>190</v>
      </c>
      <c r="AN111" s="906" t="s">
        <v>178</v>
      </c>
      <c r="AO111" s="914">
        <v>2600</v>
      </c>
      <c r="AP111" s="906" t="s">
        <v>504</v>
      </c>
      <c r="AQ111" s="924">
        <v>20</v>
      </c>
      <c r="AR111" s="906" t="s">
        <v>178</v>
      </c>
      <c r="AS111" s="242">
        <v>1700</v>
      </c>
      <c r="AT111" s="906" t="s">
        <v>178</v>
      </c>
      <c r="AU111" s="243">
        <v>10</v>
      </c>
      <c r="AV111" s="906" t="s">
        <v>178</v>
      </c>
      <c r="AW111" s="242">
        <v>300</v>
      </c>
      <c r="AX111" s="906" t="s">
        <v>178</v>
      </c>
      <c r="AY111" s="243">
        <v>3</v>
      </c>
      <c r="AZ111" s="909" t="s">
        <v>502</v>
      </c>
      <c r="BA111" s="916">
        <v>16800</v>
      </c>
      <c r="BB111" s="909" t="s">
        <v>502</v>
      </c>
      <c r="BC111" s="244">
        <v>240</v>
      </c>
      <c r="BD111" s="906" t="s">
        <v>511</v>
      </c>
      <c r="BE111" s="245">
        <v>19300</v>
      </c>
    </row>
    <row r="112" spans="1:57" ht="24.75" customHeight="1">
      <c r="A112" s="943"/>
      <c r="B112" s="903"/>
      <c r="C112" s="905"/>
      <c r="D112" s="300" t="s">
        <v>181</v>
      </c>
      <c r="F112" s="246">
        <v>78030</v>
      </c>
      <c r="G112" s="247"/>
      <c r="H112" s="229" t="s">
        <v>504</v>
      </c>
      <c r="I112" s="248">
        <v>760</v>
      </c>
      <c r="J112" s="249"/>
      <c r="K112" s="250" t="s">
        <v>403</v>
      </c>
      <c r="L112" s="906"/>
      <c r="M112" s="915"/>
      <c r="N112" s="906"/>
      <c r="O112" s="923"/>
      <c r="P112" s="229" t="s">
        <v>504</v>
      </c>
      <c r="Q112" s="248">
        <v>8040</v>
      </c>
      <c r="R112" s="906"/>
      <c r="S112" s="251">
        <v>80</v>
      </c>
      <c r="T112" s="235"/>
      <c r="U112" s="252"/>
      <c r="V112" s="238"/>
      <c r="W112" s="252"/>
      <c r="X112" s="253" t="s">
        <v>504</v>
      </c>
      <c r="Y112" s="254">
        <v>56290</v>
      </c>
      <c r="Z112" s="238" t="s">
        <v>504</v>
      </c>
      <c r="AA112" s="255">
        <v>560</v>
      </c>
      <c r="AB112" s="253" t="s">
        <v>504</v>
      </c>
      <c r="AC112" s="256">
        <v>48250</v>
      </c>
      <c r="AD112" s="253" t="s">
        <v>178</v>
      </c>
      <c r="AE112" s="255">
        <v>480</v>
      </c>
      <c r="AF112" s="908"/>
      <c r="AG112" s="921"/>
      <c r="AH112" s="906"/>
      <c r="AI112" s="919"/>
      <c r="AJ112" s="906"/>
      <c r="AK112" s="911"/>
      <c r="AL112" s="906"/>
      <c r="AM112" s="913"/>
      <c r="AN112" s="906"/>
      <c r="AO112" s="915"/>
      <c r="AP112" s="906"/>
      <c r="AQ112" s="925"/>
      <c r="AR112" s="906"/>
      <c r="AS112" s="257" t="s">
        <v>199</v>
      </c>
      <c r="AT112" s="906"/>
      <c r="AU112" s="257" t="s">
        <v>200</v>
      </c>
      <c r="AV112" s="906"/>
      <c r="AW112" s="257" t="s">
        <v>199</v>
      </c>
      <c r="AX112" s="906"/>
      <c r="AY112" s="257" t="s">
        <v>200</v>
      </c>
      <c r="AZ112" s="909"/>
      <c r="BA112" s="917"/>
      <c r="BB112" s="909"/>
      <c r="BC112" s="258" t="s">
        <v>506</v>
      </c>
      <c r="BD112" s="906"/>
      <c r="BE112" s="259">
        <v>190</v>
      </c>
    </row>
    <row r="113" spans="1:57" ht="24.75" customHeight="1">
      <c r="A113" s="943"/>
      <c r="B113" s="902" t="s">
        <v>183</v>
      </c>
      <c r="C113" s="904" t="s">
        <v>176</v>
      </c>
      <c r="D113" s="284" t="s">
        <v>177</v>
      </c>
      <c r="F113" s="227">
        <v>51290</v>
      </c>
      <c r="G113" s="228">
        <v>59330</v>
      </c>
      <c r="H113" s="229" t="s">
        <v>504</v>
      </c>
      <c r="I113" s="230">
        <v>490</v>
      </c>
      <c r="J113" s="231">
        <v>570</v>
      </c>
      <c r="K113" s="232" t="s">
        <v>403</v>
      </c>
      <c r="L113" s="906" t="s">
        <v>504</v>
      </c>
      <c r="M113" s="914">
        <v>2840</v>
      </c>
      <c r="N113" s="906" t="s">
        <v>504</v>
      </c>
      <c r="O113" s="922">
        <v>20</v>
      </c>
      <c r="P113" s="229" t="s">
        <v>504</v>
      </c>
      <c r="Q113" s="233">
        <v>8040</v>
      </c>
      <c r="R113" s="906" t="s">
        <v>504</v>
      </c>
      <c r="S113" s="234">
        <v>80</v>
      </c>
      <c r="T113" s="235" t="s">
        <v>502</v>
      </c>
      <c r="U113" s="261">
        <v>3210</v>
      </c>
      <c r="V113" s="235" t="s">
        <v>502</v>
      </c>
      <c r="W113" s="237">
        <v>30</v>
      </c>
      <c r="X113" s="238"/>
      <c r="Y113" s="239"/>
      <c r="Z113" s="238"/>
      <c r="AA113" s="240"/>
      <c r="AB113" s="238"/>
      <c r="AC113" s="239" t="s">
        <v>179</v>
      </c>
      <c r="AD113" s="238"/>
      <c r="AE113" s="241"/>
      <c r="AF113" s="907" t="s">
        <v>504</v>
      </c>
      <c r="AG113" s="920">
        <v>2570</v>
      </c>
      <c r="AH113" s="906" t="s">
        <v>504</v>
      </c>
      <c r="AI113" s="918">
        <v>20</v>
      </c>
      <c r="AJ113" s="906" t="s">
        <v>178</v>
      </c>
      <c r="AK113" s="910">
        <v>13780</v>
      </c>
      <c r="AL113" s="906" t="s">
        <v>504</v>
      </c>
      <c r="AM113" s="912">
        <v>130</v>
      </c>
      <c r="AN113" s="906" t="s">
        <v>178</v>
      </c>
      <c r="AO113" s="914">
        <v>2090</v>
      </c>
      <c r="AP113" s="906" t="s">
        <v>504</v>
      </c>
      <c r="AQ113" s="924">
        <v>20</v>
      </c>
      <c r="AR113" s="906" t="s">
        <v>178</v>
      </c>
      <c r="AS113" s="242">
        <v>1220</v>
      </c>
      <c r="AT113" s="906" t="s">
        <v>178</v>
      </c>
      <c r="AU113" s="243">
        <v>10</v>
      </c>
      <c r="AV113" s="906" t="s">
        <v>178</v>
      </c>
      <c r="AW113" s="242">
        <v>210</v>
      </c>
      <c r="AX113" s="906" t="s">
        <v>178</v>
      </c>
      <c r="AY113" s="243">
        <v>2</v>
      </c>
      <c r="AZ113" s="909" t="s">
        <v>502</v>
      </c>
      <c r="BA113" s="916">
        <v>12280</v>
      </c>
      <c r="BB113" s="909" t="s">
        <v>502</v>
      </c>
      <c r="BC113" s="244">
        <v>240</v>
      </c>
      <c r="BD113" s="906" t="s">
        <v>511</v>
      </c>
      <c r="BE113" s="245">
        <v>13780</v>
      </c>
    </row>
    <row r="114" spans="1:57" ht="24.75" customHeight="1">
      <c r="A114" s="943"/>
      <c r="B114" s="903"/>
      <c r="C114" s="905"/>
      <c r="D114" s="284" t="s">
        <v>181</v>
      </c>
      <c r="F114" s="246">
        <v>59330</v>
      </c>
      <c r="G114" s="247"/>
      <c r="H114" s="229" t="s">
        <v>504</v>
      </c>
      <c r="I114" s="248">
        <v>570</v>
      </c>
      <c r="J114" s="249"/>
      <c r="K114" s="250" t="s">
        <v>403</v>
      </c>
      <c r="L114" s="906"/>
      <c r="M114" s="915"/>
      <c r="N114" s="906"/>
      <c r="O114" s="923"/>
      <c r="P114" s="229" t="s">
        <v>504</v>
      </c>
      <c r="Q114" s="248">
        <v>8040</v>
      </c>
      <c r="R114" s="906"/>
      <c r="S114" s="251">
        <v>80</v>
      </c>
      <c r="T114" s="235"/>
      <c r="U114" s="252"/>
      <c r="V114" s="238"/>
      <c r="W114" s="252"/>
      <c r="X114" s="253" t="s">
        <v>504</v>
      </c>
      <c r="Y114" s="254">
        <v>56290</v>
      </c>
      <c r="Z114" s="238" t="s">
        <v>504</v>
      </c>
      <c r="AA114" s="255">
        <v>560</v>
      </c>
      <c r="AB114" s="253" t="s">
        <v>504</v>
      </c>
      <c r="AC114" s="256">
        <v>48250</v>
      </c>
      <c r="AD114" s="253" t="s">
        <v>178</v>
      </c>
      <c r="AE114" s="255">
        <v>480</v>
      </c>
      <c r="AF114" s="908"/>
      <c r="AG114" s="921"/>
      <c r="AH114" s="906"/>
      <c r="AI114" s="919"/>
      <c r="AJ114" s="906"/>
      <c r="AK114" s="911"/>
      <c r="AL114" s="906"/>
      <c r="AM114" s="913"/>
      <c r="AN114" s="906"/>
      <c r="AO114" s="915"/>
      <c r="AP114" s="906"/>
      <c r="AQ114" s="925"/>
      <c r="AR114" s="906"/>
      <c r="AS114" s="257" t="s">
        <v>199</v>
      </c>
      <c r="AT114" s="906"/>
      <c r="AU114" s="257" t="s">
        <v>200</v>
      </c>
      <c r="AV114" s="906"/>
      <c r="AW114" s="257" t="s">
        <v>199</v>
      </c>
      <c r="AX114" s="906"/>
      <c r="AY114" s="257" t="s">
        <v>200</v>
      </c>
      <c r="AZ114" s="909"/>
      <c r="BA114" s="917"/>
      <c r="BB114" s="909"/>
      <c r="BC114" s="258" t="s">
        <v>506</v>
      </c>
      <c r="BD114" s="906"/>
      <c r="BE114" s="259">
        <v>130</v>
      </c>
    </row>
    <row r="115" spans="1:57" ht="24.75" customHeight="1">
      <c r="A115" s="943"/>
      <c r="B115" s="902" t="s">
        <v>184</v>
      </c>
      <c r="C115" s="904" t="s">
        <v>176</v>
      </c>
      <c r="D115" s="299" t="s">
        <v>177</v>
      </c>
      <c r="F115" s="227">
        <v>51680</v>
      </c>
      <c r="G115" s="228">
        <v>59720</v>
      </c>
      <c r="H115" s="229" t="s">
        <v>504</v>
      </c>
      <c r="I115" s="230">
        <v>490</v>
      </c>
      <c r="J115" s="231">
        <v>570</v>
      </c>
      <c r="K115" s="232" t="s">
        <v>403</v>
      </c>
      <c r="L115" s="906" t="s">
        <v>504</v>
      </c>
      <c r="M115" s="914">
        <v>2210</v>
      </c>
      <c r="N115" s="906" t="s">
        <v>504</v>
      </c>
      <c r="O115" s="922">
        <v>20</v>
      </c>
      <c r="P115" s="229" t="s">
        <v>504</v>
      </c>
      <c r="Q115" s="233">
        <v>8040</v>
      </c>
      <c r="R115" s="906" t="s">
        <v>504</v>
      </c>
      <c r="S115" s="234">
        <v>80</v>
      </c>
      <c r="T115" s="235" t="s">
        <v>502</v>
      </c>
      <c r="U115" s="261">
        <v>3210</v>
      </c>
      <c r="V115" s="235" t="s">
        <v>502</v>
      </c>
      <c r="W115" s="237">
        <v>30</v>
      </c>
      <c r="X115" s="238"/>
      <c r="Y115" s="239"/>
      <c r="Z115" s="238"/>
      <c r="AA115" s="240"/>
      <c r="AB115" s="238"/>
      <c r="AC115" s="239" t="s">
        <v>179</v>
      </c>
      <c r="AD115" s="238"/>
      <c r="AE115" s="241"/>
      <c r="AF115" s="907" t="s">
        <v>504</v>
      </c>
      <c r="AG115" s="920" t="s">
        <v>180</v>
      </c>
      <c r="AH115" s="906" t="s">
        <v>504</v>
      </c>
      <c r="AI115" s="918" t="s">
        <v>180</v>
      </c>
      <c r="AJ115" s="906" t="s">
        <v>178</v>
      </c>
      <c r="AK115" s="910">
        <v>10720</v>
      </c>
      <c r="AL115" s="906" t="s">
        <v>504</v>
      </c>
      <c r="AM115" s="912">
        <v>100</v>
      </c>
      <c r="AN115" s="906" t="s">
        <v>178</v>
      </c>
      <c r="AO115" s="914">
        <v>1800</v>
      </c>
      <c r="AP115" s="906" t="s">
        <v>504</v>
      </c>
      <c r="AQ115" s="924">
        <v>10</v>
      </c>
      <c r="AR115" s="906" t="s">
        <v>178</v>
      </c>
      <c r="AS115" s="242">
        <v>950</v>
      </c>
      <c r="AT115" s="906" t="s">
        <v>178</v>
      </c>
      <c r="AU115" s="243">
        <v>9</v>
      </c>
      <c r="AV115" s="906" t="s">
        <v>178</v>
      </c>
      <c r="AW115" s="242">
        <v>170</v>
      </c>
      <c r="AX115" s="906" t="s">
        <v>178</v>
      </c>
      <c r="AY115" s="243">
        <v>1</v>
      </c>
      <c r="AZ115" s="909" t="s">
        <v>502</v>
      </c>
      <c r="BA115" s="916">
        <v>9770</v>
      </c>
      <c r="BB115" s="909" t="s">
        <v>502</v>
      </c>
      <c r="BC115" s="244">
        <v>240</v>
      </c>
      <c r="BD115" s="906" t="s">
        <v>511</v>
      </c>
      <c r="BE115" s="245">
        <v>10720</v>
      </c>
    </row>
    <row r="116" spans="1:57" ht="24.75" customHeight="1">
      <c r="A116" s="943"/>
      <c r="B116" s="903"/>
      <c r="C116" s="905"/>
      <c r="D116" s="300" t="s">
        <v>181</v>
      </c>
      <c r="F116" s="246">
        <v>59720</v>
      </c>
      <c r="G116" s="247"/>
      <c r="H116" s="229" t="s">
        <v>504</v>
      </c>
      <c r="I116" s="248">
        <v>570</v>
      </c>
      <c r="J116" s="249"/>
      <c r="K116" s="250" t="s">
        <v>403</v>
      </c>
      <c r="L116" s="906"/>
      <c r="M116" s="915"/>
      <c r="N116" s="906"/>
      <c r="O116" s="923"/>
      <c r="P116" s="229" t="s">
        <v>504</v>
      </c>
      <c r="Q116" s="248">
        <v>8040</v>
      </c>
      <c r="R116" s="906"/>
      <c r="S116" s="251">
        <v>80</v>
      </c>
      <c r="T116" s="235"/>
      <c r="U116" s="252"/>
      <c r="V116" s="238"/>
      <c r="W116" s="252"/>
      <c r="X116" s="253" t="s">
        <v>504</v>
      </c>
      <c r="Y116" s="254">
        <v>56290</v>
      </c>
      <c r="Z116" s="238" t="s">
        <v>504</v>
      </c>
      <c r="AA116" s="255">
        <v>560</v>
      </c>
      <c r="AB116" s="253" t="s">
        <v>504</v>
      </c>
      <c r="AC116" s="256">
        <v>48250</v>
      </c>
      <c r="AD116" s="253" t="s">
        <v>178</v>
      </c>
      <c r="AE116" s="255">
        <v>480</v>
      </c>
      <c r="AF116" s="908"/>
      <c r="AG116" s="921"/>
      <c r="AH116" s="906"/>
      <c r="AI116" s="919"/>
      <c r="AJ116" s="906"/>
      <c r="AK116" s="911"/>
      <c r="AL116" s="906"/>
      <c r="AM116" s="913"/>
      <c r="AN116" s="906"/>
      <c r="AO116" s="915"/>
      <c r="AP116" s="906"/>
      <c r="AQ116" s="925"/>
      <c r="AR116" s="906"/>
      <c r="AS116" s="257" t="s">
        <v>199</v>
      </c>
      <c r="AT116" s="906"/>
      <c r="AU116" s="257" t="s">
        <v>200</v>
      </c>
      <c r="AV116" s="906"/>
      <c r="AW116" s="257" t="s">
        <v>199</v>
      </c>
      <c r="AX116" s="906"/>
      <c r="AY116" s="257" t="s">
        <v>200</v>
      </c>
      <c r="AZ116" s="909"/>
      <c r="BA116" s="917"/>
      <c r="BB116" s="909"/>
      <c r="BC116" s="258" t="s">
        <v>506</v>
      </c>
      <c r="BD116" s="906"/>
      <c r="BE116" s="259">
        <v>100</v>
      </c>
    </row>
    <row r="117" spans="1:57" ht="24.75" customHeight="1">
      <c r="A117" s="943"/>
      <c r="B117" s="902" t="s">
        <v>185</v>
      </c>
      <c r="C117" s="904" t="s">
        <v>176</v>
      </c>
      <c r="D117" s="284" t="s">
        <v>177</v>
      </c>
      <c r="F117" s="227">
        <v>47910</v>
      </c>
      <c r="G117" s="228">
        <v>55950</v>
      </c>
      <c r="H117" s="229" t="s">
        <v>504</v>
      </c>
      <c r="I117" s="230">
        <v>450</v>
      </c>
      <c r="J117" s="231">
        <v>540</v>
      </c>
      <c r="K117" s="232" t="s">
        <v>403</v>
      </c>
      <c r="L117" s="906" t="s">
        <v>504</v>
      </c>
      <c r="M117" s="914">
        <v>1650</v>
      </c>
      <c r="N117" s="906" t="s">
        <v>504</v>
      </c>
      <c r="O117" s="922">
        <v>10</v>
      </c>
      <c r="P117" s="229" t="s">
        <v>504</v>
      </c>
      <c r="Q117" s="233">
        <v>8040</v>
      </c>
      <c r="R117" s="906" t="s">
        <v>504</v>
      </c>
      <c r="S117" s="234">
        <v>80</v>
      </c>
      <c r="T117" s="235" t="s">
        <v>502</v>
      </c>
      <c r="U117" s="261">
        <v>3210</v>
      </c>
      <c r="V117" s="235" t="s">
        <v>502</v>
      </c>
      <c r="W117" s="237">
        <v>30</v>
      </c>
      <c r="X117" s="238"/>
      <c r="Y117" s="239"/>
      <c r="Z117" s="238"/>
      <c r="AA117" s="240"/>
      <c r="AB117" s="238"/>
      <c r="AC117" s="239" t="s">
        <v>179</v>
      </c>
      <c r="AD117" s="238"/>
      <c r="AE117" s="241"/>
      <c r="AF117" s="907" t="s">
        <v>504</v>
      </c>
      <c r="AG117" s="920" t="s">
        <v>180</v>
      </c>
      <c r="AH117" s="906" t="s">
        <v>504</v>
      </c>
      <c r="AI117" s="918" t="s">
        <v>180</v>
      </c>
      <c r="AJ117" s="906" t="s">
        <v>178</v>
      </c>
      <c r="AK117" s="910">
        <v>8040</v>
      </c>
      <c r="AL117" s="906" t="s">
        <v>504</v>
      </c>
      <c r="AM117" s="912">
        <v>80</v>
      </c>
      <c r="AN117" s="906" t="s">
        <v>178</v>
      </c>
      <c r="AO117" s="914">
        <v>1350</v>
      </c>
      <c r="AP117" s="906" t="s">
        <v>504</v>
      </c>
      <c r="AQ117" s="924">
        <v>10</v>
      </c>
      <c r="AR117" s="906" t="s">
        <v>178</v>
      </c>
      <c r="AS117" s="242">
        <v>710</v>
      </c>
      <c r="AT117" s="906" t="s">
        <v>178</v>
      </c>
      <c r="AU117" s="243">
        <v>7</v>
      </c>
      <c r="AV117" s="906" t="s">
        <v>178</v>
      </c>
      <c r="AW117" s="242">
        <v>120</v>
      </c>
      <c r="AX117" s="906" t="s">
        <v>178</v>
      </c>
      <c r="AY117" s="243">
        <v>1</v>
      </c>
      <c r="AZ117" s="909" t="s">
        <v>502</v>
      </c>
      <c r="BA117" s="916">
        <v>7500</v>
      </c>
      <c r="BB117" s="909" t="s">
        <v>502</v>
      </c>
      <c r="BC117" s="244">
        <v>240</v>
      </c>
      <c r="BD117" s="906" t="s">
        <v>511</v>
      </c>
      <c r="BE117" s="245">
        <v>8040</v>
      </c>
    </row>
    <row r="118" spans="1:57" ht="24.75" customHeight="1">
      <c r="A118" s="943"/>
      <c r="B118" s="903"/>
      <c r="C118" s="905"/>
      <c r="D118" s="284" t="s">
        <v>181</v>
      </c>
      <c r="F118" s="246">
        <v>55950</v>
      </c>
      <c r="G118" s="247"/>
      <c r="H118" s="229" t="s">
        <v>504</v>
      </c>
      <c r="I118" s="248">
        <v>540</v>
      </c>
      <c r="J118" s="249"/>
      <c r="K118" s="250" t="s">
        <v>403</v>
      </c>
      <c r="L118" s="906"/>
      <c r="M118" s="915"/>
      <c r="N118" s="906"/>
      <c r="O118" s="923"/>
      <c r="P118" s="229" t="s">
        <v>504</v>
      </c>
      <c r="Q118" s="248">
        <v>8040</v>
      </c>
      <c r="R118" s="906"/>
      <c r="S118" s="251">
        <v>80</v>
      </c>
      <c r="T118" s="235"/>
      <c r="U118" s="252"/>
      <c r="V118" s="238"/>
      <c r="W118" s="252"/>
      <c r="X118" s="253" t="s">
        <v>504</v>
      </c>
      <c r="Y118" s="254">
        <v>56290</v>
      </c>
      <c r="Z118" s="238" t="s">
        <v>504</v>
      </c>
      <c r="AA118" s="255">
        <v>560</v>
      </c>
      <c r="AB118" s="253" t="s">
        <v>504</v>
      </c>
      <c r="AC118" s="256">
        <v>48250</v>
      </c>
      <c r="AD118" s="253" t="s">
        <v>178</v>
      </c>
      <c r="AE118" s="255">
        <v>480</v>
      </c>
      <c r="AF118" s="908"/>
      <c r="AG118" s="921"/>
      <c r="AH118" s="906"/>
      <c r="AI118" s="919"/>
      <c r="AJ118" s="906"/>
      <c r="AK118" s="911"/>
      <c r="AL118" s="906"/>
      <c r="AM118" s="913"/>
      <c r="AN118" s="906"/>
      <c r="AO118" s="915"/>
      <c r="AP118" s="906"/>
      <c r="AQ118" s="925"/>
      <c r="AR118" s="906"/>
      <c r="AS118" s="257" t="s">
        <v>199</v>
      </c>
      <c r="AT118" s="906"/>
      <c r="AU118" s="257" t="s">
        <v>200</v>
      </c>
      <c r="AV118" s="906"/>
      <c r="AW118" s="257" t="s">
        <v>199</v>
      </c>
      <c r="AX118" s="906"/>
      <c r="AY118" s="257" t="s">
        <v>200</v>
      </c>
      <c r="AZ118" s="909"/>
      <c r="BA118" s="917"/>
      <c r="BB118" s="909"/>
      <c r="BC118" s="258" t="s">
        <v>506</v>
      </c>
      <c r="BD118" s="906"/>
      <c r="BE118" s="259">
        <v>80</v>
      </c>
    </row>
    <row r="119" spans="1:57" ht="24.75" customHeight="1">
      <c r="A119" s="943"/>
      <c r="B119" s="902" t="s">
        <v>186</v>
      </c>
      <c r="C119" s="904" t="s">
        <v>176</v>
      </c>
      <c r="D119" s="299" t="s">
        <v>177</v>
      </c>
      <c r="F119" s="227">
        <v>42480</v>
      </c>
      <c r="G119" s="228">
        <v>50520</v>
      </c>
      <c r="H119" s="229" t="s">
        <v>504</v>
      </c>
      <c r="I119" s="230">
        <v>400</v>
      </c>
      <c r="J119" s="231">
        <v>480</v>
      </c>
      <c r="K119" s="232" t="s">
        <v>403</v>
      </c>
      <c r="L119" s="906" t="s">
        <v>504</v>
      </c>
      <c r="M119" s="914">
        <v>1320</v>
      </c>
      <c r="N119" s="906" t="s">
        <v>504</v>
      </c>
      <c r="O119" s="922">
        <v>10</v>
      </c>
      <c r="P119" s="229" t="s">
        <v>504</v>
      </c>
      <c r="Q119" s="233">
        <v>8040</v>
      </c>
      <c r="R119" s="906" t="s">
        <v>504</v>
      </c>
      <c r="S119" s="234">
        <v>80</v>
      </c>
      <c r="T119" s="235" t="s">
        <v>502</v>
      </c>
      <c r="U119" s="261">
        <v>3210</v>
      </c>
      <c r="V119" s="235" t="s">
        <v>502</v>
      </c>
      <c r="W119" s="237">
        <v>30</v>
      </c>
      <c r="X119" s="238"/>
      <c r="Y119" s="239"/>
      <c r="Z119" s="238"/>
      <c r="AA119" s="240"/>
      <c r="AB119" s="238"/>
      <c r="AC119" s="239" t="s">
        <v>179</v>
      </c>
      <c r="AD119" s="238"/>
      <c r="AE119" s="241"/>
      <c r="AF119" s="907" t="s">
        <v>504</v>
      </c>
      <c r="AG119" s="920" t="s">
        <v>180</v>
      </c>
      <c r="AH119" s="906" t="s">
        <v>504</v>
      </c>
      <c r="AI119" s="918" t="s">
        <v>180</v>
      </c>
      <c r="AJ119" s="906" t="s">
        <v>178</v>
      </c>
      <c r="AK119" s="910">
        <v>6430</v>
      </c>
      <c r="AL119" s="906" t="s">
        <v>504</v>
      </c>
      <c r="AM119" s="912">
        <v>60</v>
      </c>
      <c r="AN119" s="906" t="s">
        <v>178</v>
      </c>
      <c r="AO119" s="914">
        <v>1080</v>
      </c>
      <c r="AP119" s="906" t="s">
        <v>504</v>
      </c>
      <c r="AQ119" s="924">
        <v>10</v>
      </c>
      <c r="AR119" s="906" t="s">
        <v>178</v>
      </c>
      <c r="AS119" s="242">
        <v>590</v>
      </c>
      <c r="AT119" s="906" t="s">
        <v>178</v>
      </c>
      <c r="AU119" s="243">
        <v>5</v>
      </c>
      <c r="AV119" s="906" t="s">
        <v>178</v>
      </c>
      <c r="AW119" s="242">
        <v>100</v>
      </c>
      <c r="AX119" s="906" t="s">
        <v>178</v>
      </c>
      <c r="AY119" s="243">
        <v>1</v>
      </c>
      <c r="AZ119" s="909" t="s">
        <v>502</v>
      </c>
      <c r="BA119" s="916">
        <v>6130</v>
      </c>
      <c r="BB119" s="909" t="s">
        <v>502</v>
      </c>
      <c r="BC119" s="244">
        <v>240</v>
      </c>
      <c r="BD119" s="906" t="s">
        <v>511</v>
      </c>
      <c r="BE119" s="245">
        <v>6430</v>
      </c>
    </row>
    <row r="120" spans="1:57" ht="24.75" customHeight="1">
      <c r="A120" s="943"/>
      <c r="B120" s="903"/>
      <c r="C120" s="905"/>
      <c r="D120" s="300" t="s">
        <v>181</v>
      </c>
      <c r="F120" s="246">
        <v>50520</v>
      </c>
      <c r="G120" s="247"/>
      <c r="H120" s="229" t="s">
        <v>504</v>
      </c>
      <c r="I120" s="248">
        <v>480</v>
      </c>
      <c r="J120" s="249"/>
      <c r="K120" s="250" t="s">
        <v>403</v>
      </c>
      <c r="L120" s="906"/>
      <c r="M120" s="915"/>
      <c r="N120" s="906"/>
      <c r="O120" s="923"/>
      <c r="P120" s="229" t="s">
        <v>504</v>
      </c>
      <c r="Q120" s="248">
        <v>8040</v>
      </c>
      <c r="R120" s="906"/>
      <c r="S120" s="251">
        <v>80</v>
      </c>
      <c r="T120" s="235"/>
      <c r="U120" s="252"/>
      <c r="V120" s="238"/>
      <c r="W120" s="252"/>
      <c r="X120" s="253" t="s">
        <v>504</v>
      </c>
      <c r="Y120" s="254">
        <v>56290</v>
      </c>
      <c r="Z120" s="238" t="s">
        <v>504</v>
      </c>
      <c r="AA120" s="255">
        <v>560</v>
      </c>
      <c r="AB120" s="253" t="s">
        <v>504</v>
      </c>
      <c r="AC120" s="256">
        <v>48250</v>
      </c>
      <c r="AD120" s="253" t="s">
        <v>178</v>
      </c>
      <c r="AE120" s="255">
        <v>480</v>
      </c>
      <c r="AF120" s="908"/>
      <c r="AG120" s="921"/>
      <c r="AH120" s="906"/>
      <c r="AI120" s="919"/>
      <c r="AJ120" s="906"/>
      <c r="AK120" s="911"/>
      <c r="AL120" s="906"/>
      <c r="AM120" s="913"/>
      <c r="AN120" s="906"/>
      <c r="AO120" s="915"/>
      <c r="AP120" s="906"/>
      <c r="AQ120" s="925"/>
      <c r="AR120" s="906"/>
      <c r="AS120" s="257" t="s">
        <v>199</v>
      </c>
      <c r="AT120" s="906"/>
      <c r="AU120" s="257" t="s">
        <v>200</v>
      </c>
      <c r="AV120" s="906"/>
      <c r="AW120" s="257" t="s">
        <v>199</v>
      </c>
      <c r="AX120" s="906"/>
      <c r="AY120" s="257" t="s">
        <v>200</v>
      </c>
      <c r="AZ120" s="909"/>
      <c r="BA120" s="917"/>
      <c r="BB120" s="909"/>
      <c r="BC120" s="258" t="s">
        <v>506</v>
      </c>
      <c r="BD120" s="906"/>
      <c r="BE120" s="259">
        <v>60</v>
      </c>
    </row>
    <row r="121" spans="1:57" ht="24.75" customHeight="1">
      <c r="A121" s="943"/>
      <c r="B121" s="902" t="s">
        <v>187</v>
      </c>
      <c r="C121" s="904" t="s">
        <v>176</v>
      </c>
      <c r="D121" s="284" t="s">
        <v>177</v>
      </c>
      <c r="F121" s="227">
        <v>38830</v>
      </c>
      <c r="G121" s="228">
        <v>46870</v>
      </c>
      <c r="H121" s="229" t="s">
        <v>504</v>
      </c>
      <c r="I121" s="230">
        <v>360</v>
      </c>
      <c r="J121" s="231">
        <v>440</v>
      </c>
      <c r="K121" s="232" t="s">
        <v>403</v>
      </c>
      <c r="L121" s="906" t="s">
        <v>504</v>
      </c>
      <c r="M121" s="914">
        <v>1100</v>
      </c>
      <c r="N121" s="906" t="s">
        <v>504</v>
      </c>
      <c r="O121" s="922">
        <v>10</v>
      </c>
      <c r="P121" s="229" t="s">
        <v>504</v>
      </c>
      <c r="Q121" s="233">
        <v>8040</v>
      </c>
      <c r="R121" s="906" t="s">
        <v>504</v>
      </c>
      <c r="S121" s="234">
        <v>80</v>
      </c>
      <c r="T121" s="235" t="s">
        <v>502</v>
      </c>
      <c r="U121" s="261">
        <v>3210</v>
      </c>
      <c r="V121" s="235" t="s">
        <v>502</v>
      </c>
      <c r="W121" s="237">
        <v>30</v>
      </c>
      <c r="X121" s="238"/>
      <c r="Y121" s="239"/>
      <c r="Z121" s="238"/>
      <c r="AA121" s="240"/>
      <c r="AB121" s="238"/>
      <c r="AC121" s="239" t="s">
        <v>179</v>
      </c>
      <c r="AD121" s="238"/>
      <c r="AE121" s="241"/>
      <c r="AF121" s="907" t="s">
        <v>504</v>
      </c>
      <c r="AG121" s="920" t="s">
        <v>180</v>
      </c>
      <c r="AH121" s="906" t="s">
        <v>504</v>
      </c>
      <c r="AI121" s="918" t="s">
        <v>180</v>
      </c>
      <c r="AJ121" s="906" t="s">
        <v>178</v>
      </c>
      <c r="AK121" s="910">
        <v>5360</v>
      </c>
      <c r="AL121" s="906" t="s">
        <v>504</v>
      </c>
      <c r="AM121" s="912">
        <v>50</v>
      </c>
      <c r="AN121" s="906" t="s">
        <v>178</v>
      </c>
      <c r="AO121" s="914">
        <v>900</v>
      </c>
      <c r="AP121" s="906" t="s">
        <v>504</v>
      </c>
      <c r="AQ121" s="924">
        <v>9</v>
      </c>
      <c r="AR121" s="906" t="s">
        <v>178</v>
      </c>
      <c r="AS121" s="242">
        <v>520</v>
      </c>
      <c r="AT121" s="906" t="s">
        <v>178</v>
      </c>
      <c r="AU121" s="243">
        <v>5</v>
      </c>
      <c r="AV121" s="906" t="s">
        <v>178</v>
      </c>
      <c r="AW121" s="242">
        <v>90</v>
      </c>
      <c r="AX121" s="906" t="s">
        <v>178</v>
      </c>
      <c r="AY121" s="243">
        <v>1</v>
      </c>
      <c r="AZ121" s="909" t="s">
        <v>502</v>
      </c>
      <c r="BA121" s="916">
        <v>5220</v>
      </c>
      <c r="BB121" s="909" t="s">
        <v>502</v>
      </c>
      <c r="BC121" s="244">
        <v>240</v>
      </c>
      <c r="BD121" s="906" t="s">
        <v>511</v>
      </c>
      <c r="BE121" s="245">
        <v>5360</v>
      </c>
    </row>
    <row r="122" spans="1:57" ht="24.75" customHeight="1">
      <c r="A122" s="943"/>
      <c r="B122" s="903"/>
      <c r="C122" s="905"/>
      <c r="D122" s="284" t="s">
        <v>181</v>
      </c>
      <c r="F122" s="246">
        <v>46870</v>
      </c>
      <c r="G122" s="247"/>
      <c r="H122" s="229" t="s">
        <v>504</v>
      </c>
      <c r="I122" s="248">
        <v>440</v>
      </c>
      <c r="J122" s="249"/>
      <c r="K122" s="250" t="s">
        <v>403</v>
      </c>
      <c r="L122" s="906"/>
      <c r="M122" s="915"/>
      <c r="N122" s="906"/>
      <c r="O122" s="923"/>
      <c r="P122" s="229" t="s">
        <v>504</v>
      </c>
      <c r="Q122" s="248">
        <v>8040</v>
      </c>
      <c r="R122" s="906"/>
      <c r="S122" s="251">
        <v>80</v>
      </c>
      <c r="T122" s="235"/>
      <c r="U122" s="252"/>
      <c r="V122" s="238"/>
      <c r="W122" s="252"/>
      <c r="X122" s="253" t="s">
        <v>504</v>
      </c>
      <c r="Y122" s="254">
        <v>56290</v>
      </c>
      <c r="Z122" s="238" t="s">
        <v>504</v>
      </c>
      <c r="AA122" s="255">
        <v>560</v>
      </c>
      <c r="AB122" s="253" t="s">
        <v>504</v>
      </c>
      <c r="AC122" s="256">
        <v>48250</v>
      </c>
      <c r="AD122" s="253" t="s">
        <v>178</v>
      </c>
      <c r="AE122" s="255">
        <v>480</v>
      </c>
      <c r="AF122" s="908"/>
      <c r="AG122" s="921"/>
      <c r="AH122" s="906"/>
      <c r="AI122" s="919"/>
      <c r="AJ122" s="906"/>
      <c r="AK122" s="911"/>
      <c r="AL122" s="906"/>
      <c r="AM122" s="913"/>
      <c r="AN122" s="906"/>
      <c r="AO122" s="915"/>
      <c r="AP122" s="906"/>
      <c r="AQ122" s="925"/>
      <c r="AR122" s="906"/>
      <c r="AS122" s="257" t="s">
        <v>199</v>
      </c>
      <c r="AT122" s="906"/>
      <c r="AU122" s="257" t="s">
        <v>200</v>
      </c>
      <c r="AV122" s="906"/>
      <c r="AW122" s="257" t="s">
        <v>199</v>
      </c>
      <c r="AX122" s="906"/>
      <c r="AY122" s="257" t="s">
        <v>200</v>
      </c>
      <c r="AZ122" s="909"/>
      <c r="BA122" s="917"/>
      <c r="BB122" s="909"/>
      <c r="BC122" s="258" t="s">
        <v>506</v>
      </c>
      <c r="BD122" s="906"/>
      <c r="BE122" s="259">
        <v>50</v>
      </c>
    </row>
    <row r="123" spans="1:57" ht="24.75" customHeight="1">
      <c r="A123" s="943"/>
      <c r="B123" s="902" t="s">
        <v>188</v>
      </c>
      <c r="C123" s="904" t="s">
        <v>176</v>
      </c>
      <c r="D123" s="299" t="s">
        <v>177</v>
      </c>
      <c r="F123" s="227">
        <v>36220</v>
      </c>
      <c r="G123" s="228">
        <v>44260</v>
      </c>
      <c r="H123" s="229" t="s">
        <v>504</v>
      </c>
      <c r="I123" s="230">
        <v>340</v>
      </c>
      <c r="J123" s="231">
        <v>420</v>
      </c>
      <c r="K123" s="232" t="s">
        <v>403</v>
      </c>
      <c r="L123" s="906" t="s">
        <v>504</v>
      </c>
      <c r="M123" s="914">
        <v>940</v>
      </c>
      <c r="N123" s="906" t="s">
        <v>504</v>
      </c>
      <c r="O123" s="922">
        <v>9</v>
      </c>
      <c r="P123" s="229" t="s">
        <v>504</v>
      </c>
      <c r="Q123" s="233">
        <v>8040</v>
      </c>
      <c r="R123" s="906" t="s">
        <v>504</v>
      </c>
      <c r="S123" s="234">
        <v>80</v>
      </c>
      <c r="T123" s="235" t="s">
        <v>502</v>
      </c>
      <c r="U123" s="261">
        <v>3210</v>
      </c>
      <c r="V123" s="235" t="s">
        <v>502</v>
      </c>
      <c r="W123" s="237">
        <v>30</v>
      </c>
      <c r="X123" s="238"/>
      <c r="Y123" s="239"/>
      <c r="Z123" s="238"/>
      <c r="AA123" s="240"/>
      <c r="AB123" s="238"/>
      <c r="AC123" s="239" t="s">
        <v>179</v>
      </c>
      <c r="AD123" s="238"/>
      <c r="AE123" s="241"/>
      <c r="AF123" s="907" t="s">
        <v>504</v>
      </c>
      <c r="AG123" s="920" t="s">
        <v>180</v>
      </c>
      <c r="AH123" s="906" t="s">
        <v>504</v>
      </c>
      <c r="AI123" s="918" t="s">
        <v>180</v>
      </c>
      <c r="AJ123" s="906" t="s">
        <v>178</v>
      </c>
      <c r="AK123" s="910">
        <v>4590</v>
      </c>
      <c r="AL123" s="906" t="s">
        <v>504</v>
      </c>
      <c r="AM123" s="912">
        <v>40</v>
      </c>
      <c r="AN123" s="906" t="s">
        <v>178</v>
      </c>
      <c r="AO123" s="914">
        <v>770</v>
      </c>
      <c r="AP123" s="906" t="s">
        <v>504</v>
      </c>
      <c r="AQ123" s="924">
        <v>7</v>
      </c>
      <c r="AR123" s="906" t="s">
        <v>178</v>
      </c>
      <c r="AS123" s="242">
        <v>460</v>
      </c>
      <c r="AT123" s="906" t="s">
        <v>178</v>
      </c>
      <c r="AU123" s="243">
        <v>4</v>
      </c>
      <c r="AV123" s="906" t="s">
        <v>178</v>
      </c>
      <c r="AW123" s="242">
        <v>80</v>
      </c>
      <c r="AX123" s="906" t="s">
        <v>178</v>
      </c>
      <c r="AY123" s="243">
        <v>1</v>
      </c>
      <c r="AZ123" s="909" t="s">
        <v>502</v>
      </c>
      <c r="BA123" s="916">
        <v>4660</v>
      </c>
      <c r="BB123" s="909" t="s">
        <v>502</v>
      </c>
      <c r="BC123" s="244">
        <v>240</v>
      </c>
      <c r="BD123" s="906" t="s">
        <v>511</v>
      </c>
      <c r="BE123" s="245">
        <v>4590</v>
      </c>
    </row>
    <row r="124" spans="1:57" ht="24.75" customHeight="1">
      <c r="A124" s="943"/>
      <c r="B124" s="903"/>
      <c r="C124" s="905"/>
      <c r="D124" s="300" t="s">
        <v>181</v>
      </c>
      <c r="F124" s="246">
        <v>44260</v>
      </c>
      <c r="G124" s="247"/>
      <c r="H124" s="229" t="s">
        <v>504</v>
      </c>
      <c r="I124" s="248">
        <v>420</v>
      </c>
      <c r="J124" s="249"/>
      <c r="K124" s="250" t="s">
        <v>403</v>
      </c>
      <c r="L124" s="906"/>
      <c r="M124" s="915"/>
      <c r="N124" s="906"/>
      <c r="O124" s="923"/>
      <c r="P124" s="229" t="s">
        <v>504</v>
      </c>
      <c r="Q124" s="248">
        <v>8040</v>
      </c>
      <c r="R124" s="906"/>
      <c r="S124" s="251">
        <v>80</v>
      </c>
      <c r="T124" s="235"/>
      <c r="U124" s="252"/>
      <c r="V124" s="238"/>
      <c r="W124" s="252"/>
      <c r="X124" s="253" t="s">
        <v>504</v>
      </c>
      <c r="Y124" s="254">
        <v>56290</v>
      </c>
      <c r="Z124" s="238" t="s">
        <v>504</v>
      </c>
      <c r="AA124" s="255">
        <v>560</v>
      </c>
      <c r="AB124" s="253" t="s">
        <v>504</v>
      </c>
      <c r="AC124" s="256">
        <v>48250</v>
      </c>
      <c r="AD124" s="253" t="s">
        <v>178</v>
      </c>
      <c r="AE124" s="255">
        <v>480</v>
      </c>
      <c r="AF124" s="908"/>
      <c r="AG124" s="921"/>
      <c r="AH124" s="906"/>
      <c r="AI124" s="919"/>
      <c r="AJ124" s="906"/>
      <c r="AK124" s="911"/>
      <c r="AL124" s="906"/>
      <c r="AM124" s="913"/>
      <c r="AN124" s="906"/>
      <c r="AO124" s="915"/>
      <c r="AP124" s="906"/>
      <c r="AQ124" s="925"/>
      <c r="AR124" s="906"/>
      <c r="AS124" s="257" t="s">
        <v>199</v>
      </c>
      <c r="AT124" s="906"/>
      <c r="AU124" s="257" t="s">
        <v>200</v>
      </c>
      <c r="AV124" s="906"/>
      <c r="AW124" s="257" t="s">
        <v>199</v>
      </c>
      <c r="AX124" s="906"/>
      <c r="AY124" s="257" t="s">
        <v>200</v>
      </c>
      <c r="AZ124" s="909"/>
      <c r="BA124" s="917"/>
      <c r="BB124" s="909"/>
      <c r="BC124" s="258" t="s">
        <v>506</v>
      </c>
      <c r="BD124" s="906"/>
      <c r="BE124" s="259">
        <v>40</v>
      </c>
    </row>
    <row r="125" spans="1:57" ht="24.75" customHeight="1">
      <c r="A125" s="943"/>
      <c r="B125" s="902" t="s">
        <v>189</v>
      </c>
      <c r="C125" s="904" t="s">
        <v>176</v>
      </c>
      <c r="D125" s="284" t="s">
        <v>177</v>
      </c>
      <c r="F125" s="227">
        <v>34290</v>
      </c>
      <c r="G125" s="228">
        <v>42330</v>
      </c>
      <c r="H125" s="229" t="s">
        <v>504</v>
      </c>
      <c r="I125" s="230">
        <v>320</v>
      </c>
      <c r="J125" s="231">
        <v>400</v>
      </c>
      <c r="K125" s="232" t="s">
        <v>403</v>
      </c>
      <c r="L125" s="906" t="s">
        <v>504</v>
      </c>
      <c r="M125" s="914">
        <v>820</v>
      </c>
      <c r="N125" s="906" t="s">
        <v>504</v>
      </c>
      <c r="O125" s="922">
        <v>8</v>
      </c>
      <c r="P125" s="229" t="s">
        <v>504</v>
      </c>
      <c r="Q125" s="233">
        <v>8040</v>
      </c>
      <c r="R125" s="906" t="s">
        <v>504</v>
      </c>
      <c r="S125" s="234">
        <v>80</v>
      </c>
      <c r="T125" s="235" t="s">
        <v>502</v>
      </c>
      <c r="U125" s="261">
        <v>3210</v>
      </c>
      <c r="V125" s="235" t="s">
        <v>502</v>
      </c>
      <c r="W125" s="237">
        <v>30</v>
      </c>
      <c r="X125" s="238"/>
      <c r="Y125" s="239"/>
      <c r="Z125" s="238"/>
      <c r="AA125" s="240"/>
      <c r="AB125" s="238"/>
      <c r="AC125" s="239" t="s">
        <v>179</v>
      </c>
      <c r="AD125" s="238"/>
      <c r="AE125" s="241"/>
      <c r="AF125" s="907" t="s">
        <v>504</v>
      </c>
      <c r="AG125" s="920" t="s">
        <v>180</v>
      </c>
      <c r="AH125" s="906" t="s">
        <v>504</v>
      </c>
      <c r="AI125" s="918" t="s">
        <v>180</v>
      </c>
      <c r="AJ125" s="906" t="s">
        <v>178</v>
      </c>
      <c r="AK125" s="910">
        <v>4020</v>
      </c>
      <c r="AL125" s="906" t="s">
        <v>504</v>
      </c>
      <c r="AM125" s="912">
        <v>40</v>
      </c>
      <c r="AN125" s="906" t="s">
        <v>178</v>
      </c>
      <c r="AO125" s="914">
        <v>670</v>
      </c>
      <c r="AP125" s="906" t="s">
        <v>504</v>
      </c>
      <c r="AQ125" s="924">
        <v>6</v>
      </c>
      <c r="AR125" s="906" t="s">
        <v>178</v>
      </c>
      <c r="AS125" s="242">
        <v>420</v>
      </c>
      <c r="AT125" s="906" t="s">
        <v>178</v>
      </c>
      <c r="AU125" s="243">
        <v>4</v>
      </c>
      <c r="AV125" s="906" t="s">
        <v>178</v>
      </c>
      <c r="AW125" s="242">
        <v>70</v>
      </c>
      <c r="AX125" s="906" t="s">
        <v>178</v>
      </c>
      <c r="AY125" s="243">
        <v>1</v>
      </c>
      <c r="AZ125" s="909" t="s">
        <v>502</v>
      </c>
      <c r="BA125" s="916">
        <v>4250</v>
      </c>
      <c r="BB125" s="909" t="s">
        <v>502</v>
      </c>
      <c r="BC125" s="244">
        <v>240</v>
      </c>
      <c r="BD125" s="906" t="s">
        <v>511</v>
      </c>
      <c r="BE125" s="245">
        <v>4020</v>
      </c>
    </row>
    <row r="126" spans="1:57" ht="24.75" customHeight="1">
      <c r="A126" s="943"/>
      <c r="B126" s="903"/>
      <c r="C126" s="905"/>
      <c r="D126" s="284" t="s">
        <v>181</v>
      </c>
      <c r="F126" s="246">
        <v>42330</v>
      </c>
      <c r="G126" s="247"/>
      <c r="H126" s="229" t="s">
        <v>504</v>
      </c>
      <c r="I126" s="248">
        <v>400</v>
      </c>
      <c r="J126" s="249"/>
      <c r="K126" s="250" t="s">
        <v>403</v>
      </c>
      <c r="L126" s="906"/>
      <c r="M126" s="915"/>
      <c r="N126" s="906"/>
      <c r="O126" s="923"/>
      <c r="P126" s="229" t="s">
        <v>504</v>
      </c>
      <c r="Q126" s="248">
        <v>8040</v>
      </c>
      <c r="R126" s="906"/>
      <c r="S126" s="251">
        <v>80</v>
      </c>
      <c r="T126" s="235"/>
      <c r="U126" s="252"/>
      <c r="V126" s="238"/>
      <c r="W126" s="252"/>
      <c r="X126" s="253" t="s">
        <v>504</v>
      </c>
      <c r="Y126" s="254">
        <v>56290</v>
      </c>
      <c r="Z126" s="238" t="s">
        <v>504</v>
      </c>
      <c r="AA126" s="255">
        <v>560</v>
      </c>
      <c r="AB126" s="253" t="s">
        <v>504</v>
      </c>
      <c r="AC126" s="256">
        <v>48250</v>
      </c>
      <c r="AD126" s="253" t="s">
        <v>178</v>
      </c>
      <c r="AE126" s="255">
        <v>480</v>
      </c>
      <c r="AF126" s="908"/>
      <c r="AG126" s="921"/>
      <c r="AH126" s="906"/>
      <c r="AI126" s="919"/>
      <c r="AJ126" s="906"/>
      <c r="AK126" s="911"/>
      <c r="AL126" s="906"/>
      <c r="AM126" s="913"/>
      <c r="AN126" s="906"/>
      <c r="AO126" s="915"/>
      <c r="AP126" s="906"/>
      <c r="AQ126" s="925"/>
      <c r="AR126" s="906"/>
      <c r="AS126" s="257" t="s">
        <v>199</v>
      </c>
      <c r="AT126" s="906"/>
      <c r="AU126" s="257" t="s">
        <v>200</v>
      </c>
      <c r="AV126" s="906"/>
      <c r="AW126" s="257" t="s">
        <v>199</v>
      </c>
      <c r="AX126" s="906"/>
      <c r="AY126" s="257" t="s">
        <v>200</v>
      </c>
      <c r="AZ126" s="909"/>
      <c r="BA126" s="917"/>
      <c r="BB126" s="909"/>
      <c r="BC126" s="258" t="s">
        <v>506</v>
      </c>
      <c r="BD126" s="906"/>
      <c r="BE126" s="259">
        <v>40</v>
      </c>
    </row>
    <row r="127" spans="1:57" ht="24.75" customHeight="1">
      <c r="A127" s="943"/>
      <c r="B127" s="902" t="s">
        <v>190</v>
      </c>
      <c r="C127" s="904" t="s">
        <v>176</v>
      </c>
      <c r="D127" s="299" t="s">
        <v>177</v>
      </c>
      <c r="F127" s="227">
        <v>32760</v>
      </c>
      <c r="G127" s="228">
        <v>40800</v>
      </c>
      <c r="H127" s="229" t="s">
        <v>504</v>
      </c>
      <c r="I127" s="230">
        <v>300</v>
      </c>
      <c r="J127" s="231">
        <v>380</v>
      </c>
      <c r="K127" s="232" t="s">
        <v>403</v>
      </c>
      <c r="L127" s="906" t="s">
        <v>504</v>
      </c>
      <c r="M127" s="914">
        <v>730</v>
      </c>
      <c r="N127" s="906" t="s">
        <v>504</v>
      </c>
      <c r="O127" s="922">
        <v>7</v>
      </c>
      <c r="P127" s="229" t="s">
        <v>504</v>
      </c>
      <c r="Q127" s="233">
        <v>8040</v>
      </c>
      <c r="R127" s="906" t="s">
        <v>504</v>
      </c>
      <c r="S127" s="234">
        <v>80</v>
      </c>
      <c r="T127" s="235" t="s">
        <v>502</v>
      </c>
      <c r="U127" s="261">
        <v>3210</v>
      </c>
      <c r="V127" s="235" t="s">
        <v>502</v>
      </c>
      <c r="W127" s="237">
        <v>30</v>
      </c>
      <c r="X127" s="238"/>
      <c r="Y127" s="239"/>
      <c r="Z127" s="238"/>
      <c r="AA127" s="240"/>
      <c r="AB127" s="238"/>
      <c r="AC127" s="239" t="s">
        <v>179</v>
      </c>
      <c r="AD127" s="238"/>
      <c r="AE127" s="241"/>
      <c r="AF127" s="907" t="s">
        <v>504</v>
      </c>
      <c r="AG127" s="920">
        <v>660</v>
      </c>
      <c r="AH127" s="906" t="s">
        <v>504</v>
      </c>
      <c r="AI127" s="918">
        <v>6</v>
      </c>
      <c r="AJ127" s="906" t="s">
        <v>178</v>
      </c>
      <c r="AK127" s="910">
        <v>3570</v>
      </c>
      <c r="AL127" s="906" t="s">
        <v>504</v>
      </c>
      <c r="AM127" s="912">
        <v>30</v>
      </c>
      <c r="AN127" s="906" t="s">
        <v>178</v>
      </c>
      <c r="AO127" s="914">
        <v>600</v>
      </c>
      <c r="AP127" s="906" t="s">
        <v>504</v>
      </c>
      <c r="AQ127" s="924">
        <v>6</v>
      </c>
      <c r="AR127" s="906" t="s">
        <v>178</v>
      </c>
      <c r="AS127" s="242">
        <v>390</v>
      </c>
      <c r="AT127" s="906" t="s">
        <v>178</v>
      </c>
      <c r="AU127" s="243">
        <v>3</v>
      </c>
      <c r="AV127" s="906" t="s">
        <v>178</v>
      </c>
      <c r="AW127" s="242">
        <v>70</v>
      </c>
      <c r="AX127" s="906" t="s">
        <v>178</v>
      </c>
      <c r="AY127" s="243">
        <v>1</v>
      </c>
      <c r="AZ127" s="909" t="s">
        <v>502</v>
      </c>
      <c r="BA127" s="916">
        <v>3920</v>
      </c>
      <c r="BB127" s="909" t="s">
        <v>502</v>
      </c>
      <c r="BC127" s="244">
        <v>240</v>
      </c>
      <c r="BD127" s="906" t="s">
        <v>511</v>
      </c>
      <c r="BE127" s="245">
        <v>3570</v>
      </c>
    </row>
    <row r="128" spans="1:57" ht="24.75" customHeight="1">
      <c r="A128" s="943"/>
      <c r="B128" s="903"/>
      <c r="C128" s="905"/>
      <c r="D128" s="300" t="s">
        <v>181</v>
      </c>
      <c r="F128" s="246">
        <v>40800</v>
      </c>
      <c r="G128" s="247"/>
      <c r="H128" s="229" t="s">
        <v>504</v>
      </c>
      <c r="I128" s="248">
        <v>380</v>
      </c>
      <c r="J128" s="249"/>
      <c r="K128" s="250" t="s">
        <v>403</v>
      </c>
      <c r="L128" s="906"/>
      <c r="M128" s="915"/>
      <c r="N128" s="906"/>
      <c r="O128" s="923"/>
      <c r="P128" s="229" t="s">
        <v>504</v>
      </c>
      <c r="Q128" s="248">
        <v>8040</v>
      </c>
      <c r="R128" s="906"/>
      <c r="S128" s="251">
        <v>80</v>
      </c>
      <c r="T128" s="235"/>
      <c r="U128" s="252"/>
      <c r="V128" s="238"/>
      <c r="W128" s="252"/>
      <c r="X128" s="253" t="s">
        <v>504</v>
      </c>
      <c r="Y128" s="254">
        <v>56290</v>
      </c>
      <c r="Z128" s="238" t="s">
        <v>504</v>
      </c>
      <c r="AA128" s="255">
        <v>560</v>
      </c>
      <c r="AB128" s="253" t="s">
        <v>504</v>
      </c>
      <c r="AC128" s="256">
        <v>48250</v>
      </c>
      <c r="AD128" s="253" t="s">
        <v>178</v>
      </c>
      <c r="AE128" s="255">
        <v>480</v>
      </c>
      <c r="AF128" s="908"/>
      <c r="AG128" s="921"/>
      <c r="AH128" s="906"/>
      <c r="AI128" s="919"/>
      <c r="AJ128" s="906"/>
      <c r="AK128" s="911"/>
      <c r="AL128" s="906"/>
      <c r="AM128" s="913"/>
      <c r="AN128" s="906"/>
      <c r="AO128" s="915"/>
      <c r="AP128" s="906"/>
      <c r="AQ128" s="925"/>
      <c r="AR128" s="906"/>
      <c r="AS128" s="257" t="s">
        <v>199</v>
      </c>
      <c r="AT128" s="906"/>
      <c r="AU128" s="257" t="s">
        <v>200</v>
      </c>
      <c r="AV128" s="906"/>
      <c r="AW128" s="257" t="s">
        <v>199</v>
      </c>
      <c r="AX128" s="906"/>
      <c r="AY128" s="257" t="s">
        <v>200</v>
      </c>
      <c r="AZ128" s="909"/>
      <c r="BA128" s="917"/>
      <c r="BB128" s="909"/>
      <c r="BC128" s="258" t="s">
        <v>506</v>
      </c>
      <c r="BD128" s="906"/>
      <c r="BE128" s="259">
        <v>30</v>
      </c>
    </row>
    <row r="129" spans="1:57" ht="24.75" customHeight="1">
      <c r="A129" s="943"/>
      <c r="B129" s="902" t="s">
        <v>191</v>
      </c>
      <c r="C129" s="904" t="s">
        <v>176</v>
      </c>
      <c r="D129" s="284" t="s">
        <v>177</v>
      </c>
      <c r="F129" s="227">
        <v>31560</v>
      </c>
      <c r="G129" s="228">
        <v>39600</v>
      </c>
      <c r="H129" s="229" t="s">
        <v>504</v>
      </c>
      <c r="I129" s="230">
        <v>290</v>
      </c>
      <c r="J129" s="231">
        <v>370</v>
      </c>
      <c r="K129" s="232" t="s">
        <v>403</v>
      </c>
      <c r="L129" s="906" t="s">
        <v>504</v>
      </c>
      <c r="M129" s="914">
        <v>660</v>
      </c>
      <c r="N129" s="906" t="s">
        <v>504</v>
      </c>
      <c r="O129" s="922">
        <v>6</v>
      </c>
      <c r="P129" s="229" t="s">
        <v>504</v>
      </c>
      <c r="Q129" s="233">
        <v>8040</v>
      </c>
      <c r="R129" s="906" t="s">
        <v>504</v>
      </c>
      <c r="S129" s="234">
        <v>80</v>
      </c>
      <c r="T129" s="235" t="s">
        <v>502</v>
      </c>
      <c r="U129" s="261">
        <v>3210</v>
      </c>
      <c r="V129" s="235" t="s">
        <v>502</v>
      </c>
      <c r="W129" s="237">
        <v>30</v>
      </c>
      <c r="X129" s="238"/>
      <c r="Y129" s="239"/>
      <c r="Z129" s="238"/>
      <c r="AA129" s="240"/>
      <c r="AB129" s="238"/>
      <c r="AC129" s="239" t="s">
        <v>179</v>
      </c>
      <c r="AD129" s="238"/>
      <c r="AE129" s="241"/>
      <c r="AF129" s="907" t="s">
        <v>504</v>
      </c>
      <c r="AG129" s="920">
        <v>600</v>
      </c>
      <c r="AH129" s="906" t="s">
        <v>504</v>
      </c>
      <c r="AI129" s="918">
        <v>6</v>
      </c>
      <c r="AJ129" s="906" t="s">
        <v>178</v>
      </c>
      <c r="AK129" s="910">
        <v>3210</v>
      </c>
      <c r="AL129" s="906" t="s">
        <v>504</v>
      </c>
      <c r="AM129" s="912">
        <v>30</v>
      </c>
      <c r="AN129" s="906" t="s">
        <v>178</v>
      </c>
      <c r="AO129" s="914">
        <v>540</v>
      </c>
      <c r="AP129" s="906" t="s">
        <v>504</v>
      </c>
      <c r="AQ129" s="924">
        <v>5</v>
      </c>
      <c r="AR129" s="906" t="s">
        <v>178</v>
      </c>
      <c r="AS129" s="242">
        <v>370</v>
      </c>
      <c r="AT129" s="906" t="s">
        <v>178</v>
      </c>
      <c r="AU129" s="243">
        <v>3</v>
      </c>
      <c r="AV129" s="906" t="s">
        <v>178</v>
      </c>
      <c r="AW129" s="242">
        <v>60</v>
      </c>
      <c r="AX129" s="906" t="s">
        <v>178</v>
      </c>
      <c r="AY129" s="243">
        <v>1</v>
      </c>
      <c r="AZ129" s="909" t="s">
        <v>502</v>
      </c>
      <c r="BA129" s="916">
        <v>3660</v>
      </c>
      <c r="BB129" s="909" t="s">
        <v>502</v>
      </c>
      <c r="BC129" s="244">
        <v>240</v>
      </c>
      <c r="BD129" s="906" t="s">
        <v>511</v>
      </c>
      <c r="BE129" s="245">
        <v>3210</v>
      </c>
    </row>
    <row r="130" spans="1:57" ht="24.75" customHeight="1">
      <c r="A130" s="943"/>
      <c r="B130" s="903"/>
      <c r="C130" s="905"/>
      <c r="D130" s="284" t="s">
        <v>181</v>
      </c>
      <c r="F130" s="246">
        <v>39600</v>
      </c>
      <c r="G130" s="247"/>
      <c r="H130" s="229" t="s">
        <v>504</v>
      </c>
      <c r="I130" s="248">
        <v>370</v>
      </c>
      <c r="J130" s="249"/>
      <c r="K130" s="250" t="s">
        <v>403</v>
      </c>
      <c r="L130" s="906"/>
      <c r="M130" s="915"/>
      <c r="N130" s="906"/>
      <c r="O130" s="923"/>
      <c r="P130" s="229" t="s">
        <v>504</v>
      </c>
      <c r="Q130" s="248">
        <v>8040</v>
      </c>
      <c r="R130" s="906"/>
      <c r="S130" s="251">
        <v>80</v>
      </c>
      <c r="T130" s="235"/>
      <c r="U130" s="252"/>
      <c r="V130" s="238"/>
      <c r="W130" s="252"/>
      <c r="X130" s="253" t="s">
        <v>504</v>
      </c>
      <c r="Y130" s="254">
        <v>56290</v>
      </c>
      <c r="Z130" s="238" t="s">
        <v>504</v>
      </c>
      <c r="AA130" s="255">
        <v>560</v>
      </c>
      <c r="AB130" s="253" t="s">
        <v>504</v>
      </c>
      <c r="AC130" s="256">
        <v>48250</v>
      </c>
      <c r="AD130" s="253" t="s">
        <v>178</v>
      </c>
      <c r="AE130" s="255">
        <v>480</v>
      </c>
      <c r="AF130" s="908"/>
      <c r="AG130" s="921"/>
      <c r="AH130" s="906"/>
      <c r="AI130" s="919"/>
      <c r="AJ130" s="906"/>
      <c r="AK130" s="911"/>
      <c r="AL130" s="906"/>
      <c r="AM130" s="913"/>
      <c r="AN130" s="906"/>
      <c r="AO130" s="915"/>
      <c r="AP130" s="906"/>
      <c r="AQ130" s="925"/>
      <c r="AR130" s="906"/>
      <c r="AS130" s="257" t="s">
        <v>199</v>
      </c>
      <c r="AT130" s="906"/>
      <c r="AU130" s="257" t="s">
        <v>200</v>
      </c>
      <c r="AV130" s="906"/>
      <c r="AW130" s="257" t="s">
        <v>199</v>
      </c>
      <c r="AX130" s="906"/>
      <c r="AY130" s="257" t="s">
        <v>200</v>
      </c>
      <c r="AZ130" s="909"/>
      <c r="BA130" s="917"/>
      <c r="BB130" s="909"/>
      <c r="BC130" s="258" t="s">
        <v>506</v>
      </c>
      <c r="BD130" s="906"/>
      <c r="BE130" s="259">
        <v>30</v>
      </c>
    </row>
    <row r="131" spans="1:57" ht="24.75" customHeight="1">
      <c r="A131" s="943"/>
      <c r="B131" s="902" t="s">
        <v>192</v>
      </c>
      <c r="C131" s="904" t="s">
        <v>176</v>
      </c>
      <c r="D131" s="299" t="s">
        <v>177</v>
      </c>
      <c r="F131" s="227">
        <v>29750</v>
      </c>
      <c r="G131" s="228">
        <v>37790</v>
      </c>
      <c r="H131" s="229" t="s">
        <v>504</v>
      </c>
      <c r="I131" s="230">
        <v>270</v>
      </c>
      <c r="J131" s="231">
        <v>350</v>
      </c>
      <c r="K131" s="232" t="s">
        <v>403</v>
      </c>
      <c r="L131" s="906" t="s">
        <v>504</v>
      </c>
      <c r="M131" s="914">
        <v>550</v>
      </c>
      <c r="N131" s="906" t="s">
        <v>504</v>
      </c>
      <c r="O131" s="922">
        <v>5</v>
      </c>
      <c r="P131" s="229" t="s">
        <v>504</v>
      </c>
      <c r="Q131" s="233">
        <v>8040</v>
      </c>
      <c r="R131" s="906" t="s">
        <v>504</v>
      </c>
      <c r="S131" s="234">
        <v>80</v>
      </c>
      <c r="T131" s="235" t="s">
        <v>502</v>
      </c>
      <c r="U131" s="261">
        <v>3210</v>
      </c>
      <c r="V131" s="235" t="s">
        <v>502</v>
      </c>
      <c r="W131" s="237">
        <v>30</v>
      </c>
      <c r="X131" s="238"/>
      <c r="Y131" s="239"/>
      <c r="Z131" s="238"/>
      <c r="AA131" s="240"/>
      <c r="AB131" s="238"/>
      <c r="AC131" s="239" t="s">
        <v>179</v>
      </c>
      <c r="AD131" s="238"/>
      <c r="AE131" s="241"/>
      <c r="AF131" s="907" t="s">
        <v>504</v>
      </c>
      <c r="AG131" s="920">
        <v>500</v>
      </c>
      <c r="AH131" s="906" t="s">
        <v>504</v>
      </c>
      <c r="AI131" s="918">
        <v>5</v>
      </c>
      <c r="AJ131" s="906" t="s">
        <v>178</v>
      </c>
      <c r="AK131" s="910">
        <v>2680</v>
      </c>
      <c r="AL131" s="906" t="s">
        <v>504</v>
      </c>
      <c r="AM131" s="912">
        <v>20</v>
      </c>
      <c r="AN131" s="906" t="s">
        <v>178</v>
      </c>
      <c r="AO131" s="914">
        <v>520</v>
      </c>
      <c r="AP131" s="906" t="s">
        <v>504</v>
      </c>
      <c r="AQ131" s="924">
        <v>5</v>
      </c>
      <c r="AR131" s="906" t="s">
        <v>178</v>
      </c>
      <c r="AS131" s="242">
        <v>320</v>
      </c>
      <c r="AT131" s="906" t="s">
        <v>178</v>
      </c>
      <c r="AU131" s="243">
        <v>3</v>
      </c>
      <c r="AV131" s="906" t="s">
        <v>178</v>
      </c>
      <c r="AW131" s="242">
        <v>50</v>
      </c>
      <c r="AX131" s="906" t="s">
        <v>178</v>
      </c>
      <c r="AY131" s="243">
        <v>1</v>
      </c>
      <c r="AZ131" s="909" t="s">
        <v>502</v>
      </c>
      <c r="BA131" s="916">
        <v>3160</v>
      </c>
      <c r="BB131" s="909" t="s">
        <v>502</v>
      </c>
      <c r="BC131" s="244">
        <v>240</v>
      </c>
      <c r="BD131" s="906" t="s">
        <v>511</v>
      </c>
      <c r="BE131" s="245">
        <v>2680</v>
      </c>
    </row>
    <row r="132" spans="1:57" ht="24.75" customHeight="1">
      <c r="A132" s="943"/>
      <c r="B132" s="903"/>
      <c r="C132" s="905"/>
      <c r="D132" s="300" t="s">
        <v>181</v>
      </c>
      <c r="F132" s="246">
        <v>37790</v>
      </c>
      <c r="G132" s="247"/>
      <c r="H132" s="229" t="s">
        <v>504</v>
      </c>
      <c r="I132" s="248">
        <v>350</v>
      </c>
      <c r="J132" s="249"/>
      <c r="K132" s="250" t="s">
        <v>403</v>
      </c>
      <c r="L132" s="906"/>
      <c r="M132" s="915"/>
      <c r="N132" s="906"/>
      <c r="O132" s="923"/>
      <c r="P132" s="229" t="s">
        <v>504</v>
      </c>
      <c r="Q132" s="248">
        <v>8040</v>
      </c>
      <c r="R132" s="906"/>
      <c r="S132" s="251">
        <v>80</v>
      </c>
      <c r="T132" s="235"/>
      <c r="U132" s="252"/>
      <c r="V132" s="238"/>
      <c r="W132" s="252"/>
      <c r="X132" s="253" t="s">
        <v>504</v>
      </c>
      <c r="Y132" s="254">
        <v>56290</v>
      </c>
      <c r="Z132" s="238" t="s">
        <v>504</v>
      </c>
      <c r="AA132" s="255">
        <v>560</v>
      </c>
      <c r="AB132" s="253" t="s">
        <v>504</v>
      </c>
      <c r="AC132" s="256">
        <v>48250</v>
      </c>
      <c r="AD132" s="253" t="s">
        <v>178</v>
      </c>
      <c r="AE132" s="255">
        <v>480</v>
      </c>
      <c r="AF132" s="908"/>
      <c r="AG132" s="921"/>
      <c r="AH132" s="906"/>
      <c r="AI132" s="919"/>
      <c r="AJ132" s="906"/>
      <c r="AK132" s="911"/>
      <c r="AL132" s="906"/>
      <c r="AM132" s="913"/>
      <c r="AN132" s="906"/>
      <c r="AO132" s="915"/>
      <c r="AP132" s="906"/>
      <c r="AQ132" s="925"/>
      <c r="AR132" s="906"/>
      <c r="AS132" s="257" t="s">
        <v>199</v>
      </c>
      <c r="AT132" s="906"/>
      <c r="AU132" s="257" t="s">
        <v>200</v>
      </c>
      <c r="AV132" s="906"/>
      <c r="AW132" s="257" t="s">
        <v>199</v>
      </c>
      <c r="AX132" s="906"/>
      <c r="AY132" s="257" t="s">
        <v>200</v>
      </c>
      <c r="AZ132" s="909"/>
      <c r="BA132" s="917"/>
      <c r="BB132" s="909"/>
      <c r="BC132" s="258" t="s">
        <v>506</v>
      </c>
      <c r="BD132" s="906"/>
      <c r="BE132" s="259">
        <v>20</v>
      </c>
    </row>
    <row r="133" spans="1:57" ht="24.75" customHeight="1">
      <c r="A133" s="943"/>
      <c r="B133" s="902" t="s">
        <v>193</v>
      </c>
      <c r="C133" s="904" t="s">
        <v>176</v>
      </c>
      <c r="D133" s="284" t="s">
        <v>177</v>
      </c>
      <c r="F133" s="227">
        <v>28430</v>
      </c>
      <c r="G133" s="228">
        <v>36470</v>
      </c>
      <c r="H133" s="229" t="s">
        <v>504</v>
      </c>
      <c r="I133" s="230">
        <v>260</v>
      </c>
      <c r="J133" s="231">
        <v>340</v>
      </c>
      <c r="K133" s="232" t="s">
        <v>403</v>
      </c>
      <c r="L133" s="906" t="s">
        <v>504</v>
      </c>
      <c r="M133" s="914">
        <v>470</v>
      </c>
      <c r="N133" s="906" t="s">
        <v>504</v>
      </c>
      <c r="O133" s="922">
        <v>4</v>
      </c>
      <c r="P133" s="229" t="s">
        <v>504</v>
      </c>
      <c r="Q133" s="233">
        <v>8040</v>
      </c>
      <c r="R133" s="906" t="s">
        <v>504</v>
      </c>
      <c r="S133" s="234">
        <v>80</v>
      </c>
      <c r="T133" s="235" t="s">
        <v>502</v>
      </c>
      <c r="U133" s="261">
        <v>3210</v>
      </c>
      <c r="V133" s="235" t="s">
        <v>502</v>
      </c>
      <c r="W133" s="237">
        <v>30</v>
      </c>
      <c r="X133" s="238"/>
      <c r="Y133" s="239"/>
      <c r="Z133" s="238"/>
      <c r="AA133" s="240"/>
      <c r="AB133" s="238"/>
      <c r="AC133" s="239" t="s">
        <v>179</v>
      </c>
      <c r="AD133" s="238"/>
      <c r="AE133" s="241"/>
      <c r="AF133" s="907" t="s">
        <v>504</v>
      </c>
      <c r="AG133" s="920">
        <v>430</v>
      </c>
      <c r="AH133" s="906" t="s">
        <v>504</v>
      </c>
      <c r="AI133" s="918">
        <v>4</v>
      </c>
      <c r="AJ133" s="906" t="s">
        <v>178</v>
      </c>
      <c r="AK133" s="910">
        <v>2290</v>
      </c>
      <c r="AL133" s="906" t="s">
        <v>504</v>
      </c>
      <c r="AM133" s="912">
        <v>20</v>
      </c>
      <c r="AN133" s="906" t="s">
        <v>178</v>
      </c>
      <c r="AO133" s="914">
        <v>520</v>
      </c>
      <c r="AP133" s="906" t="s">
        <v>504</v>
      </c>
      <c r="AQ133" s="924">
        <v>5</v>
      </c>
      <c r="AR133" s="906" t="s">
        <v>178</v>
      </c>
      <c r="AS133" s="242">
        <v>280</v>
      </c>
      <c r="AT133" s="906" t="s">
        <v>178</v>
      </c>
      <c r="AU133" s="243">
        <v>2</v>
      </c>
      <c r="AV133" s="906" t="s">
        <v>178</v>
      </c>
      <c r="AW133" s="242">
        <v>50</v>
      </c>
      <c r="AX133" s="906" t="s">
        <v>178</v>
      </c>
      <c r="AY133" s="243">
        <v>1</v>
      </c>
      <c r="AZ133" s="909" t="s">
        <v>502</v>
      </c>
      <c r="BA133" s="916">
        <v>2810</v>
      </c>
      <c r="BB133" s="909" t="s">
        <v>502</v>
      </c>
      <c r="BC133" s="244">
        <v>240</v>
      </c>
      <c r="BD133" s="906" t="s">
        <v>511</v>
      </c>
      <c r="BE133" s="245">
        <v>2290</v>
      </c>
    </row>
    <row r="134" spans="1:57" ht="24.75" customHeight="1">
      <c r="A134" s="943"/>
      <c r="B134" s="903"/>
      <c r="C134" s="905"/>
      <c r="D134" s="284" t="s">
        <v>181</v>
      </c>
      <c r="F134" s="246">
        <v>36470</v>
      </c>
      <c r="G134" s="247"/>
      <c r="H134" s="229" t="s">
        <v>504</v>
      </c>
      <c r="I134" s="248">
        <v>340</v>
      </c>
      <c r="J134" s="249"/>
      <c r="K134" s="250" t="s">
        <v>403</v>
      </c>
      <c r="L134" s="906"/>
      <c r="M134" s="915"/>
      <c r="N134" s="906"/>
      <c r="O134" s="923"/>
      <c r="P134" s="229" t="s">
        <v>504</v>
      </c>
      <c r="Q134" s="248">
        <v>8040</v>
      </c>
      <c r="R134" s="906"/>
      <c r="S134" s="251">
        <v>80</v>
      </c>
      <c r="T134" s="235"/>
      <c r="U134" s="252"/>
      <c r="V134" s="238"/>
      <c r="W134" s="252"/>
      <c r="X134" s="253" t="s">
        <v>504</v>
      </c>
      <c r="Y134" s="254">
        <v>56290</v>
      </c>
      <c r="Z134" s="238" t="s">
        <v>504</v>
      </c>
      <c r="AA134" s="255">
        <v>560</v>
      </c>
      <c r="AB134" s="253" t="s">
        <v>504</v>
      </c>
      <c r="AC134" s="256">
        <v>48250</v>
      </c>
      <c r="AD134" s="253" t="s">
        <v>178</v>
      </c>
      <c r="AE134" s="255">
        <v>480</v>
      </c>
      <c r="AF134" s="908"/>
      <c r="AG134" s="921"/>
      <c r="AH134" s="906"/>
      <c r="AI134" s="919"/>
      <c r="AJ134" s="906"/>
      <c r="AK134" s="911"/>
      <c r="AL134" s="906"/>
      <c r="AM134" s="913"/>
      <c r="AN134" s="906"/>
      <c r="AO134" s="915"/>
      <c r="AP134" s="906"/>
      <c r="AQ134" s="925"/>
      <c r="AR134" s="906"/>
      <c r="AS134" s="257" t="s">
        <v>199</v>
      </c>
      <c r="AT134" s="906"/>
      <c r="AU134" s="257" t="s">
        <v>200</v>
      </c>
      <c r="AV134" s="906"/>
      <c r="AW134" s="257" t="s">
        <v>199</v>
      </c>
      <c r="AX134" s="906"/>
      <c r="AY134" s="257" t="s">
        <v>200</v>
      </c>
      <c r="AZ134" s="909"/>
      <c r="BA134" s="917"/>
      <c r="BB134" s="909"/>
      <c r="BC134" s="258" t="s">
        <v>506</v>
      </c>
      <c r="BD134" s="906"/>
      <c r="BE134" s="259">
        <v>20</v>
      </c>
    </row>
    <row r="135" spans="1:57" ht="24.75" customHeight="1">
      <c r="A135" s="943"/>
      <c r="B135" s="902" t="s">
        <v>194</v>
      </c>
      <c r="C135" s="904" t="s">
        <v>176</v>
      </c>
      <c r="D135" s="299" t="s">
        <v>177</v>
      </c>
      <c r="F135" s="227">
        <v>27460</v>
      </c>
      <c r="G135" s="228">
        <v>35500</v>
      </c>
      <c r="H135" s="229" t="s">
        <v>504</v>
      </c>
      <c r="I135" s="230">
        <v>250</v>
      </c>
      <c r="J135" s="231">
        <v>330</v>
      </c>
      <c r="K135" s="232" t="s">
        <v>403</v>
      </c>
      <c r="L135" s="906" t="s">
        <v>504</v>
      </c>
      <c r="M135" s="914">
        <v>410</v>
      </c>
      <c r="N135" s="906" t="s">
        <v>504</v>
      </c>
      <c r="O135" s="922">
        <v>4</v>
      </c>
      <c r="P135" s="229" t="s">
        <v>504</v>
      </c>
      <c r="Q135" s="233">
        <v>8040</v>
      </c>
      <c r="R135" s="906" t="s">
        <v>504</v>
      </c>
      <c r="S135" s="234">
        <v>80</v>
      </c>
      <c r="T135" s="235" t="s">
        <v>502</v>
      </c>
      <c r="U135" s="261">
        <v>3210</v>
      </c>
      <c r="V135" s="235" t="s">
        <v>502</v>
      </c>
      <c r="W135" s="237">
        <v>30</v>
      </c>
      <c r="X135" s="238"/>
      <c r="Y135" s="239"/>
      <c r="Z135" s="238"/>
      <c r="AA135" s="240"/>
      <c r="AB135" s="238"/>
      <c r="AC135" s="239" t="s">
        <v>179</v>
      </c>
      <c r="AD135" s="238"/>
      <c r="AE135" s="241"/>
      <c r="AF135" s="907" t="s">
        <v>504</v>
      </c>
      <c r="AG135" s="920">
        <v>370</v>
      </c>
      <c r="AH135" s="906" t="s">
        <v>504</v>
      </c>
      <c r="AI135" s="918">
        <v>3</v>
      </c>
      <c r="AJ135" s="906" t="s">
        <v>178</v>
      </c>
      <c r="AK135" s="910">
        <v>2010</v>
      </c>
      <c r="AL135" s="906" t="s">
        <v>504</v>
      </c>
      <c r="AM135" s="912">
        <v>20</v>
      </c>
      <c r="AN135" s="906" t="s">
        <v>178</v>
      </c>
      <c r="AO135" s="914">
        <v>520</v>
      </c>
      <c r="AP135" s="906" t="s">
        <v>504</v>
      </c>
      <c r="AQ135" s="924">
        <v>5</v>
      </c>
      <c r="AR135" s="906" t="s">
        <v>178</v>
      </c>
      <c r="AS135" s="242">
        <v>260</v>
      </c>
      <c r="AT135" s="906" t="s">
        <v>178</v>
      </c>
      <c r="AU135" s="243">
        <v>2</v>
      </c>
      <c r="AV135" s="906" t="s">
        <v>178</v>
      </c>
      <c r="AW135" s="242">
        <v>40</v>
      </c>
      <c r="AX135" s="906" t="s">
        <v>178</v>
      </c>
      <c r="AY135" s="243">
        <v>1</v>
      </c>
      <c r="AZ135" s="909" t="s">
        <v>502</v>
      </c>
      <c r="BA135" s="916">
        <v>2540</v>
      </c>
      <c r="BB135" s="909" t="s">
        <v>502</v>
      </c>
      <c r="BC135" s="244">
        <v>240</v>
      </c>
      <c r="BD135" s="906" t="s">
        <v>511</v>
      </c>
      <c r="BE135" s="245">
        <v>2010</v>
      </c>
    </row>
    <row r="136" spans="1:57" ht="24.75" customHeight="1">
      <c r="A136" s="943"/>
      <c r="B136" s="903"/>
      <c r="C136" s="905"/>
      <c r="D136" s="300" t="s">
        <v>181</v>
      </c>
      <c r="F136" s="246">
        <v>35500</v>
      </c>
      <c r="G136" s="247"/>
      <c r="H136" s="229" t="s">
        <v>504</v>
      </c>
      <c r="I136" s="248">
        <v>330</v>
      </c>
      <c r="J136" s="249"/>
      <c r="K136" s="250" t="s">
        <v>403</v>
      </c>
      <c r="L136" s="906"/>
      <c r="M136" s="915"/>
      <c r="N136" s="906"/>
      <c r="O136" s="923"/>
      <c r="P136" s="229" t="s">
        <v>504</v>
      </c>
      <c r="Q136" s="248">
        <v>8040</v>
      </c>
      <c r="R136" s="906"/>
      <c r="S136" s="251">
        <v>80</v>
      </c>
      <c r="T136" s="235"/>
      <c r="U136" s="252"/>
      <c r="V136" s="238"/>
      <c r="W136" s="252"/>
      <c r="X136" s="253" t="s">
        <v>504</v>
      </c>
      <c r="Y136" s="254">
        <v>56290</v>
      </c>
      <c r="Z136" s="238" t="s">
        <v>504</v>
      </c>
      <c r="AA136" s="255">
        <v>560</v>
      </c>
      <c r="AB136" s="253" t="s">
        <v>504</v>
      </c>
      <c r="AC136" s="256">
        <v>48250</v>
      </c>
      <c r="AD136" s="253" t="s">
        <v>178</v>
      </c>
      <c r="AE136" s="255">
        <v>480</v>
      </c>
      <c r="AF136" s="908"/>
      <c r="AG136" s="921"/>
      <c r="AH136" s="906"/>
      <c r="AI136" s="919"/>
      <c r="AJ136" s="906"/>
      <c r="AK136" s="911"/>
      <c r="AL136" s="906"/>
      <c r="AM136" s="913"/>
      <c r="AN136" s="906"/>
      <c r="AO136" s="915"/>
      <c r="AP136" s="906"/>
      <c r="AQ136" s="925"/>
      <c r="AR136" s="906"/>
      <c r="AS136" s="257" t="s">
        <v>199</v>
      </c>
      <c r="AT136" s="906"/>
      <c r="AU136" s="257" t="s">
        <v>200</v>
      </c>
      <c r="AV136" s="906"/>
      <c r="AW136" s="257" t="s">
        <v>199</v>
      </c>
      <c r="AX136" s="906"/>
      <c r="AY136" s="257" t="s">
        <v>200</v>
      </c>
      <c r="AZ136" s="909"/>
      <c r="BA136" s="917"/>
      <c r="BB136" s="909"/>
      <c r="BC136" s="258" t="s">
        <v>506</v>
      </c>
      <c r="BD136" s="906"/>
      <c r="BE136" s="259">
        <v>20</v>
      </c>
    </row>
    <row r="137" spans="1:57" ht="24.75" customHeight="1">
      <c r="A137" s="943"/>
      <c r="B137" s="902" t="s">
        <v>195</v>
      </c>
      <c r="C137" s="904" t="s">
        <v>176</v>
      </c>
      <c r="D137" s="284" t="s">
        <v>177</v>
      </c>
      <c r="F137" s="227">
        <v>26710</v>
      </c>
      <c r="G137" s="228">
        <v>34750</v>
      </c>
      <c r="H137" s="229" t="s">
        <v>504</v>
      </c>
      <c r="I137" s="230">
        <v>240</v>
      </c>
      <c r="J137" s="231">
        <v>320</v>
      </c>
      <c r="K137" s="232" t="s">
        <v>403</v>
      </c>
      <c r="L137" s="906" t="s">
        <v>504</v>
      </c>
      <c r="M137" s="914">
        <v>360</v>
      </c>
      <c r="N137" s="906" t="s">
        <v>504</v>
      </c>
      <c r="O137" s="922">
        <v>3</v>
      </c>
      <c r="P137" s="229" t="s">
        <v>504</v>
      </c>
      <c r="Q137" s="233">
        <v>8040</v>
      </c>
      <c r="R137" s="906" t="s">
        <v>504</v>
      </c>
      <c r="S137" s="234">
        <v>80</v>
      </c>
      <c r="T137" s="235" t="s">
        <v>502</v>
      </c>
      <c r="U137" s="261">
        <v>3210</v>
      </c>
      <c r="V137" s="235" t="s">
        <v>502</v>
      </c>
      <c r="W137" s="237">
        <v>30</v>
      </c>
      <c r="X137" s="238"/>
      <c r="Y137" s="239"/>
      <c r="Z137" s="238"/>
      <c r="AA137" s="240"/>
      <c r="AB137" s="238"/>
      <c r="AC137" s="239" t="s">
        <v>179</v>
      </c>
      <c r="AD137" s="238"/>
      <c r="AE137" s="241"/>
      <c r="AF137" s="907" t="s">
        <v>504</v>
      </c>
      <c r="AG137" s="920">
        <v>330</v>
      </c>
      <c r="AH137" s="906" t="s">
        <v>504</v>
      </c>
      <c r="AI137" s="918">
        <v>3</v>
      </c>
      <c r="AJ137" s="906" t="s">
        <v>178</v>
      </c>
      <c r="AK137" s="910">
        <v>1780</v>
      </c>
      <c r="AL137" s="906" t="s">
        <v>504</v>
      </c>
      <c r="AM137" s="912">
        <v>10</v>
      </c>
      <c r="AN137" s="906" t="s">
        <v>178</v>
      </c>
      <c r="AO137" s="914">
        <v>520</v>
      </c>
      <c r="AP137" s="906" t="s">
        <v>504</v>
      </c>
      <c r="AQ137" s="924">
        <v>5</v>
      </c>
      <c r="AR137" s="906" t="s">
        <v>178</v>
      </c>
      <c r="AS137" s="242">
        <v>230</v>
      </c>
      <c r="AT137" s="906" t="s">
        <v>178</v>
      </c>
      <c r="AU137" s="243">
        <v>2</v>
      </c>
      <c r="AV137" s="906" t="s">
        <v>178</v>
      </c>
      <c r="AW137" s="242">
        <v>40</v>
      </c>
      <c r="AX137" s="906" t="s">
        <v>178</v>
      </c>
      <c r="AY137" s="243">
        <v>1</v>
      </c>
      <c r="AZ137" s="909" t="s">
        <v>502</v>
      </c>
      <c r="BA137" s="916">
        <v>2440</v>
      </c>
      <c r="BB137" s="909" t="s">
        <v>502</v>
      </c>
      <c r="BC137" s="244">
        <v>240</v>
      </c>
      <c r="BD137" s="906" t="s">
        <v>511</v>
      </c>
      <c r="BE137" s="245">
        <v>1780</v>
      </c>
    </row>
    <row r="138" spans="1:57" ht="24.75" customHeight="1">
      <c r="A138" s="943"/>
      <c r="B138" s="903"/>
      <c r="C138" s="905"/>
      <c r="D138" s="284" t="s">
        <v>181</v>
      </c>
      <c r="F138" s="246">
        <v>34750</v>
      </c>
      <c r="G138" s="247"/>
      <c r="H138" s="229" t="s">
        <v>504</v>
      </c>
      <c r="I138" s="248">
        <v>320</v>
      </c>
      <c r="J138" s="249"/>
      <c r="K138" s="250" t="s">
        <v>403</v>
      </c>
      <c r="L138" s="906"/>
      <c r="M138" s="915"/>
      <c r="N138" s="906"/>
      <c r="O138" s="923"/>
      <c r="P138" s="229" t="s">
        <v>504</v>
      </c>
      <c r="Q138" s="248">
        <v>8040</v>
      </c>
      <c r="R138" s="906"/>
      <c r="S138" s="251">
        <v>80</v>
      </c>
      <c r="T138" s="235"/>
      <c r="U138" s="252"/>
      <c r="V138" s="238"/>
      <c r="W138" s="252"/>
      <c r="X138" s="253" t="s">
        <v>504</v>
      </c>
      <c r="Y138" s="254">
        <v>56290</v>
      </c>
      <c r="Z138" s="238" t="s">
        <v>504</v>
      </c>
      <c r="AA138" s="255">
        <v>560</v>
      </c>
      <c r="AB138" s="253" t="s">
        <v>504</v>
      </c>
      <c r="AC138" s="256">
        <v>48250</v>
      </c>
      <c r="AD138" s="253" t="s">
        <v>178</v>
      </c>
      <c r="AE138" s="255">
        <v>480</v>
      </c>
      <c r="AF138" s="908"/>
      <c r="AG138" s="921"/>
      <c r="AH138" s="906"/>
      <c r="AI138" s="919"/>
      <c r="AJ138" s="906"/>
      <c r="AK138" s="911"/>
      <c r="AL138" s="906"/>
      <c r="AM138" s="913"/>
      <c r="AN138" s="906"/>
      <c r="AO138" s="915"/>
      <c r="AP138" s="906"/>
      <c r="AQ138" s="925"/>
      <c r="AR138" s="906"/>
      <c r="AS138" s="257" t="s">
        <v>199</v>
      </c>
      <c r="AT138" s="906"/>
      <c r="AU138" s="257" t="s">
        <v>200</v>
      </c>
      <c r="AV138" s="906"/>
      <c r="AW138" s="257" t="s">
        <v>199</v>
      </c>
      <c r="AX138" s="906"/>
      <c r="AY138" s="257" t="s">
        <v>200</v>
      </c>
      <c r="AZ138" s="909"/>
      <c r="BA138" s="917"/>
      <c r="BB138" s="909"/>
      <c r="BC138" s="258" t="s">
        <v>506</v>
      </c>
      <c r="BD138" s="906"/>
      <c r="BE138" s="259">
        <v>10</v>
      </c>
    </row>
    <row r="139" spans="1:57" ht="24.75" customHeight="1">
      <c r="A139" s="943"/>
      <c r="B139" s="902" t="s">
        <v>196</v>
      </c>
      <c r="C139" s="904" t="s">
        <v>176</v>
      </c>
      <c r="D139" s="299" t="s">
        <v>177</v>
      </c>
      <c r="F139" s="227">
        <v>26100</v>
      </c>
      <c r="G139" s="228">
        <v>34140</v>
      </c>
      <c r="H139" s="229" t="s">
        <v>504</v>
      </c>
      <c r="I139" s="230">
        <v>240</v>
      </c>
      <c r="J139" s="231">
        <v>320</v>
      </c>
      <c r="K139" s="232" t="s">
        <v>403</v>
      </c>
      <c r="L139" s="906" t="s">
        <v>504</v>
      </c>
      <c r="M139" s="914">
        <v>330</v>
      </c>
      <c r="N139" s="906" t="s">
        <v>504</v>
      </c>
      <c r="O139" s="922">
        <v>3</v>
      </c>
      <c r="P139" s="229" t="s">
        <v>504</v>
      </c>
      <c r="Q139" s="233">
        <v>8040</v>
      </c>
      <c r="R139" s="906" t="s">
        <v>504</v>
      </c>
      <c r="S139" s="234">
        <v>80</v>
      </c>
      <c r="T139" s="235" t="s">
        <v>502</v>
      </c>
      <c r="U139" s="261">
        <v>3210</v>
      </c>
      <c r="V139" s="235" t="s">
        <v>502</v>
      </c>
      <c r="W139" s="237">
        <v>30</v>
      </c>
      <c r="X139" s="238"/>
      <c r="Y139" s="239"/>
      <c r="Z139" s="238"/>
      <c r="AA139" s="240"/>
      <c r="AB139" s="238"/>
      <c r="AC139" s="239" t="s">
        <v>179</v>
      </c>
      <c r="AD139" s="238"/>
      <c r="AE139" s="241"/>
      <c r="AF139" s="907" t="s">
        <v>504</v>
      </c>
      <c r="AG139" s="920">
        <v>300</v>
      </c>
      <c r="AH139" s="906" t="s">
        <v>504</v>
      </c>
      <c r="AI139" s="918">
        <v>3</v>
      </c>
      <c r="AJ139" s="906" t="s">
        <v>178</v>
      </c>
      <c r="AK139" s="910">
        <v>1600</v>
      </c>
      <c r="AL139" s="906" t="s">
        <v>504</v>
      </c>
      <c r="AM139" s="912">
        <v>10</v>
      </c>
      <c r="AN139" s="906" t="s">
        <v>178</v>
      </c>
      <c r="AO139" s="914">
        <v>520</v>
      </c>
      <c r="AP139" s="906" t="s">
        <v>504</v>
      </c>
      <c r="AQ139" s="924">
        <v>5</v>
      </c>
      <c r="AR139" s="906" t="s">
        <v>178</v>
      </c>
      <c r="AS139" s="242">
        <v>210</v>
      </c>
      <c r="AT139" s="906" t="s">
        <v>178</v>
      </c>
      <c r="AU139" s="243">
        <v>2</v>
      </c>
      <c r="AV139" s="906" t="s">
        <v>178</v>
      </c>
      <c r="AW139" s="242">
        <v>30</v>
      </c>
      <c r="AX139" s="906" t="s">
        <v>178</v>
      </c>
      <c r="AY139" s="243">
        <v>1</v>
      </c>
      <c r="AZ139" s="909" t="s">
        <v>502</v>
      </c>
      <c r="BA139" s="916">
        <v>2360</v>
      </c>
      <c r="BB139" s="909" t="s">
        <v>502</v>
      </c>
      <c r="BC139" s="244">
        <v>240</v>
      </c>
      <c r="BD139" s="906" t="s">
        <v>511</v>
      </c>
      <c r="BE139" s="245">
        <v>1600</v>
      </c>
    </row>
    <row r="140" spans="1:57" ht="24.75" customHeight="1">
      <c r="A140" s="943"/>
      <c r="B140" s="903"/>
      <c r="C140" s="905"/>
      <c r="D140" s="300" t="s">
        <v>181</v>
      </c>
      <c r="F140" s="246">
        <v>34140</v>
      </c>
      <c r="G140" s="247"/>
      <c r="H140" s="229" t="s">
        <v>504</v>
      </c>
      <c r="I140" s="248">
        <v>320</v>
      </c>
      <c r="J140" s="249"/>
      <c r="K140" s="250" t="s">
        <v>403</v>
      </c>
      <c r="L140" s="906"/>
      <c r="M140" s="915"/>
      <c r="N140" s="906"/>
      <c r="O140" s="923"/>
      <c r="P140" s="229" t="s">
        <v>504</v>
      </c>
      <c r="Q140" s="248">
        <v>8040</v>
      </c>
      <c r="R140" s="906"/>
      <c r="S140" s="251">
        <v>80</v>
      </c>
      <c r="T140" s="235"/>
      <c r="U140" s="252"/>
      <c r="V140" s="238"/>
      <c r="W140" s="252"/>
      <c r="X140" s="253" t="s">
        <v>504</v>
      </c>
      <c r="Y140" s="254">
        <v>56290</v>
      </c>
      <c r="Z140" s="238" t="s">
        <v>504</v>
      </c>
      <c r="AA140" s="255">
        <v>560</v>
      </c>
      <c r="AB140" s="253" t="s">
        <v>504</v>
      </c>
      <c r="AC140" s="256">
        <v>48250</v>
      </c>
      <c r="AD140" s="253" t="s">
        <v>178</v>
      </c>
      <c r="AE140" s="255">
        <v>480</v>
      </c>
      <c r="AF140" s="908"/>
      <c r="AG140" s="921"/>
      <c r="AH140" s="906"/>
      <c r="AI140" s="919"/>
      <c r="AJ140" s="906"/>
      <c r="AK140" s="911"/>
      <c r="AL140" s="906"/>
      <c r="AM140" s="913"/>
      <c r="AN140" s="906"/>
      <c r="AO140" s="915"/>
      <c r="AP140" s="906"/>
      <c r="AQ140" s="925"/>
      <c r="AR140" s="906"/>
      <c r="AS140" s="257" t="s">
        <v>199</v>
      </c>
      <c r="AT140" s="906"/>
      <c r="AU140" s="257" t="s">
        <v>200</v>
      </c>
      <c r="AV140" s="906"/>
      <c r="AW140" s="257" t="s">
        <v>199</v>
      </c>
      <c r="AX140" s="906"/>
      <c r="AY140" s="257" t="s">
        <v>200</v>
      </c>
      <c r="AZ140" s="909"/>
      <c r="BA140" s="917"/>
      <c r="BB140" s="909"/>
      <c r="BC140" s="258" t="s">
        <v>506</v>
      </c>
      <c r="BD140" s="906"/>
      <c r="BE140" s="259">
        <v>10</v>
      </c>
    </row>
    <row r="141" spans="1:57" ht="24.75" customHeight="1">
      <c r="A141" s="943"/>
      <c r="B141" s="902" t="s">
        <v>197</v>
      </c>
      <c r="C141" s="904" t="s">
        <v>176</v>
      </c>
      <c r="D141" s="284" t="s">
        <v>177</v>
      </c>
      <c r="F141" s="227">
        <v>24150</v>
      </c>
      <c r="G141" s="228">
        <v>32190</v>
      </c>
      <c r="H141" s="229" t="s">
        <v>504</v>
      </c>
      <c r="I141" s="230">
        <v>220</v>
      </c>
      <c r="J141" s="231">
        <v>300</v>
      </c>
      <c r="K141" s="232" t="s">
        <v>403</v>
      </c>
      <c r="L141" s="906" t="s">
        <v>504</v>
      </c>
      <c r="M141" s="914">
        <v>300</v>
      </c>
      <c r="N141" s="906" t="s">
        <v>504</v>
      </c>
      <c r="O141" s="922">
        <v>3</v>
      </c>
      <c r="P141" s="229" t="s">
        <v>504</v>
      </c>
      <c r="Q141" s="233">
        <v>8040</v>
      </c>
      <c r="R141" s="906" t="s">
        <v>504</v>
      </c>
      <c r="S141" s="234">
        <v>80</v>
      </c>
      <c r="T141" s="235" t="s">
        <v>502</v>
      </c>
      <c r="U141" s="261">
        <v>3210</v>
      </c>
      <c r="V141" s="235" t="s">
        <v>502</v>
      </c>
      <c r="W141" s="237">
        <v>30</v>
      </c>
      <c r="X141" s="238"/>
      <c r="Y141" s="239"/>
      <c r="Z141" s="238"/>
      <c r="AA141" s="240"/>
      <c r="AB141" s="238"/>
      <c r="AC141" s="239" t="s">
        <v>179</v>
      </c>
      <c r="AD141" s="238"/>
      <c r="AE141" s="241"/>
      <c r="AF141" s="907" t="s">
        <v>504</v>
      </c>
      <c r="AG141" s="920">
        <v>270</v>
      </c>
      <c r="AH141" s="906" t="s">
        <v>504</v>
      </c>
      <c r="AI141" s="918">
        <v>2</v>
      </c>
      <c r="AJ141" s="906" t="s">
        <v>178</v>
      </c>
      <c r="AK141" s="910">
        <v>1460</v>
      </c>
      <c r="AL141" s="906" t="s">
        <v>504</v>
      </c>
      <c r="AM141" s="912">
        <v>10</v>
      </c>
      <c r="AN141" s="906" t="s">
        <v>178</v>
      </c>
      <c r="AO141" s="914">
        <v>520</v>
      </c>
      <c r="AP141" s="906" t="s">
        <v>504</v>
      </c>
      <c r="AQ141" s="924">
        <v>5</v>
      </c>
      <c r="AR141" s="906" t="s">
        <v>178</v>
      </c>
      <c r="AS141" s="242">
        <v>190</v>
      </c>
      <c r="AT141" s="906" t="s">
        <v>178</v>
      </c>
      <c r="AU141" s="243">
        <v>1</v>
      </c>
      <c r="AV141" s="906" t="s">
        <v>178</v>
      </c>
      <c r="AW141" s="242">
        <v>30</v>
      </c>
      <c r="AX141" s="906" t="s">
        <v>178</v>
      </c>
      <c r="AY141" s="243">
        <v>1</v>
      </c>
      <c r="AZ141" s="909" t="s">
        <v>502</v>
      </c>
      <c r="BA141" s="916">
        <v>2150</v>
      </c>
      <c r="BB141" s="909" t="s">
        <v>502</v>
      </c>
      <c r="BC141" s="244">
        <v>240</v>
      </c>
      <c r="BD141" s="906" t="s">
        <v>511</v>
      </c>
      <c r="BE141" s="245">
        <v>1460</v>
      </c>
    </row>
    <row r="142" spans="1:57" ht="24.75" customHeight="1">
      <c r="A142" s="943"/>
      <c r="B142" s="903"/>
      <c r="C142" s="905"/>
      <c r="D142" s="284" t="s">
        <v>181</v>
      </c>
      <c r="F142" s="246">
        <v>32190</v>
      </c>
      <c r="G142" s="247"/>
      <c r="H142" s="229" t="s">
        <v>504</v>
      </c>
      <c r="I142" s="248">
        <v>300</v>
      </c>
      <c r="J142" s="249"/>
      <c r="K142" s="250" t="s">
        <v>403</v>
      </c>
      <c r="L142" s="906"/>
      <c r="M142" s="915"/>
      <c r="N142" s="906"/>
      <c r="O142" s="923"/>
      <c r="P142" s="229" t="s">
        <v>504</v>
      </c>
      <c r="Q142" s="248">
        <v>8040</v>
      </c>
      <c r="R142" s="906"/>
      <c r="S142" s="251">
        <v>80</v>
      </c>
      <c r="T142" s="235"/>
      <c r="U142" s="260"/>
      <c r="V142" s="238"/>
      <c r="W142" s="260"/>
      <c r="X142" s="253" t="s">
        <v>504</v>
      </c>
      <c r="Y142" s="254">
        <v>56290</v>
      </c>
      <c r="Z142" s="238" t="s">
        <v>504</v>
      </c>
      <c r="AA142" s="255">
        <v>560</v>
      </c>
      <c r="AB142" s="253" t="s">
        <v>504</v>
      </c>
      <c r="AC142" s="256">
        <v>48250</v>
      </c>
      <c r="AD142" s="253" t="s">
        <v>178</v>
      </c>
      <c r="AE142" s="255">
        <v>480</v>
      </c>
      <c r="AF142" s="908"/>
      <c r="AG142" s="921"/>
      <c r="AH142" s="906"/>
      <c r="AI142" s="919"/>
      <c r="AJ142" s="906"/>
      <c r="AK142" s="911"/>
      <c r="AL142" s="906"/>
      <c r="AM142" s="913"/>
      <c r="AN142" s="906"/>
      <c r="AO142" s="915"/>
      <c r="AP142" s="906"/>
      <c r="AQ142" s="925"/>
      <c r="AR142" s="906"/>
      <c r="AS142" s="257" t="s">
        <v>199</v>
      </c>
      <c r="AT142" s="906"/>
      <c r="AU142" s="257" t="s">
        <v>200</v>
      </c>
      <c r="AV142" s="906"/>
      <c r="AW142" s="257" t="s">
        <v>199</v>
      </c>
      <c r="AX142" s="906"/>
      <c r="AY142" s="257" t="s">
        <v>200</v>
      </c>
      <c r="AZ142" s="909"/>
      <c r="BA142" s="917"/>
      <c r="BB142" s="909"/>
      <c r="BC142" s="258" t="s">
        <v>506</v>
      </c>
      <c r="BD142" s="906"/>
      <c r="BE142" s="259">
        <v>10</v>
      </c>
    </row>
    <row r="143" spans="1:57" ht="24.75" customHeight="1">
      <c r="A143" s="943" t="s">
        <v>203</v>
      </c>
      <c r="B143" s="902" t="s">
        <v>175</v>
      </c>
      <c r="C143" s="904" t="s">
        <v>176</v>
      </c>
      <c r="D143" s="299" t="s">
        <v>177</v>
      </c>
      <c r="F143" s="227">
        <v>111870</v>
      </c>
      <c r="G143" s="228">
        <v>119780</v>
      </c>
      <c r="H143" s="229" t="s">
        <v>504</v>
      </c>
      <c r="I143" s="230">
        <v>1090</v>
      </c>
      <c r="J143" s="231">
        <v>1170</v>
      </c>
      <c r="K143" s="232" t="s">
        <v>403</v>
      </c>
      <c r="L143" s="906" t="s">
        <v>504</v>
      </c>
      <c r="M143" s="914">
        <v>6510</v>
      </c>
      <c r="N143" s="906" t="s">
        <v>504</v>
      </c>
      <c r="O143" s="922">
        <v>60</v>
      </c>
      <c r="P143" s="229" t="s">
        <v>504</v>
      </c>
      <c r="Q143" s="233">
        <v>7910</v>
      </c>
      <c r="R143" s="906" t="s">
        <v>504</v>
      </c>
      <c r="S143" s="234">
        <v>70</v>
      </c>
      <c r="T143" s="235" t="s">
        <v>502</v>
      </c>
      <c r="U143" s="261">
        <v>3160</v>
      </c>
      <c r="V143" s="235" t="s">
        <v>502</v>
      </c>
      <c r="W143" s="237">
        <v>30</v>
      </c>
      <c r="X143" s="238"/>
      <c r="Y143" s="239"/>
      <c r="Z143" s="238"/>
      <c r="AA143" s="240"/>
      <c r="AB143" s="238"/>
      <c r="AC143" s="239" t="s">
        <v>179</v>
      </c>
      <c r="AD143" s="238"/>
      <c r="AE143" s="241"/>
      <c r="AF143" s="907" t="s">
        <v>504</v>
      </c>
      <c r="AG143" s="920">
        <v>6010</v>
      </c>
      <c r="AH143" s="906" t="s">
        <v>504</v>
      </c>
      <c r="AI143" s="918">
        <v>60</v>
      </c>
      <c r="AJ143" s="906" t="s">
        <v>178</v>
      </c>
      <c r="AK143" s="910">
        <v>31640</v>
      </c>
      <c r="AL143" s="906" t="s">
        <v>504</v>
      </c>
      <c r="AM143" s="912">
        <v>310</v>
      </c>
      <c r="AN143" s="906" t="s">
        <v>178</v>
      </c>
      <c r="AO143" s="914">
        <v>3790</v>
      </c>
      <c r="AP143" s="906" t="s">
        <v>504</v>
      </c>
      <c r="AQ143" s="924">
        <v>30</v>
      </c>
      <c r="AR143" s="906" t="s">
        <v>178</v>
      </c>
      <c r="AS143" s="242">
        <v>2840</v>
      </c>
      <c r="AT143" s="906" t="s">
        <v>178</v>
      </c>
      <c r="AU143" s="243">
        <v>20</v>
      </c>
      <c r="AV143" s="906" t="s">
        <v>178</v>
      </c>
      <c r="AW143" s="242">
        <v>500</v>
      </c>
      <c r="AX143" s="906" t="s">
        <v>178</v>
      </c>
      <c r="AY143" s="243">
        <v>5</v>
      </c>
      <c r="AZ143" s="909" t="s">
        <v>502</v>
      </c>
      <c r="BA143" s="916">
        <v>27330</v>
      </c>
      <c r="BB143" s="909" t="s">
        <v>502</v>
      </c>
      <c r="BC143" s="244">
        <v>240</v>
      </c>
      <c r="BD143" s="906" t="s">
        <v>511</v>
      </c>
      <c r="BE143" s="245">
        <v>31640</v>
      </c>
    </row>
    <row r="144" spans="1:57" ht="24.75" customHeight="1">
      <c r="A144" s="943"/>
      <c r="B144" s="903"/>
      <c r="C144" s="905"/>
      <c r="D144" s="300" t="s">
        <v>181</v>
      </c>
      <c r="F144" s="246">
        <v>119780</v>
      </c>
      <c r="G144" s="247"/>
      <c r="H144" s="229" t="s">
        <v>504</v>
      </c>
      <c r="I144" s="248">
        <v>1170</v>
      </c>
      <c r="J144" s="249"/>
      <c r="K144" s="250" t="s">
        <v>403</v>
      </c>
      <c r="L144" s="906"/>
      <c r="M144" s="915"/>
      <c r="N144" s="906"/>
      <c r="O144" s="923"/>
      <c r="P144" s="229" t="s">
        <v>504</v>
      </c>
      <c r="Q144" s="248">
        <v>7910</v>
      </c>
      <c r="R144" s="906"/>
      <c r="S144" s="251">
        <v>70</v>
      </c>
      <c r="T144" s="235"/>
      <c r="U144" s="252"/>
      <c r="V144" s="238"/>
      <c r="W144" s="252"/>
      <c r="X144" s="253" t="s">
        <v>504</v>
      </c>
      <c r="Y144" s="254">
        <v>55370</v>
      </c>
      <c r="Z144" s="238" t="s">
        <v>504</v>
      </c>
      <c r="AA144" s="255">
        <v>550</v>
      </c>
      <c r="AB144" s="253" t="s">
        <v>504</v>
      </c>
      <c r="AC144" s="256">
        <v>47460</v>
      </c>
      <c r="AD144" s="253" t="s">
        <v>178</v>
      </c>
      <c r="AE144" s="255">
        <v>470</v>
      </c>
      <c r="AF144" s="908"/>
      <c r="AG144" s="921"/>
      <c r="AH144" s="906"/>
      <c r="AI144" s="919"/>
      <c r="AJ144" s="906"/>
      <c r="AK144" s="911"/>
      <c r="AL144" s="906"/>
      <c r="AM144" s="913"/>
      <c r="AN144" s="906"/>
      <c r="AO144" s="915"/>
      <c r="AP144" s="906"/>
      <c r="AQ144" s="925"/>
      <c r="AR144" s="906"/>
      <c r="AS144" s="257" t="s">
        <v>496</v>
      </c>
      <c r="AT144" s="906"/>
      <c r="AU144" s="257" t="s">
        <v>497</v>
      </c>
      <c r="AV144" s="906"/>
      <c r="AW144" s="257" t="s">
        <v>496</v>
      </c>
      <c r="AX144" s="906"/>
      <c r="AY144" s="257" t="s">
        <v>497</v>
      </c>
      <c r="AZ144" s="909"/>
      <c r="BA144" s="917"/>
      <c r="BB144" s="909"/>
      <c r="BC144" s="258" t="s">
        <v>506</v>
      </c>
      <c r="BD144" s="906"/>
      <c r="BE144" s="259">
        <v>310</v>
      </c>
    </row>
    <row r="145" spans="1:57" ht="24.75" customHeight="1">
      <c r="A145" s="943"/>
      <c r="B145" s="902" t="s">
        <v>182</v>
      </c>
      <c r="C145" s="904" t="s">
        <v>176</v>
      </c>
      <c r="D145" s="284" t="s">
        <v>177</v>
      </c>
      <c r="F145" s="227">
        <v>68930</v>
      </c>
      <c r="G145" s="228">
        <v>76840</v>
      </c>
      <c r="H145" s="229" t="s">
        <v>504</v>
      </c>
      <c r="I145" s="230">
        <v>670</v>
      </c>
      <c r="J145" s="231">
        <v>740</v>
      </c>
      <c r="K145" s="232" t="s">
        <v>403</v>
      </c>
      <c r="L145" s="906" t="s">
        <v>504</v>
      </c>
      <c r="M145" s="914">
        <v>3900</v>
      </c>
      <c r="N145" s="906" t="s">
        <v>504</v>
      </c>
      <c r="O145" s="922">
        <v>30</v>
      </c>
      <c r="P145" s="229" t="s">
        <v>504</v>
      </c>
      <c r="Q145" s="233">
        <v>7910</v>
      </c>
      <c r="R145" s="906" t="s">
        <v>504</v>
      </c>
      <c r="S145" s="234">
        <v>70</v>
      </c>
      <c r="T145" s="235" t="s">
        <v>502</v>
      </c>
      <c r="U145" s="261">
        <v>3160</v>
      </c>
      <c r="V145" s="235" t="s">
        <v>502</v>
      </c>
      <c r="W145" s="237">
        <v>30</v>
      </c>
      <c r="X145" s="238"/>
      <c r="Y145" s="239"/>
      <c r="Z145" s="238"/>
      <c r="AA145" s="240"/>
      <c r="AB145" s="238"/>
      <c r="AC145" s="239" t="s">
        <v>179</v>
      </c>
      <c r="AD145" s="238"/>
      <c r="AE145" s="241"/>
      <c r="AF145" s="907" t="s">
        <v>504</v>
      </c>
      <c r="AG145" s="920">
        <v>3600</v>
      </c>
      <c r="AH145" s="906" t="s">
        <v>504</v>
      </c>
      <c r="AI145" s="918">
        <v>30</v>
      </c>
      <c r="AJ145" s="906" t="s">
        <v>178</v>
      </c>
      <c r="AK145" s="910">
        <v>18980</v>
      </c>
      <c r="AL145" s="906" t="s">
        <v>504</v>
      </c>
      <c r="AM145" s="912">
        <v>180</v>
      </c>
      <c r="AN145" s="906" t="s">
        <v>178</v>
      </c>
      <c r="AO145" s="914">
        <v>2600</v>
      </c>
      <c r="AP145" s="906" t="s">
        <v>504</v>
      </c>
      <c r="AQ145" s="924">
        <v>20</v>
      </c>
      <c r="AR145" s="906" t="s">
        <v>178</v>
      </c>
      <c r="AS145" s="242">
        <v>1700</v>
      </c>
      <c r="AT145" s="906" t="s">
        <v>178</v>
      </c>
      <c r="AU145" s="243">
        <v>10</v>
      </c>
      <c r="AV145" s="906" t="s">
        <v>178</v>
      </c>
      <c r="AW145" s="242">
        <v>300</v>
      </c>
      <c r="AX145" s="906" t="s">
        <v>178</v>
      </c>
      <c r="AY145" s="243">
        <v>3</v>
      </c>
      <c r="AZ145" s="909" t="s">
        <v>502</v>
      </c>
      <c r="BA145" s="916">
        <v>16800</v>
      </c>
      <c r="BB145" s="909" t="s">
        <v>502</v>
      </c>
      <c r="BC145" s="244">
        <v>240</v>
      </c>
      <c r="BD145" s="906" t="s">
        <v>511</v>
      </c>
      <c r="BE145" s="245">
        <v>18980</v>
      </c>
    </row>
    <row r="146" spans="1:57" ht="24.75" customHeight="1">
      <c r="A146" s="943"/>
      <c r="B146" s="903"/>
      <c r="C146" s="905"/>
      <c r="D146" s="284" t="s">
        <v>181</v>
      </c>
      <c r="F146" s="246">
        <v>76840</v>
      </c>
      <c r="G146" s="247"/>
      <c r="H146" s="229" t="s">
        <v>504</v>
      </c>
      <c r="I146" s="248">
        <v>740</v>
      </c>
      <c r="J146" s="249"/>
      <c r="K146" s="250" t="s">
        <v>403</v>
      </c>
      <c r="L146" s="906"/>
      <c r="M146" s="915"/>
      <c r="N146" s="906"/>
      <c r="O146" s="923"/>
      <c r="P146" s="229" t="s">
        <v>504</v>
      </c>
      <c r="Q146" s="248">
        <v>7910</v>
      </c>
      <c r="R146" s="906"/>
      <c r="S146" s="251">
        <v>70</v>
      </c>
      <c r="T146" s="235"/>
      <c r="U146" s="252"/>
      <c r="V146" s="238"/>
      <c r="W146" s="252"/>
      <c r="X146" s="253" t="s">
        <v>504</v>
      </c>
      <c r="Y146" s="254">
        <v>55370</v>
      </c>
      <c r="Z146" s="238" t="s">
        <v>504</v>
      </c>
      <c r="AA146" s="255">
        <v>550</v>
      </c>
      <c r="AB146" s="253" t="s">
        <v>504</v>
      </c>
      <c r="AC146" s="256">
        <v>47460</v>
      </c>
      <c r="AD146" s="253" t="s">
        <v>178</v>
      </c>
      <c r="AE146" s="255">
        <v>470</v>
      </c>
      <c r="AF146" s="908"/>
      <c r="AG146" s="921"/>
      <c r="AH146" s="906"/>
      <c r="AI146" s="919"/>
      <c r="AJ146" s="906"/>
      <c r="AK146" s="911"/>
      <c r="AL146" s="906"/>
      <c r="AM146" s="913"/>
      <c r="AN146" s="906"/>
      <c r="AO146" s="915"/>
      <c r="AP146" s="906"/>
      <c r="AQ146" s="925"/>
      <c r="AR146" s="906"/>
      <c r="AS146" s="257" t="s">
        <v>199</v>
      </c>
      <c r="AT146" s="906"/>
      <c r="AU146" s="257" t="s">
        <v>200</v>
      </c>
      <c r="AV146" s="906"/>
      <c r="AW146" s="257" t="s">
        <v>199</v>
      </c>
      <c r="AX146" s="906"/>
      <c r="AY146" s="257" t="s">
        <v>200</v>
      </c>
      <c r="AZ146" s="909"/>
      <c r="BA146" s="917"/>
      <c r="BB146" s="909"/>
      <c r="BC146" s="258" t="s">
        <v>506</v>
      </c>
      <c r="BD146" s="906"/>
      <c r="BE146" s="259">
        <v>190</v>
      </c>
    </row>
    <row r="147" spans="1:57" ht="24.75" customHeight="1">
      <c r="A147" s="943"/>
      <c r="B147" s="902" t="s">
        <v>183</v>
      </c>
      <c r="C147" s="904" t="s">
        <v>176</v>
      </c>
      <c r="D147" s="299" t="s">
        <v>177</v>
      </c>
      <c r="F147" s="227">
        <v>50530</v>
      </c>
      <c r="G147" s="228">
        <v>58440</v>
      </c>
      <c r="H147" s="229" t="s">
        <v>504</v>
      </c>
      <c r="I147" s="230">
        <v>480</v>
      </c>
      <c r="J147" s="231">
        <v>560</v>
      </c>
      <c r="K147" s="232" t="s">
        <v>403</v>
      </c>
      <c r="L147" s="906" t="s">
        <v>504</v>
      </c>
      <c r="M147" s="914">
        <v>2790</v>
      </c>
      <c r="N147" s="906" t="s">
        <v>504</v>
      </c>
      <c r="O147" s="922">
        <v>20</v>
      </c>
      <c r="P147" s="229" t="s">
        <v>504</v>
      </c>
      <c r="Q147" s="233">
        <v>7910</v>
      </c>
      <c r="R147" s="906" t="s">
        <v>504</v>
      </c>
      <c r="S147" s="234">
        <v>70</v>
      </c>
      <c r="T147" s="235" t="s">
        <v>502</v>
      </c>
      <c r="U147" s="261">
        <v>3160</v>
      </c>
      <c r="V147" s="235" t="s">
        <v>502</v>
      </c>
      <c r="W147" s="237">
        <v>30</v>
      </c>
      <c r="X147" s="238"/>
      <c r="Y147" s="239"/>
      <c r="Z147" s="238"/>
      <c r="AA147" s="240"/>
      <c r="AB147" s="238"/>
      <c r="AC147" s="239" t="s">
        <v>179</v>
      </c>
      <c r="AD147" s="238"/>
      <c r="AE147" s="241"/>
      <c r="AF147" s="907" t="s">
        <v>504</v>
      </c>
      <c r="AG147" s="920">
        <v>2570</v>
      </c>
      <c r="AH147" s="906" t="s">
        <v>504</v>
      </c>
      <c r="AI147" s="918">
        <v>20</v>
      </c>
      <c r="AJ147" s="906" t="s">
        <v>178</v>
      </c>
      <c r="AK147" s="910">
        <v>13560</v>
      </c>
      <c r="AL147" s="906" t="s">
        <v>504</v>
      </c>
      <c r="AM147" s="912">
        <v>130</v>
      </c>
      <c r="AN147" s="906" t="s">
        <v>178</v>
      </c>
      <c r="AO147" s="914">
        <v>2090</v>
      </c>
      <c r="AP147" s="906" t="s">
        <v>504</v>
      </c>
      <c r="AQ147" s="924">
        <v>20</v>
      </c>
      <c r="AR147" s="906" t="s">
        <v>178</v>
      </c>
      <c r="AS147" s="242">
        <v>1220</v>
      </c>
      <c r="AT147" s="906" t="s">
        <v>178</v>
      </c>
      <c r="AU147" s="243">
        <v>10</v>
      </c>
      <c r="AV147" s="906" t="s">
        <v>178</v>
      </c>
      <c r="AW147" s="242">
        <v>210</v>
      </c>
      <c r="AX147" s="906" t="s">
        <v>178</v>
      </c>
      <c r="AY147" s="243">
        <v>2</v>
      </c>
      <c r="AZ147" s="909" t="s">
        <v>502</v>
      </c>
      <c r="BA147" s="916">
        <v>12280</v>
      </c>
      <c r="BB147" s="909" t="s">
        <v>502</v>
      </c>
      <c r="BC147" s="244">
        <v>240</v>
      </c>
      <c r="BD147" s="906" t="s">
        <v>511</v>
      </c>
      <c r="BE147" s="245">
        <v>13560</v>
      </c>
    </row>
    <row r="148" spans="1:57" ht="24.75" customHeight="1">
      <c r="A148" s="943"/>
      <c r="B148" s="903"/>
      <c r="C148" s="905"/>
      <c r="D148" s="300" t="s">
        <v>181</v>
      </c>
      <c r="F148" s="246">
        <v>58440</v>
      </c>
      <c r="G148" s="247"/>
      <c r="H148" s="229" t="s">
        <v>504</v>
      </c>
      <c r="I148" s="248">
        <v>560</v>
      </c>
      <c r="J148" s="249"/>
      <c r="K148" s="250" t="s">
        <v>403</v>
      </c>
      <c r="L148" s="906"/>
      <c r="M148" s="915"/>
      <c r="N148" s="906"/>
      <c r="O148" s="923"/>
      <c r="P148" s="229" t="s">
        <v>504</v>
      </c>
      <c r="Q148" s="248">
        <v>7910</v>
      </c>
      <c r="R148" s="906"/>
      <c r="S148" s="251">
        <v>70</v>
      </c>
      <c r="T148" s="235"/>
      <c r="U148" s="252"/>
      <c r="V148" s="238"/>
      <c r="W148" s="252"/>
      <c r="X148" s="253" t="s">
        <v>504</v>
      </c>
      <c r="Y148" s="254">
        <v>55370</v>
      </c>
      <c r="Z148" s="238" t="s">
        <v>504</v>
      </c>
      <c r="AA148" s="255">
        <v>550</v>
      </c>
      <c r="AB148" s="253" t="s">
        <v>504</v>
      </c>
      <c r="AC148" s="256">
        <v>47460</v>
      </c>
      <c r="AD148" s="253" t="s">
        <v>178</v>
      </c>
      <c r="AE148" s="255">
        <v>470</v>
      </c>
      <c r="AF148" s="908"/>
      <c r="AG148" s="921"/>
      <c r="AH148" s="906"/>
      <c r="AI148" s="919"/>
      <c r="AJ148" s="906"/>
      <c r="AK148" s="911"/>
      <c r="AL148" s="906"/>
      <c r="AM148" s="913"/>
      <c r="AN148" s="906"/>
      <c r="AO148" s="915"/>
      <c r="AP148" s="906"/>
      <c r="AQ148" s="925"/>
      <c r="AR148" s="906"/>
      <c r="AS148" s="257" t="s">
        <v>199</v>
      </c>
      <c r="AT148" s="906"/>
      <c r="AU148" s="257" t="s">
        <v>200</v>
      </c>
      <c r="AV148" s="906"/>
      <c r="AW148" s="257" t="s">
        <v>199</v>
      </c>
      <c r="AX148" s="906"/>
      <c r="AY148" s="257" t="s">
        <v>200</v>
      </c>
      <c r="AZ148" s="909"/>
      <c r="BA148" s="917"/>
      <c r="BB148" s="909"/>
      <c r="BC148" s="258" t="s">
        <v>506</v>
      </c>
      <c r="BD148" s="906"/>
      <c r="BE148" s="259">
        <v>130</v>
      </c>
    </row>
    <row r="149" spans="1:57" ht="24.75" customHeight="1">
      <c r="A149" s="943"/>
      <c r="B149" s="902" t="s">
        <v>184</v>
      </c>
      <c r="C149" s="904" t="s">
        <v>176</v>
      </c>
      <c r="D149" s="284" t="s">
        <v>177</v>
      </c>
      <c r="F149" s="227">
        <v>50920</v>
      </c>
      <c r="G149" s="228">
        <v>58830</v>
      </c>
      <c r="H149" s="229" t="s">
        <v>504</v>
      </c>
      <c r="I149" s="230">
        <v>480</v>
      </c>
      <c r="J149" s="231">
        <v>560</v>
      </c>
      <c r="K149" s="232" t="s">
        <v>403</v>
      </c>
      <c r="L149" s="906" t="s">
        <v>504</v>
      </c>
      <c r="M149" s="914">
        <v>2170</v>
      </c>
      <c r="N149" s="906" t="s">
        <v>504</v>
      </c>
      <c r="O149" s="922">
        <v>20</v>
      </c>
      <c r="P149" s="229" t="s">
        <v>504</v>
      </c>
      <c r="Q149" s="233">
        <v>7910</v>
      </c>
      <c r="R149" s="906" t="s">
        <v>504</v>
      </c>
      <c r="S149" s="234">
        <v>70</v>
      </c>
      <c r="T149" s="235" t="s">
        <v>502</v>
      </c>
      <c r="U149" s="261">
        <v>3160</v>
      </c>
      <c r="V149" s="235" t="s">
        <v>502</v>
      </c>
      <c r="W149" s="237">
        <v>30</v>
      </c>
      <c r="X149" s="238"/>
      <c r="Y149" s="239"/>
      <c r="Z149" s="238"/>
      <c r="AA149" s="240"/>
      <c r="AB149" s="238"/>
      <c r="AC149" s="239" t="s">
        <v>179</v>
      </c>
      <c r="AD149" s="238"/>
      <c r="AE149" s="241"/>
      <c r="AF149" s="907" t="s">
        <v>504</v>
      </c>
      <c r="AG149" s="920" t="s">
        <v>180</v>
      </c>
      <c r="AH149" s="906" t="s">
        <v>504</v>
      </c>
      <c r="AI149" s="918" t="s">
        <v>180</v>
      </c>
      <c r="AJ149" s="906" t="s">
        <v>178</v>
      </c>
      <c r="AK149" s="910">
        <v>10540</v>
      </c>
      <c r="AL149" s="906" t="s">
        <v>504</v>
      </c>
      <c r="AM149" s="912">
        <v>100</v>
      </c>
      <c r="AN149" s="906" t="s">
        <v>178</v>
      </c>
      <c r="AO149" s="914">
        <v>1800</v>
      </c>
      <c r="AP149" s="906" t="s">
        <v>504</v>
      </c>
      <c r="AQ149" s="924">
        <v>10</v>
      </c>
      <c r="AR149" s="906" t="s">
        <v>178</v>
      </c>
      <c r="AS149" s="242">
        <v>950</v>
      </c>
      <c r="AT149" s="906" t="s">
        <v>178</v>
      </c>
      <c r="AU149" s="243">
        <v>9</v>
      </c>
      <c r="AV149" s="906" t="s">
        <v>178</v>
      </c>
      <c r="AW149" s="242">
        <v>170</v>
      </c>
      <c r="AX149" s="906" t="s">
        <v>178</v>
      </c>
      <c r="AY149" s="243">
        <v>1</v>
      </c>
      <c r="AZ149" s="909" t="s">
        <v>502</v>
      </c>
      <c r="BA149" s="916">
        <v>9770</v>
      </c>
      <c r="BB149" s="909" t="s">
        <v>502</v>
      </c>
      <c r="BC149" s="244">
        <v>240</v>
      </c>
      <c r="BD149" s="906" t="s">
        <v>511</v>
      </c>
      <c r="BE149" s="245">
        <v>10540</v>
      </c>
    </row>
    <row r="150" spans="1:57" ht="24.75" customHeight="1">
      <c r="A150" s="943"/>
      <c r="B150" s="903"/>
      <c r="C150" s="905"/>
      <c r="D150" s="284" t="s">
        <v>181</v>
      </c>
      <c r="F150" s="246">
        <v>58830</v>
      </c>
      <c r="G150" s="247"/>
      <c r="H150" s="229" t="s">
        <v>504</v>
      </c>
      <c r="I150" s="248">
        <v>560</v>
      </c>
      <c r="J150" s="249"/>
      <c r="K150" s="250" t="s">
        <v>403</v>
      </c>
      <c r="L150" s="906"/>
      <c r="M150" s="915"/>
      <c r="N150" s="906"/>
      <c r="O150" s="923"/>
      <c r="P150" s="229" t="s">
        <v>504</v>
      </c>
      <c r="Q150" s="248">
        <v>7910</v>
      </c>
      <c r="R150" s="906"/>
      <c r="S150" s="251">
        <v>70</v>
      </c>
      <c r="T150" s="235"/>
      <c r="U150" s="252"/>
      <c r="V150" s="238"/>
      <c r="W150" s="252"/>
      <c r="X150" s="253" t="s">
        <v>504</v>
      </c>
      <c r="Y150" s="254">
        <v>55370</v>
      </c>
      <c r="Z150" s="238" t="s">
        <v>504</v>
      </c>
      <c r="AA150" s="255">
        <v>550</v>
      </c>
      <c r="AB150" s="253" t="s">
        <v>504</v>
      </c>
      <c r="AC150" s="256">
        <v>47460</v>
      </c>
      <c r="AD150" s="253" t="s">
        <v>178</v>
      </c>
      <c r="AE150" s="255">
        <v>470</v>
      </c>
      <c r="AF150" s="908"/>
      <c r="AG150" s="921"/>
      <c r="AH150" s="906"/>
      <c r="AI150" s="919"/>
      <c r="AJ150" s="906"/>
      <c r="AK150" s="911"/>
      <c r="AL150" s="906"/>
      <c r="AM150" s="913"/>
      <c r="AN150" s="906"/>
      <c r="AO150" s="915"/>
      <c r="AP150" s="906"/>
      <c r="AQ150" s="925"/>
      <c r="AR150" s="906"/>
      <c r="AS150" s="257" t="s">
        <v>199</v>
      </c>
      <c r="AT150" s="906"/>
      <c r="AU150" s="257" t="s">
        <v>200</v>
      </c>
      <c r="AV150" s="906"/>
      <c r="AW150" s="257" t="s">
        <v>199</v>
      </c>
      <c r="AX150" s="906"/>
      <c r="AY150" s="257" t="s">
        <v>200</v>
      </c>
      <c r="AZ150" s="909"/>
      <c r="BA150" s="917"/>
      <c r="BB150" s="909"/>
      <c r="BC150" s="258" t="s">
        <v>506</v>
      </c>
      <c r="BD150" s="906"/>
      <c r="BE150" s="259">
        <v>100</v>
      </c>
    </row>
    <row r="151" spans="1:57" ht="24.75" customHeight="1">
      <c r="A151" s="943"/>
      <c r="B151" s="902" t="s">
        <v>185</v>
      </c>
      <c r="C151" s="904" t="s">
        <v>176</v>
      </c>
      <c r="D151" s="299" t="s">
        <v>177</v>
      </c>
      <c r="F151" s="227">
        <v>47200</v>
      </c>
      <c r="G151" s="228">
        <v>55110</v>
      </c>
      <c r="H151" s="229" t="s">
        <v>504</v>
      </c>
      <c r="I151" s="230">
        <v>450</v>
      </c>
      <c r="J151" s="231">
        <v>530</v>
      </c>
      <c r="K151" s="232" t="s">
        <v>403</v>
      </c>
      <c r="L151" s="906" t="s">
        <v>504</v>
      </c>
      <c r="M151" s="914">
        <v>1620</v>
      </c>
      <c r="N151" s="906" t="s">
        <v>504</v>
      </c>
      <c r="O151" s="922">
        <v>10</v>
      </c>
      <c r="P151" s="229" t="s">
        <v>504</v>
      </c>
      <c r="Q151" s="233">
        <v>7910</v>
      </c>
      <c r="R151" s="906" t="s">
        <v>504</v>
      </c>
      <c r="S151" s="234">
        <v>70</v>
      </c>
      <c r="T151" s="235" t="s">
        <v>502</v>
      </c>
      <c r="U151" s="261">
        <v>3160</v>
      </c>
      <c r="V151" s="235" t="s">
        <v>502</v>
      </c>
      <c r="W151" s="237">
        <v>30</v>
      </c>
      <c r="X151" s="238"/>
      <c r="Y151" s="239"/>
      <c r="Z151" s="238"/>
      <c r="AA151" s="240"/>
      <c r="AB151" s="238"/>
      <c r="AC151" s="239" t="s">
        <v>179</v>
      </c>
      <c r="AD151" s="238"/>
      <c r="AE151" s="241"/>
      <c r="AF151" s="907" t="s">
        <v>504</v>
      </c>
      <c r="AG151" s="920" t="s">
        <v>180</v>
      </c>
      <c r="AH151" s="906" t="s">
        <v>504</v>
      </c>
      <c r="AI151" s="918" t="s">
        <v>180</v>
      </c>
      <c r="AJ151" s="906" t="s">
        <v>178</v>
      </c>
      <c r="AK151" s="910">
        <v>7910</v>
      </c>
      <c r="AL151" s="906" t="s">
        <v>504</v>
      </c>
      <c r="AM151" s="912">
        <v>70</v>
      </c>
      <c r="AN151" s="906" t="s">
        <v>178</v>
      </c>
      <c r="AO151" s="914">
        <v>1350</v>
      </c>
      <c r="AP151" s="906" t="s">
        <v>504</v>
      </c>
      <c r="AQ151" s="924">
        <v>10</v>
      </c>
      <c r="AR151" s="906" t="s">
        <v>178</v>
      </c>
      <c r="AS151" s="242">
        <v>710</v>
      </c>
      <c r="AT151" s="906" t="s">
        <v>178</v>
      </c>
      <c r="AU151" s="243">
        <v>7</v>
      </c>
      <c r="AV151" s="906" t="s">
        <v>178</v>
      </c>
      <c r="AW151" s="242">
        <v>120</v>
      </c>
      <c r="AX151" s="906" t="s">
        <v>178</v>
      </c>
      <c r="AY151" s="243">
        <v>1</v>
      </c>
      <c r="AZ151" s="909" t="s">
        <v>502</v>
      </c>
      <c r="BA151" s="916">
        <v>7500</v>
      </c>
      <c r="BB151" s="909" t="s">
        <v>502</v>
      </c>
      <c r="BC151" s="244">
        <v>240</v>
      </c>
      <c r="BD151" s="906" t="s">
        <v>511</v>
      </c>
      <c r="BE151" s="245">
        <v>7910</v>
      </c>
    </row>
    <row r="152" spans="1:57" ht="24.75" customHeight="1">
      <c r="A152" s="943"/>
      <c r="B152" s="903"/>
      <c r="C152" s="905"/>
      <c r="D152" s="300" t="s">
        <v>181</v>
      </c>
      <c r="F152" s="246">
        <v>55110</v>
      </c>
      <c r="G152" s="247"/>
      <c r="H152" s="229" t="s">
        <v>504</v>
      </c>
      <c r="I152" s="248">
        <v>530</v>
      </c>
      <c r="J152" s="249"/>
      <c r="K152" s="250" t="s">
        <v>403</v>
      </c>
      <c r="L152" s="906"/>
      <c r="M152" s="915"/>
      <c r="N152" s="906"/>
      <c r="O152" s="923"/>
      <c r="P152" s="229" t="s">
        <v>504</v>
      </c>
      <c r="Q152" s="248">
        <v>7910</v>
      </c>
      <c r="R152" s="906"/>
      <c r="S152" s="251">
        <v>70</v>
      </c>
      <c r="T152" s="235"/>
      <c r="U152" s="252"/>
      <c r="V152" s="238"/>
      <c r="W152" s="252"/>
      <c r="X152" s="253" t="s">
        <v>504</v>
      </c>
      <c r="Y152" s="254">
        <v>55370</v>
      </c>
      <c r="Z152" s="238" t="s">
        <v>504</v>
      </c>
      <c r="AA152" s="255">
        <v>550</v>
      </c>
      <c r="AB152" s="253" t="s">
        <v>504</v>
      </c>
      <c r="AC152" s="256">
        <v>47460</v>
      </c>
      <c r="AD152" s="253" t="s">
        <v>178</v>
      </c>
      <c r="AE152" s="255">
        <v>470</v>
      </c>
      <c r="AF152" s="908"/>
      <c r="AG152" s="921"/>
      <c r="AH152" s="906"/>
      <c r="AI152" s="919"/>
      <c r="AJ152" s="906"/>
      <c r="AK152" s="911"/>
      <c r="AL152" s="906"/>
      <c r="AM152" s="913"/>
      <c r="AN152" s="906"/>
      <c r="AO152" s="915"/>
      <c r="AP152" s="906"/>
      <c r="AQ152" s="925"/>
      <c r="AR152" s="906"/>
      <c r="AS152" s="257" t="s">
        <v>199</v>
      </c>
      <c r="AT152" s="906"/>
      <c r="AU152" s="257" t="s">
        <v>200</v>
      </c>
      <c r="AV152" s="906"/>
      <c r="AW152" s="257" t="s">
        <v>199</v>
      </c>
      <c r="AX152" s="906"/>
      <c r="AY152" s="257" t="s">
        <v>200</v>
      </c>
      <c r="AZ152" s="909"/>
      <c r="BA152" s="917"/>
      <c r="BB152" s="909"/>
      <c r="BC152" s="258" t="s">
        <v>506</v>
      </c>
      <c r="BD152" s="906"/>
      <c r="BE152" s="259">
        <v>70</v>
      </c>
    </row>
    <row r="153" spans="1:57" ht="24.75" customHeight="1">
      <c r="A153" s="943"/>
      <c r="B153" s="902" t="s">
        <v>186</v>
      </c>
      <c r="C153" s="904" t="s">
        <v>176</v>
      </c>
      <c r="D153" s="284" t="s">
        <v>177</v>
      </c>
      <c r="F153" s="227">
        <v>41870</v>
      </c>
      <c r="G153" s="228">
        <v>49780</v>
      </c>
      <c r="H153" s="229" t="s">
        <v>504</v>
      </c>
      <c r="I153" s="230">
        <v>390</v>
      </c>
      <c r="J153" s="231">
        <v>470</v>
      </c>
      <c r="K153" s="232" t="s">
        <v>403</v>
      </c>
      <c r="L153" s="906" t="s">
        <v>504</v>
      </c>
      <c r="M153" s="914">
        <v>1300</v>
      </c>
      <c r="N153" s="906" t="s">
        <v>504</v>
      </c>
      <c r="O153" s="922">
        <v>10</v>
      </c>
      <c r="P153" s="229" t="s">
        <v>504</v>
      </c>
      <c r="Q153" s="233">
        <v>7910</v>
      </c>
      <c r="R153" s="906" t="s">
        <v>504</v>
      </c>
      <c r="S153" s="234">
        <v>70</v>
      </c>
      <c r="T153" s="235" t="s">
        <v>502</v>
      </c>
      <c r="U153" s="261">
        <v>3160</v>
      </c>
      <c r="V153" s="235" t="s">
        <v>502</v>
      </c>
      <c r="W153" s="237">
        <v>30</v>
      </c>
      <c r="X153" s="238"/>
      <c r="Y153" s="239"/>
      <c r="Z153" s="238"/>
      <c r="AA153" s="240"/>
      <c r="AB153" s="238"/>
      <c r="AC153" s="239" t="s">
        <v>179</v>
      </c>
      <c r="AD153" s="238"/>
      <c r="AE153" s="241"/>
      <c r="AF153" s="907" t="s">
        <v>504</v>
      </c>
      <c r="AG153" s="920" t="s">
        <v>180</v>
      </c>
      <c r="AH153" s="906" t="s">
        <v>504</v>
      </c>
      <c r="AI153" s="918" t="s">
        <v>180</v>
      </c>
      <c r="AJ153" s="906" t="s">
        <v>178</v>
      </c>
      <c r="AK153" s="910">
        <v>6320</v>
      </c>
      <c r="AL153" s="906" t="s">
        <v>504</v>
      </c>
      <c r="AM153" s="912">
        <v>60</v>
      </c>
      <c r="AN153" s="906" t="s">
        <v>178</v>
      </c>
      <c r="AO153" s="914">
        <v>1080</v>
      </c>
      <c r="AP153" s="906" t="s">
        <v>504</v>
      </c>
      <c r="AQ153" s="924">
        <v>10</v>
      </c>
      <c r="AR153" s="906" t="s">
        <v>178</v>
      </c>
      <c r="AS153" s="242">
        <v>590</v>
      </c>
      <c r="AT153" s="906" t="s">
        <v>178</v>
      </c>
      <c r="AU153" s="243">
        <v>5</v>
      </c>
      <c r="AV153" s="906" t="s">
        <v>178</v>
      </c>
      <c r="AW153" s="242">
        <v>100</v>
      </c>
      <c r="AX153" s="906" t="s">
        <v>178</v>
      </c>
      <c r="AY153" s="243">
        <v>1</v>
      </c>
      <c r="AZ153" s="909" t="s">
        <v>502</v>
      </c>
      <c r="BA153" s="916">
        <v>6130</v>
      </c>
      <c r="BB153" s="909" t="s">
        <v>502</v>
      </c>
      <c r="BC153" s="244">
        <v>240</v>
      </c>
      <c r="BD153" s="906" t="s">
        <v>511</v>
      </c>
      <c r="BE153" s="245">
        <v>6320</v>
      </c>
    </row>
    <row r="154" spans="1:57" ht="24.75" customHeight="1">
      <c r="A154" s="943"/>
      <c r="B154" s="903"/>
      <c r="C154" s="905"/>
      <c r="D154" s="284" t="s">
        <v>181</v>
      </c>
      <c r="F154" s="246">
        <v>49780</v>
      </c>
      <c r="G154" s="247"/>
      <c r="H154" s="229" t="s">
        <v>504</v>
      </c>
      <c r="I154" s="248">
        <v>470</v>
      </c>
      <c r="J154" s="249"/>
      <c r="K154" s="250" t="s">
        <v>403</v>
      </c>
      <c r="L154" s="906"/>
      <c r="M154" s="915"/>
      <c r="N154" s="906"/>
      <c r="O154" s="923"/>
      <c r="P154" s="229" t="s">
        <v>504</v>
      </c>
      <c r="Q154" s="248">
        <v>7910</v>
      </c>
      <c r="R154" s="906"/>
      <c r="S154" s="251">
        <v>70</v>
      </c>
      <c r="T154" s="235"/>
      <c r="U154" s="252"/>
      <c r="V154" s="238"/>
      <c r="W154" s="252"/>
      <c r="X154" s="253" t="s">
        <v>504</v>
      </c>
      <c r="Y154" s="254">
        <v>55370</v>
      </c>
      <c r="Z154" s="238" t="s">
        <v>504</v>
      </c>
      <c r="AA154" s="255">
        <v>550</v>
      </c>
      <c r="AB154" s="253" t="s">
        <v>504</v>
      </c>
      <c r="AC154" s="256">
        <v>47460</v>
      </c>
      <c r="AD154" s="253" t="s">
        <v>178</v>
      </c>
      <c r="AE154" s="255">
        <v>470</v>
      </c>
      <c r="AF154" s="908"/>
      <c r="AG154" s="921"/>
      <c r="AH154" s="906"/>
      <c r="AI154" s="919"/>
      <c r="AJ154" s="906"/>
      <c r="AK154" s="911"/>
      <c r="AL154" s="906"/>
      <c r="AM154" s="913"/>
      <c r="AN154" s="906"/>
      <c r="AO154" s="915"/>
      <c r="AP154" s="906"/>
      <c r="AQ154" s="925"/>
      <c r="AR154" s="906"/>
      <c r="AS154" s="257" t="s">
        <v>199</v>
      </c>
      <c r="AT154" s="906"/>
      <c r="AU154" s="257" t="s">
        <v>200</v>
      </c>
      <c r="AV154" s="906"/>
      <c r="AW154" s="257" t="s">
        <v>199</v>
      </c>
      <c r="AX154" s="906"/>
      <c r="AY154" s="257" t="s">
        <v>200</v>
      </c>
      <c r="AZ154" s="909"/>
      <c r="BA154" s="917"/>
      <c r="BB154" s="909"/>
      <c r="BC154" s="258" t="s">
        <v>506</v>
      </c>
      <c r="BD154" s="906"/>
      <c r="BE154" s="259">
        <v>60</v>
      </c>
    </row>
    <row r="155" spans="1:57" ht="24.75" customHeight="1">
      <c r="A155" s="943"/>
      <c r="B155" s="902" t="s">
        <v>187</v>
      </c>
      <c r="C155" s="904" t="s">
        <v>176</v>
      </c>
      <c r="D155" s="299" t="s">
        <v>177</v>
      </c>
      <c r="F155" s="227">
        <v>38270</v>
      </c>
      <c r="G155" s="228">
        <v>46180</v>
      </c>
      <c r="H155" s="229" t="s">
        <v>504</v>
      </c>
      <c r="I155" s="230">
        <v>360</v>
      </c>
      <c r="J155" s="231">
        <v>440</v>
      </c>
      <c r="K155" s="232" t="s">
        <v>403</v>
      </c>
      <c r="L155" s="906" t="s">
        <v>504</v>
      </c>
      <c r="M155" s="914">
        <v>1080</v>
      </c>
      <c r="N155" s="906" t="s">
        <v>504</v>
      </c>
      <c r="O155" s="922">
        <v>10</v>
      </c>
      <c r="P155" s="229" t="s">
        <v>504</v>
      </c>
      <c r="Q155" s="233">
        <v>7910</v>
      </c>
      <c r="R155" s="906" t="s">
        <v>504</v>
      </c>
      <c r="S155" s="234">
        <v>70</v>
      </c>
      <c r="T155" s="235" t="s">
        <v>502</v>
      </c>
      <c r="U155" s="261">
        <v>3160</v>
      </c>
      <c r="V155" s="235" t="s">
        <v>502</v>
      </c>
      <c r="W155" s="237">
        <v>30</v>
      </c>
      <c r="X155" s="238"/>
      <c r="Y155" s="239"/>
      <c r="Z155" s="238"/>
      <c r="AA155" s="240"/>
      <c r="AB155" s="238"/>
      <c r="AC155" s="239" t="s">
        <v>179</v>
      </c>
      <c r="AD155" s="238"/>
      <c r="AE155" s="241"/>
      <c r="AF155" s="907" t="s">
        <v>504</v>
      </c>
      <c r="AG155" s="920" t="s">
        <v>180</v>
      </c>
      <c r="AH155" s="906" t="s">
        <v>504</v>
      </c>
      <c r="AI155" s="918" t="s">
        <v>180</v>
      </c>
      <c r="AJ155" s="906" t="s">
        <v>178</v>
      </c>
      <c r="AK155" s="910">
        <v>5270</v>
      </c>
      <c r="AL155" s="906" t="s">
        <v>504</v>
      </c>
      <c r="AM155" s="912">
        <v>50</v>
      </c>
      <c r="AN155" s="906" t="s">
        <v>178</v>
      </c>
      <c r="AO155" s="914">
        <v>900</v>
      </c>
      <c r="AP155" s="906" t="s">
        <v>504</v>
      </c>
      <c r="AQ155" s="924">
        <v>9</v>
      </c>
      <c r="AR155" s="906" t="s">
        <v>178</v>
      </c>
      <c r="AS155" s="242">
        <v>520</v>
      </c>
      <c r="AT155" s="906" t="s">
        <v>178</v>
      </c>
      <c r="AU155" s="243">
        <v>5</v>
      </c>
      <c r="AV155" s="906" t="s">
        <v>178</v>
      </c>
      <c r="AW155" s="242">
        <v>90</v>
      </c>
      <c r="AX155" s="906" t="s">
        <v>178</v>
      </c>
      <c r="AY155" s="243">
        <v>1</v>
      </c>
      <c r="AZ155" s="909" t="s">
        <v>502</v>
      </c>
      <c r="BA155" s="916">
        <v>5220</v>
      </c>
      <c r="BB155" s="909" t="s">
        <v>502</v>
      </c>
      <c r="BC155" s="244">
        <v>240</v>
      </c>
      <c r="BD155" s="906" t="s">
        <v>511</v>
      </c>
      <c r="BE155" s="245">
        <v>5270</v>
      </c>
    </row>
    <row r="156" spans="1:57" ht="24.75" customHeight="1">
      <c r="A156" s="943"/>
      <c r="B156" s="903"/>
      <c r="C156" s="905"/>
      <c r="D156" s="300" t="s">
        <v>181</v>
      </c>
      <c r="F156" s="246">
        <v>46180</v>
      </c>
      <c r="G156" s="247"/>
      <c r="H156" s="229" t="s">
        <v>504</v>
      </c>
      <c r="I156" s="248">
        <v>440</v>
      </c>
      <c r="J156" s="249"/>
      <c r="K156" s="250" t="s">
        <v>403</v>
      </c>
      <c r="L156" s="906"/>
      <c r="M156" s="915"/>
      <c r="N156" s="906"/>
      <c r="O156" s="923"/>
      <c r="P156" s="229" t="s">
        <v>504</v>
      </c>
      <c r="Q156" s="248">
        <v>7910</v>
      </c>
      <c r="R156" s="906"/>
      <c r="S156" s="251">
        <v>70</v>
      </c>
      <c r="T156" s="235"/>
      <c r="U156" s="252"/>
      <c r="V156" s="238"/>
      <c r="W156" s="252"/>
      <c r="X156" s="253" t="s">
        <v>504</v>
      </c>
      <c r="Y156" s="254">
        <v>55370</v>
      </c>
      <c r="Z156" s="238" t="s">
        <v>504</v>
      </c>
      <c r="AA156" s="255">
        <v>550</v>
      </c>
      <c r="AB156" s="253" t="s">
        <v>504</v>
      </c>
      <c r="AC156" s="256">
        <v>47460</v>
      </c>
      <c r="AD156" s="253" t="s">
        <v>178</v>
      </c>
      <c r="AE156" s="255">
        <v>470</v>
      </c>
      <c r="AF156" s="908"/>
      <c r="AG156" s="921"/>
      <c r="AH156" s="906"/>
      <c r="AI156" s="919"/>
      <c r="AJ156" s="906"/>
      <c r="AK156" s="911"/>
      <c r="AL156" s="906"/>
      <c r="AM156" s="913"/>
      <c r="AN156" s="906"/>
      <c r="AO156" s="915"/>
      <c r="AP156" s="906"/>
      <c r="AQ156" s="925"/>
      <c r="AR156" s="906"/>
      <c r="AS156" s="257" t="s">
        <v>199</v>
      </c>
      <c r="AT156" s="906"/>
      <c r="AU156" s="257" t="s">
        <v>200</v>
      </c>
      <c r="AV156" s="906"/>
      <c r="AW156" s="257" t="s">
        <v>199</v>
      </c>
      <c r="AX156" s="906"/>
      <c r="AY156" s="257" t="s">
        <v>200</v>
      </c>
      <c r="AZ156" s="909"/>
      <c r="BA156" s="917"/>
      <c r="BB156" s="909"/>
      <c r="BC156" s="258" t="s">
        <v>506</v>
      </c>
      <c r="BD156" s="906"/>
      <c r="BE156" s="259">
        <v>50</v>
      </c>
    </row>
    <row r="157" spans="1:57" ht="24.75" customHeight="1">
      <c r="A157" s="943"/>
      <c r="B157" s="902" t="s">
        <v>188</v>
      </c>
      <c r="C157" s="904" t="s">
        <v>176</v>
      </c>
      <c r="D157" s="284" t="s">
        <v>177</v>
      </c>
      <c r="F157" s="227">
        <v>35700</v>
      </c>
      <c r="G157" s="228">
        <v>43610</v>
      </c>
      <c r="H157" s="229" t="s">
        <v>504</v>
      </c>
      <c r="I157" s="230">
        <v>330</v>
      </c>
      <c r="J157" s="231">
        <v>410</v>
      </c>
      <c r="K157" s="232" t="s">
        <v>403</v>
      </c>
      <c r="L157" s="906" t="s">
        <v>504</v>
      </c>
      <c r="M157" s="914">
        <v>930</v>
      </c>
      <c r="N157" s="906" t="s">
        <v>504</v>
      </c>
      <c r="O157" s="922">
        <v>9</v>
      </c>
      <c r="P157" s="229" t="s">
        <v>504</v>
      </c>
      <c r="Q157" s="233">
        <v>7910</v>
      </c>
      <c r="R157" s="906" t="s">
        <v>504</v>
      </c>
      <c r="S157" s="234">
        <v>70</v>
      </c>
      <c r="T157" s="235" t="s">
        <v>502</v>
      </c>
      <c r="U157" s="261">
        <v>3160</v>
      </c>
      <c r="V157" s="235" t="s">
        <v>502</v>
      </c>
      <c r="W157" s="237">
        <v>30</v>
      </c>
      <c r="X157" s="238"/>
      <c r="Y157" s="239"/>
      <c r="Z157" s="238"/>
      <c r="AA157" s="240"/>
      <c r="AB157" s="238"/>
      <c r="AC157" s="239" t="s">
        <v>179</v>
      </c>
      <c r="AD157" s="238"/>
      <c r="AE157" s="241"/>
      <c r="AF157" s="907" t="s">
        <v>504</v>
      </c>
      <c r="AG157" s="920" t="s">
        <v>180</v>
      </c>
      <c r="AH157" s="906" t="s">
        <v>504</v>
      </c>
      <c r="AI157" s="918" t="s">
        <v>180</v>
      </c>
      <c r="AJ157" s="906" t="s">
        <v>178</v>
      </c>
      <c r="AK157" s="910">
        <v>4520</v>
      </c>
      <c r="AL157" s="906" t="s">
        <v>504</v>
      </c>
      <c r="AM157" s="912">
        <v>40</v>
      </c>
      <c r="AN157" s="906" t="s">
        <v>178</v>
      </c>
      <c r="AO157" s="914">
        <v>770</v>
      </c>
      <c r="AP157" s="906" t="s">
        <v>504</v>
      </c>
      <c r="AQ157" s="924">
        <v>7</v>
      </c>
      <c r="AR157" s="906" t="s">
        <v>178</v>
      </c>
      <c r="AS157" s="242">
        <v>460</v>
      </c>
      <c r="AT157" s="906" t="s">
        <v>178</v>
      </c>
      <c r="AU157" s="243">
        <v>4</v>
      </c>
      <c r="AV157" s="906" t="s">
        <v>178</v>
      </c>
      <c r="AW157" s="242">
        <v>80</v>
      </c>
      <c r="AX157" s="906" t="s">
        <v>178</v>
      </c>
      <c r="AY157" s="243">
        <v>1</v>
      </c>
      <c r="AZ157" s="909" t="s">
        <v>502</v>
      </c>
      <c r="BA157" s="916">
        <v>4660</v>
      </c>
      <c r="BB157" s="909" t="s">
        <v>502</v>
      </c>
      <c r="BC157" s="244">
        <v>240</v>
      </c>
      <c r="BD157" s="906" t="s">
        <v>511</v>
      </c>
      <c r="BE157" s="245">
        <v>4520</v>
      </c>
    </row>
    <row r="158" spans="1:57" ht="24.75" customHeight="1">
      <c r="A158" s="943"/>
      <c r="B158" s="903"/>
      <c r="C158" s="905"/>
      <c r="D158" s="284" t="s">
        <v>181</v>
      </c>
      <c r="F158" s="246">
        <v>43610</v>
      </c>
      <c r="G158" s="247"/>
      <c r="H158" s="229" t="s">
        <v>504</v>
      </c>
      <c r="I158" s="248">
        <v>410</v>
      </c>
      <c r="J158" s="249"/>
      <c r="K158" s="250" t="s">
        <v>403</v>
      </c>
      <c r="L158" s="906"/>
      <c r="M158" s="915"/>
      <c r="N158" s="906"/>
      <c r="O158" s="923"/>
      <c r="P158" s="229" t="s">
        <v>504</v>
      </c>
      <c r="Q158" s="248">
        <v>7910</v>
      </c>
      <c r="R158" s="906"/>
      <c r="S158" s="251">
        <v>70</v>
      </c>
      <c r="T158" s="235"/>
      <c r="U158" s="252"/>
      <c r="V158" s="238"/>
      <c r="W158" s="252"/>
      <c r="X158" s="253" t="s">
        <v>504</v>
      </c>
      <c r="Y158" s="254">
        <v>55370</v>
      </c>
      <c r="Z158" s="238" t="s">
        <v>504</v>
      </c>
      <c r="AA158" s="255">
        <v>550</v>
      </c>
      <c r="AB158" s="253" t="s">
        <v>504</v>
      </c>
      <c r="AC158" s="256">
        <v>47460</v>
      </c>
      <c r="AD158" s="253" t="s">
        <v>178</v>
      </c>
      <c r="AE158" s="255">
        <v>470</v>
      </c>
      <c r="AF158" s="908"/>
      <c r="AG158" s="921"/>
      <c r="AH158" s="906"/>
      <c r="AI158" s="919"/>
      <c r="AJ158" s="906"/>
      <c r="AK158" s="911"/>
      <c r="AL158" s="906"/>
      <c r="AM158" s="913"/>
      <c r="AN158" s="906"/>
      <c r="AO158" s="915"/>
      <c r="AP158" s="906"/>
      <c r="AQ158" s="925"/>
      <c r="AR158" s="906"/>
      <c r="AS158" s="257" t="s">
        <v>199</v>
      </c>
      <c r="AT158" s="906"/>
      <c r="AU158" s="257" t="s">
        <v>200</v>
      </c>
      <c r="AV158" s="906"/>
      <c r="AW158" s="257" t="s">
        <v>199</v>
      </c>
      <c r="AX158" s="906"/>
      <c r="AY158" s="257" t="s">
        <v>200</v>
      </c>
      <c r="AZ158" s="909"/>
      <c r="BA158" s="917"/>
      <c r="BB158" s="909"/>
      <c r="BC158" s="258" t="s">
        <v>506</v>
      </c>
      <c r="BD158" s="906"/>
      <c r="BE158" s="259">
        <v>40</v>
      </c>
    </row>
    <row r="159" spans="1:57" ht="24.75" customHeight="1">
      <c r="A159" s="943"/>
      <c r="B159" s="902" t="s">
        <v>189</v>
      </c>
      <c r="C159" s="904" t="s">
        <v>176</v>
      </c>
      <c r="D159" s="299" t="s">
        <v>177</v>
      </c>
      <c r="F159" s="227">
        <v>33800</v>
      </c>
      <c r="G159" s="228">
        <v>41710</v>
      </c>
      <c r="H159" s="229" t="s">
        <v>504</v>
      </c>
      <c r="I159" s="230">
        <v>310</v>
      </c>
      <c r="J159" s="231">
        <v>390</v>
      </c>
      <c r="K159" s="232" t="s">
        <v>403</v>
      </c>
      <c r="L159" s="906" t="s">
        <v>504</v>
      </c>
      <c r="M159" s="914">
        <v>810</v>
      </c>
      <c r="N159" s="906" t="s">
        <v>504</v>
      </c>
      <c r="O159" s="922">
        <v>8</v>
      </c>
      <c r="P159" s="229" t="s">
        <v>504</v>
      </c>
      <c r="Q159" s="233">
        <v>7910</v>
      </c>
      <c r="R159" s="906" t="s">
        <v>504</v>
      </c>
      <c r="S159" s="234">
        <v>70</v>
      </c>
      <c r="T159" s="235" t="s">
        <v>502</v>
      </c>
      <c r="U159" s="261">
        <v>3160</v>
      </c>
      <c r="V159" s="235" t="s">
        <v>502</v>
      </c>
      <c r="W159" s="237">
        <v>30</v>
      </c>
      <c r="X159" s="238"/>
      <c r="Y159" s="239"/>
      <c r="Z159" s="238"/>
      <c r="AA159" s="240"/>
      <c r="AB159" s="238"/>
      <c r="AC159" s="239" t="s">
        <v>179</v>
      </c>
      <c r="AD159" s="238"/>
      <c r="AE159" s="241"/>
      <c r="AF159" s="907" t="s">
        <v>504</v>
      </c>
      <c r="AG159" s="920" t="s">
        <v>180</v>
      </c>
      <c r="AH159" s="906" t="s">
        <v>504</v>
      </c>
      <c r="AI159" s="918" t="s">
        <v>180</v>
      </c>
      <c r="AJ159" s="906" t="s">
        <v>178</v>
      </c>
      <c r="AK159" s="910">
        <v>3950</v>
      </c>
      <c r="AL159" s="906" t="s">
        <v>504</v>
      </c>
      <c r="AM159" s="912">
        <v>30</v>
      </c>
      <c r="AN159" s="906" t="s">
        <v>178</v>
      </c>
      <c r="AO159" s="914">
        <v>670</v>
      </c>
      <c r="AP159" s="906" t="s">
        <v>504</v>
      </c>
      <c r="AQ159" s="924">
        <v>6</v>
      </c>
      <c r="AR159" s="906" t="s">
        <v>178</v>
      </c>
      <c r="AS159" s="242">
        <v>420</v>
      </c>
      <c r="AT159" s="906" t="s">
        <v>178</v>
      </c>
      <c r="AU159" s="243">
        <v>4</v>
      </c>
      <c r="AV159" s="906" t="s">
        <v>178</v>
      </c>
      <c r="AW159" s="242">
        <v>70</v>
      </c>
      <c r="AX159" s="906" t="s">
        <v>178</v>
      </c>
      <c r="AY159" s="243">
        <v>1</v>
      </c>
      <c r="AZ159" s="909" t="s">
        <v>502</v>
      </c>
      <c r="BA159" s="916">
        <v>4250</v>
      </c>
      <c r="BB159" s="909" t="s">
        <v>502</v>
      </c>
      <c r="BC159" s="244">
        <v>240</v>
      </c>
      <c r="BD159" s="906" t="s">
        <v>511</v>
      </c>
      <c r="BE159" s="245">
        <v>3950</v>
      </c>
    </row>
    <row r="160" spans="1:57" ht="24.75" customHeight="1">
      <c r="A160" s="943"/>
      <c r="B160" s="903"/>
      <c r="C160" s="905"/>
      <c r="D160" s="300" t="s">
        <v>181</v>
      </c>
      <c r="F160" s="246">
        <v>41710</v>
      </c>
      <c r="G160" s="247"/>
      <c r="H160" s="229" t="s">
        <v>504</v>
      </c>
      <c r="I160" s="248">
        <v>390</v>
      </c>
      <c r="J160" s="249"/>
      <c r="K160" s="250" t="s">
        <v>403</v>
      </c>
      <c r="L160" s="906"/>
      <c r="M160" s="915"/>
      <c r="N160" s="906"/>
      <c r="O160" s="923"/>
      <c r="P160" s="229" t="s">
        <v>504</v>
      </c>
      <c r="Q160" s="248">
        <v>7910</v>
      </c>
      <c r="R160" s="906"/>
      <c r="S160" s="251">
        <v>70</v>
      </c>
      <c r="T160" s="235"/>
      <c r="U160" s="252"/>
      <c r="V160" s="238"/>
      <c r="W160" s="252"/>
      <c r="X160" s="253" t="s">
        <v>504</v>
      </c>
      <c r="Y160" s="254">
        <v>55370</v>
      </c>
      <c r="Z160" s="238" t="s">
        <v>504</v>
      </c>
      <c r="AA160" s="255">
        <v>550</v>
      </c>
      <c r="AB160" s="253" t="s">
        <v>504</v>
      </c>
      <c r="AC160" s="256">
        <v>47460</v>
      </c>
      <c r="AD160" s="253" t="s">
        <v>178</v>
      </c>
      <c r="AE160" s="255">
        <v>470</v>
      </c>
      <c r="AF160" s="908"/>
      <c r="AG160" s="921"/>
      <c r="AH160" s="906"/>
      <c r="AI160" s="919"/>
      <c r="AJ160" s="906"/>
      <c r="AK160" s="911"/>
      <c r="AL160" s="906"/>
      <c r="AM160" s="913"/>
      <c r="AN160" s="906"/>
      <c r="AO160" s="915"/>
      <c r="AP160" s="906"/>
      <c r="AQ160" s="925"/>
      <c r="AR160" s="906"/>
      <c r="AS160" s="257" t="s">
        <v>199</v>
      </c>
      <c r="AT160" s="906"/>
      <c r="AU160" s="257" t="s">
        <v>200</v>
      </c>
      <c r="AV160" s="906"/>
      <c r="AW160" s="257" t="s">
        <v>199</v>
      </c>
      <c r="AX160" s="906"/>
      <c r="AY160" s="257" t="s">
        <v>200</v>
      </c>
      <c r="AZ160" s="909"/>
      <c r="BA160" s="917"/>
      <c r="BB160" s="909"/>
      <c r="BC160" s="258" t="s">
        <v>506</v>
      </c>
      <c r="BD160" s="906"/>
      <c r="BE160" s="259">
        <v>40</v>
      </c>
    </row>
    <row r="161" spans="1:57" ht="24.75" customHeight="1">
      <c r="A161" s="943"/>
      <c r="B161" s="902" t="s">
        <v>190</v>
      </c>
      <c r="C161" s="904" t="s">
        <v>176</v>
      </c>
      <c r="D161" s="284" t="s">
        <v>177</v>
      </c>
      <c r="F161" s="227">
        <v>32300</v>
      </c>
      <c r="G161" s="228">
        <v>40210</v>
      </c>
      <c r="H161" s="229" t="s">
        <v>504</v>
      </c>
      <c r="I161" s="230">
        <v>300</v>
      </c>
      <c r="J161" s="231">
        <v>380</v>
      </c>
      <c r="K161" s="232" t="s">
        <v>403</v>
      </c>
      <c r="L161" s="906" t="s">
        <v>504</v>
      </c>
      <c r="M161" s="914">
        <v>720</v>
      </c>
      <c r="N161" s="906" t="s">
        <v>504</v>
      </c>
      <c r="O161" s="922">
        <v>7</v>
      </c>
      <c r="P161" s="229" t="s">
        <v>504</v>
      </c>
      <c r="Q161" s="233">
        <v>7910</v>
      </c>
      <c r="R161" s="906" t="s">
        <v>504</v>
      </c>
      <c r="S161" s="234">
        <v>70</v>
      </c>
      <c r="T161" s="235" t="s">
        <v>502</v>
      </c>
      <c r="U161" s="261">
        <v>3160</v>
      </c>
      <c r="V161" s="235" t="s">
        <v>502</v>
      </c>
      <c r="W161" s="237">
        <v>30</v>
      </c>
      <c r="X161" s="238"/>
      <c r="Y161" s="239"/>
      <c r="Z161" s="238"/>
      <c r="AA161" s="240"/>
      <c r="AB161" s="238"/>
      <c r="AC161" s="239" t="s">
        <v>179</v>
      </c>
      <c r="AD161" s="238"/>
      <c r="AE161" s="241"/>
      <c r="AF161" s="907" t="s">
        <v>504</v>
      </c>
      <c r="AG161" s="920">
        <v>660</v>
      </c>
      <c r="AH161" s="906" t="s">
        <v>504</v>
      </c>
      <c r="AI161" s="918">
        <v>6</v>
      </c>
      <c r="AJ161" s="906" t="s">
        <v>178</v>
      </c>
      <c r="AK161" s="910">
        <v>3510</v>
      </c>
      <c r="AL161" s="906" t="s">
        <v>504</v>
      </c>
      <c r="AM161" s="912">
        <v>30</v>
      </c>
      <c r="AN161" s="906" t="s">
        <v>178</v>
      </c>
      <c r="AO161" s="914">
        <v>600</v>
      </c>
      <c r="AP161" s="906" t="s">
        <v>504</v>
      </c>
      <c r="AQ161" s="924">
        <v>6</v>
      </c>
      <c r="AR161" s="906" t="s">
        <v>178</v>
      </c>
      <c r="AS161" s="242">
        <v>390</v>
      </c>
      <c r="AT161" s="906" t="s">
        <v>178</v>
      </c>
      <c r="AU161" s="243">
        <v>3</v>
      </c>
      <c r="AV161" s="906" t="s">
        <v>178</v>
      </c>
      <c r="AW161" s="242">
        <v>70</v>
      </c>
      <c r="AX161" s="906" t="s">
        <v>178</v>
      </c>
      <c r="AY161" s="243">
        <v>1</v>
      </c>
      <c r="AZ161" s="909" t="s">
        <v>502</v>
      </c>
      <c r="BA161" s="916">
        <v>3920</v>
      </c>
      <c r="BB161" s="909" t="s">
        <v>502</v>
      </c>
      <c r="BC161" s="244">
        <v>240</v>
      </c>
      <c r="BD161" s="906" t="s">
        <v>511</v>
      </c>
      <c r="BE161" s="245">
        <v>3510</v>
      </c>
    </row>
    <row r="162" spans="1:57" ht="24.75" customHeight="1">
      <c r="A162" s="943"/>
      <c r="B162" s="903"/>
      <c r="C162" s="905"/>
      <c r="D162" s="284" t="s">
        <v>181</v>
      </c>
      <c r="F162" s="246">
        <v>40210</v>
      </c>
      <c r="G162" s="247"/>
      <c r="H162" s="229" t="s">
        <v>504</v>
      </c>
      <c r="I162" s="248">
        <v>380</v>
      </c>
      <c r="J162" s="249"/>
      <c r="K162" s="250" t="s">
        <v>403</v>
      </c>
      <c r="L162" s="906"/>
      <c r="M162" s="915"/>
      <c r="N162" s="906"/>
      <c r="O162" s="923"/>
      <c r="P162" s="229" t="s">
        <v>504</v>
      </c>
      <c r="Q162" s="248">
        <v>7910</v>
      </c>
      <c r="R162" s="906"/>
      <c r="S162" s="251">
        <v>70</v>
      </c>
      <c r="T162" s="235"/>
      <c r="U162" s="252"/>
      <c r="V162" s="238"/>
      <c r="W162" s="252"/>
      <c r="X162" s="253" t="s">
        <v>504</v>
      </c>
      <c r="Y162" s="254">
        <v>55370</v>
      </c>
      <c r="Z162" s="238" t="s">
        <v>504</v>
      </c>
      <c r="AA162" s="255">
        <v>550</v>
      </c>
      <c r="AB162" s="253" t="s">
        <v>504</v>
      </c>
      <c r="AC162" s="256">
        <v>47460</v>
      </c>
      <c r="AD162" s="253" t="s">
        <v>178</v>
      </c>
      <c r="AE162" s="255">
        <v>470</v>
      </c>
      <c r="AF162" s="908"/>
      <c r="AG162" s="921"/>
      <c r="AH162" s="906"/>
      <c r="AI162" s="919"/>
      <c r="AJ162" s="906"/>
      <c r="AK162" s="911"/>
      <c r="AL162" s="906"/>
      <c r="AM162" s="913"/>
      <c r="AN162" s="906"/>
      <c r="AO162" s="915"/>
      <c r="AP162" s="906"/>
      <c r="AQ162" s="925"/>
      <c r="AR162" s="906"/>
      <c r="AS162" s="257" t="s">
        <v>199</v>
      </c>
      <c r="AT162" s="906"/>
      <c r="AU162" s="257" t="s">
        <v>200</v>
      </c>
      <c r="AV162" s="906"/>
      <c r="AW162" s="257" t="s">
        <v>199</v>
      </c>
      <c r="AX162" s="906"/>
      <c r="AY162" s="257" t="s">
        <v>200</v>
      </c>
      <c r="AZ162" s="909"/>
      <c r="BA162" s="917"/>
      <c r="BB162" s="909"/>
      <c r="BC162" s="258" t="s">
        <v>506</v>
      </c>
      <c r="BD162" s="906"/>
      <c r="BE162" s="259">
        <v>30</v>
      </c>
    </row>
    <row r="163" spans="1:57" ht="24.75" customHeight="1">
      <c r="A163" s="943"/>
      <c r="B163" s="902" t="s">
        <v>191</v>
      </c>
      <c r="C163" s="904" t="s">
        <v>176</v>
      </c>
      <c r="D163" s="299" t="s">
        <v>177</v>
      </c>
      <c r="F163" s="227">
        <v>31120</v>
      </c>
      <c r="G163" s="228">
        <v>39030</v>
      </c>
      <c r="H163" s="229" t="s">
        <v>504</v>
      </c>
      <c r="I163" s="230">
        <v>290</v>
      </c>
      <c r="J163" s="231">
        <v>370</v>
      </c>
      <c r="K163" s="232" t="s">
        <v>403</v>
      </c>
      <c r="L163" s="906" t="s">
        <v>504</v>
      </c>
      <c r="M163" s="914">
        <v>650</v>
      </c>
      <c r="N163" s="906" t="s">
        <v>504</v>
      </c>
      <c r="O163" s="922">
        <v>6</v>
      </c>
      <c r="P163" s="229" t="s">
        <v>504</v>
      </c>
      <c r="Q163" s="233">
        <v>7910</v>
      </c>
      <c r="R163" s="906" t="s">
        <v>504</v>
      </c>
      <c r="S163" s="234">
        <v>70</v>
      </c>
      <c r="T163" s="235" t="s">
        <v>502</v>
      </c>
      <c r="U163" s="261">
        <v>3160</v>
      </c>
      <c r="V163" s="235" t="s">
        <v>502</v>
      </c>
      <c r="W163" s="237">
        <v>30</v>
      </c>
      <c r="X163" s="238"/>
      <c r="Y163" s="239"/>
      <c r="Z163" s="238"/>
      <c r="AA163" s="240"/>
      <c r="AB163" s="238"/>
      <c r="AC163" s="239" t="s">
        <v>179</v>
      </c>
      <c r="AD163" s="238"/>
      <c r="AE163" s="241"/>
      <c r="AF163" s="907" t="s">
        <v>504</v>
      </c>
      <c r="AG163" s="920">
        <v>600</v>
      </c>
      <c r="AH163" s="906" t="s">
        <v>504</v>
      </c>
      <c r="AI163" s="918">
        <v>6</v>
      </c>
      <c r="AJ163" s="906" t="s">
        <v>178</v>
      </c>
      <c r="AK163" s="910">
        <v>3160</v>
      </c>
      <c r="AL163" s="906" t="s">
        <v>504</v>
      </c>
      <c r="AM163" s="912">
        <v>30</v>
      </c>
      <c r="AN163" s="906" t="s">
        <v>178</v>
      </c>
      <c r="AO163" s="914">
        <v>540</v>
      </c>
      <c r="AP163" s="906" t="s">
        <v>504</v>
      </c>
      <c r="AQ163" s="924">
        <v>5</v>
      </c>
      <c r="AR163" s="906" t="s">
        <v>178</v>
      </c>
      <c r="AS163" s="242">
        <v>370</v>
      </c>
      <c r="AT163" s="906" t="s">
        <v>178</v>
      </c>
      <c r="AU163" s="243">
        <v>3</v>
      </c>
      <c r="AV163" s="906" t="s">
        <v>178</v>
      </c>
      <c r="AW163" s="242">
        <v>60</v>
      </c>
      <c r="AX163" s="906" t="s">
        <v>178</v>
      </c>
      <c r="AY163" s="243">
        <v>1</v>
      </c>
      <c r="AZ163" s="909" t="s">
        <v>502</v>
      </c>
      <c r="BA163" s="916">
        <v>3660</v>
      </c>
      <c r="BB163" s="909" t="s">
        <v>502</v>
      </c>
      <c r="BC163" s="244">
        <v>240</v>
      </c>
      <c r="BD163" s="906" t="s">
        <v>511</v>
      </c>
      <c r="BE163" s="245">
        <v>3160</v>
      </c>
    </row>
    <row r="164" spans="1:57" ht="24.75" customHeight="1">
      <c r="A164" s="943"/>
      <c r="B164" s="903"/>
      <c r="C164" s="905"/>
      <c r="D164" s="300" t="s">
        <v>181</v>
      </c>
      <c r="F164" s="246">
        <v>39030</v>
      </c>
      <c r="G164" s="247"/>
      <c r="H164" s="229" t="s">
        <v>504</v>
      </c>
      <c r="I164" s="248">
        <v>370</v>
      </c>
      <c r="J164" s="249"/>
      <c r="K164" s="250" t="s">
        <v>403</v>
      </c>
      <c r="L164" s="906"/>
      <c r="M164" s="915"/>
      <c r="N164" s="906"/>
      <c r="O164" s="923"/>
      <c r="P164" s="229" t="s">
        <v>504</v>
      </c>
      <c r="Q164" s="248">
        <v>7910</v>
      </c>
      <c r="R164" s="906"/>
      <c r="S164" s="251">
        <v>70</v>
      </c>
      <c r="T164" s="235"/>
      <c r="U164" s="252"/>
      <c r="V164" s="238"/>
      <c r="W164" s="252"/>
      <c r="X164" s="253" t="s">
        <v>504</v>
      </c>
      <c r="Y164" s="254">
        <v>55370</v>
      </c>
      <c r="Z164" s="238" t="s">
        <v>504</v>
      </c>
      <c r="AA164" s="255">
        <v>550</v>
      </c>
      <c r="AB164" s="253" t="s">
        <v>504</v>
      </c>
      <c r="AC164" s="256">
        <v>47460</v>
      </c>
      <c r="AD164" s="253" t="s">
        <v>178</v>
      </c>
      <c r="AE164" s="255">
        <v>470</v>
      </c>
      <c r="AF164" s="908"/>
      <c r="AG164" s="921"/>
      <c r="AH164" s="906"/>
      <c r="AI164" s="919"/>
      <c r="AJ164" s="906"/>
      <c r="AK164" s="911"/>
      <c r="AL164" s="906"/>
      <c r="AM164" s="913"/>
      <c r="AN164" s="906"/>
      <c r="AO164" s="915"/>
      <c r="AP164" s="906"/>
      <c r="AQ164" s="925"/>
      <c r="AR164" s="906"/>
      <c r="AS164" s="257" t="s">
        <v>199</v>
      </c>
      <c r="AT164" s="906"/>
      <c r="AU164" s="257" t="s">
        <v>200</v>
      </c>
      <c r="AV164" s="906"/>
      <c r="AW164" s="257" t="s">
        <v>199</v>
      </c>
      <c r="AX164" s="906"/>
      <c r="AY164" s="257" t="s">
        <v>200</v>
      </c>
      <c r="AZ164" s="909"/>
      <c r="BA164" s="917"/>
      <c r="BB164" s="909"/>
      <c r="BC164" s="258" t="s">
        <v>506</v>
      </c>
      <c r="BD164" s="906"/>
      <c r="BE164" s="259">
        <v>30</v>
      </c>
    </row>
    <row r="165" spans="1:57" ht="24.75" customHeight="1">
      <c r="A165" s="943"/>
      <c r="B165" s="902" t="s">
        <v>192</v>
      </c>
      <c r="C165" s="904" t="s">
        <v>176</v>
      </c>
      <c r="D165" s="284" t="s">
        <v>177</v>
      </c>
      <c r="F165" s="227">
        <v>29340</v>
      </c>
      <c r="G165" s="228">
        <v>37250</v>
      </c>
      <c r="H165" s="229" t="s">
        <v>504</v>
      </c>
      <c r="I165" s="230">
        <v>270</v>
      </c>
      <c r="J165" s="231">
        <v>350</v>
      </c>
      <c r="K165" s="232" t="s">
        <v>403</v>
      </c>
      <c r="L165" s="906" t="s">
        <v>504</v>
      </c>
      <c r="M165" s="914">
        <v>540</v>
      </c>
      <c r="N165" s="906" t="s">
        <v>504</v>
      </c>
      <c r="O165" s="922">
        <v>5</v>
      </c>
      <c r="P165" s="229" t="s">
        <v>504</v>
      </c>
      <c r="Q165" s="233">
        <v>7910</v>
      </c>
      <c r="R165" s="906" t="s">
        <v>504</v>
      </c>
      <c r="S165" s="234">
        <v>70</v>
      </c>
      <c r="T165" s="235" t="s">
        <v>502</v>
      </c>
      <c r="U165" s="261">
        <v>3160</v>
      </c>
      <c r="V165" s="235" t="s">
        <v>502</v>
      </c>
      <c r="W165" s="237">
        <v>30</v>
      </c>
      <c r="X165" s="238"/>
      <c r="Y165" s="239"/>
      <c r="Z165" s="238"/>
      <c r="AA165" s="240"/>
      <c r="AB165" s="238"/>
      <c r="AC165" s="239" t="s">
        <v>179</v>
      </c>
      <c r="AD165" s="238"/>
      <c r="AE165" s="241"/>
      <c r="AF165" s="907" t="s">
        <v>504</v>
      </c>
      <c r="AG165" s="920">
        <v>500</v>
      </c>
      <c r="AH165" s="906" t="s">
        <v>504</v>
      </c>
      <c r="AI165" s="918">
        <v>5</v>
      </c>
      <c r="AJ165" s="906" t="s">
        <v>178</v>
      </c>
      <c r="AK165" s="910">
        <v>2630</v>
      </c>
      <c r="AL165" s="906" t="s">
        <v>504</v>
      </c>
      <c r="AM165" s="912">
        <v>20</v>
      </c>
      <c r="AN165" s="906" t="s">
        <v>178</v>
      </c>
      <c r="AO165" s="914">
        <v>520</v>
      </c>
      <c r="AP165" s="906" t="s">
        <v>504</v>
      </c>
      <c r="AQ165" s="924">
        <v>5</v>
      </c>
      <c r="AR165" s="906" t="s">
        <v>178</v>
      </c>
      <c r="AS165" s="242">
        <v>320</v>
      </c>
      <c r="AT165" s="906" t="s">
        <v>178</v>
      </c>
      <c r="AU165" s="243">
        <v>3</v>
      </c>
      <c r="AV165" s="906" t="s">
        <v>178</v>
      </c>
      <c r="AW165" s="242">
        <v>50</v>
      </c>
      <c r="AX165" s="906" t="s">
        <v>178</v>
      </c>
      <c r="AY165" s="243">
        <v>1</v>
      </c>
      <c r="AZ165" s="909" t="s">
        <v>502</v>
      </c>
      <c r="BA165" s="916">
        <v>3160</v>
      </c>
      <c r="BB165" s="909" t="s">
        <v>502</v>
      </c>
      <c r="BC165" s="244">
        <v>240</v>
      </c>
      <c r="BD165" s="906" t="s">
        <v>511</v>
      </c>
      <c r="BE165" s="245">
        <v>2630</v>
      </c>
    </row>
    <row r="166" spans="1:57" ht="24.75" customHeight="1">
      <c r="A166" s="943"/>
      <c r="B166" s="903"/>
      <c r="C166" s="905"/>
      <c r="D166" s="284" t="s">
        <v>181</v>
      </c>
      <c r="F166" s="246">
        <v>37250</v>
      </c>
      <c r="G166" s="247"/>
      <c r="H166" s="229" t="s">
        <v>504</v>
      </c>
      <c r="I166" s="248">
        <v>350</v>
      </c>
      <c r="J166" s="249"/>
      <c r="K166" s="250" t="s">
        <v>403</v>
      </c>
      <c r="L166" s="906"/>
      <c r="M166" s="915"/>
      <c r="N166" s="906"/>
      <c r="O166" s="923"/>
      <c r="P166" s="229" t="s">
        <v>504</v>
      </c>
      <c r="Q166" s="248">
        <v>7910</v>
      </c>
      <c r="R166" s="906"/>
      <c r="S166" s="251">
        <v>70</v>
      </c>
      <c r="T166" s="235"/>
      <c r="U166" s="252"/>
      <c r="V166" s="238"/>
      <c r="W166" s="252"/>
      <c r="X166" s="253" t="s">
        <v>504</v>
      </c>
      <c r="Y166" s="254">
        <v>55370</v>
      </c>
      <c r="Z166" s="238" t="s">
        <v>504</v>
      </c>
      <c r="AA166" s="255">
        <v>550</v>
      </c>
      <c r="AB166" s="253" t="s">
        <v>504</v>
      </c>
      <c r="AC166" s="256">
        <v>47460</v>
      </c>
      <c r="AD166" s="253" t="s">
        <v>178</v>
      </c>
      <c r="AE166" s="255">
        <v>470</v>
      </c>
      <c r="AF166" s="908"/>
      <c r="AG166" s="921"/>
      <c r="AH166" s="906"/>
      <c r="AI166" s="919"/>
      <c r="AJ166" s="906"/>
      <c r="AK166" s="911"/>
      <c r="AL166" s="906"/>
      <c r="AM166" s="913"/>
      <c r="AN166" s="906"/>
      <c r="AO166" s="915"/>
      <c r="AP166" s="906"/>
      <c r="AQ166" s="925"/>
      <c r="AR166" s="906"/>
      <c r="AS166" s="257" t="s">
        <v>199</v>
      </c>
      <c r="AT166" s="906"/>
      <c r="AU166" s="257" t="s">
        <v>200</v>
      </c>
      <c r="AV166" s="906"/>
      <c r="AW166" s="257" t="s">
        <v>199</v>
      </c>
      <c r="AX166" s="906"/>
      <c r="AY166" s="257" t="s">
        <v>200</v>
      </c>
      <c r="AZ166" s="909"/>
      <c r="BA166" s="917"/>
      <c r="BB166" s="909"/>
      <c r="BC166" s="258" t="s">
        <v>506</v>
      </c>
      <c r="BD166" s="906"/>
      <c r="BE166" s="259">
        <v>20</v>
      </c>
    </row>
    <row r="167" spans="1:57" ht="24.75" customHeight="1">
      <c r="A167" s="943"/>
      <c r="B167" s="902" t="s">
        <v>193</v>
      </c>
      <c r="C167" s="904" t="s">
        <v>176</v>
      </c>
      <c r="D167" s="299" t="s">
        <v>177</v>
      </c>
      <c r="F167" s="227">
        <v>28040</v>
      </c>
      <c r="G167" s="228">
        <v>35950</v>
      </c>
      <c r="H167" s="229" t="s">
        <v>504</v>
      </c>
      <c r="I167" s="230">
        <v>260</v>
      </c>
      <c r="J167" s="231">
        <v>340</v>
      </c>
      <c r="K167" s="232" t="s">
        <v>403</v>
      </c>
      <c r="L167" s="906" t="s">
        <v>504</v>
      </c>
      <c r="M167" s="914">
        <v>460</v>
      </c>
      <c r="N167" s="906" t="s">
        <v>504</v>
      </c>
      <c r="O167" s="922">
        <v>4</v>
      </c>
      <c r="P167" s="229" t="s">
        <v>504</v>
      </c>
      <c r="Q167" s="233">
        <v>7910</v>
      </c>
      <c r="R167" s="906" t="s">
        <v>504</v>
      </c>
      <c r="S167" s="234">
        <v>70</v>
      </c>
      <c r="T167" s="235" t="s">
        <v>502</v>
      </c>
      <c r="U167" s="261">
        <v>3160</v>
      </c>
      <c r="V167" s="235" t="s">
        <v>502</v>
      </c>
      <c r="W167" s="237">
        <v>30</v>
      </c>
      <c r="X167" s="238"/>
      <c r="Y167" s="239"/>
      <c r="Z167" s="238"/>
      <c r="AA167" s="240"/>
      <c r="AB167" s="238"/>
      <c r="AC167" s="239" t="s">
        <v>179</v>
      </c>
      <c r="AD167" s="238"/>
      <c r="AE167" s="241"/>
      <c r="AF167" s="907" t="s">
        <v>504</v>
      </c>
      <c r="AG167" s="920">
        <v>430</v>
      </c>
      <c r="AH167" s="906" t="s">
        <v>504</v>
      </c>
      <c r="AI167" s="918">
        <v>4</v>
      </c>
      <c r="AJ167" s="906" t="s">
        <v>178</v>
      </c>
      <c r="AK167" s="910">
        <v>2260</v>
      </c>
      <c r="AL167" s="906" t="s">
        <v>504</v>
      </c>
      <c r="AM167" s="912">
        <v>20</v>
      </c>
      <c r="AN167" s="906" t="s">
        <v>178</v>
      </c>
      <c r="AO167" s="914">
        <v>520</v>
      </c>
      <c r="AP167" s="906" t="s">
        <v>504</v>
      </c>
      <c r="AQ167" s="924">
        <v>5</v>
      </c>
      <c r="AR167" s="906" t="s">
        <v>178</v>
      </c>
      <c r="AS167" s="242">
        <v>280</v>
      </c>
      <c r="AT167" s="906" t="s">
        <v>178</v>
      </c>
      <c r="AU167" s="243">
        <v>2</v>
      </c>
      <c r="AV167" s="906" t="s">
        <v>178</v>
      </c>
      <c r="AW167" s="242">
        <v>50</v>
      </c>
      <c r="AX167" s="906" t="s">
        <v>178</v>
      </c>
      <c r="AY167" s="243">
        <v>1</v>
      </c>
      <c r="AZ167" s="909" t="s">
        <v>502</v>
      </c>
      <c r="BA167" s="916">
        <v>2810</v>
      </c>
      <c r="BB167" s="909" t="s">
        <v>502</v>
      </c>
      <c r="BC167" s="244">
        <v>240</v>
      </c>
      <c r="BD167" s="906" t="s">
        <v>511</v>
      </c>
      <c r="BE167" s="245">
        <v>2260</v>
      </c>
    </row>
    <row r="168" spans="1:57" ht="24.75" customHeight="1">
      <c r="A168" s="943"/>
      <c r="B168" s="903"/>
      <c r="C168" s="905"/>
      <c r="D168" s="300" t="s">
        <v>181</v>
      </c>
      <c r="F168" s="246">
        <v>35950</v>
      </c>
      <c r="G168" s="247"/>
      <c r="H168" s="229" t="s">
        <v>504</v>
      </c>
      <c r="I168" s="248">
        <v>340</v>
      </c>
      <c r="J168" s="249"/>
      <c r="K168" s="250" t="s">
        <v>403</v>
      </c>
      <c r="L168" s="906"/>
      <c r="M168" s="915"/>
      <c r="N168" s="906"/>
      <c r="O168" s="923"/>
      <c r="P168" s="229" t="s">
        <v>504</v>
      </c>
      <c r="Q168" s="248">
        <v>7910</v>
      </c>
      <c r="R168" s="906"/>
      <c r="S168" s="251">
        <v>70</v>
      </c>
      <c r="T168" s="235"/>
      <c r="U168" s="252"/>
      <c r="V168" s="238"/>
      <c r="W168" s="252"/>
      <c r="X168" s="253" t="s">
        <v>504</v>
      </c>
      <c r="Y168" s="254">
        <v>55370</v>
      </c>
      <c r="Z168" s="238" t="s">
        <v>504</v>
      </c>
      <c r="AA168" s="255">
        <v>550</v>
      </c>
      <c r="AB168" s="253" t="s">
        <v>504</v>
      </c>
      <c r="AC168" s="256">
        <v>47460</v>
      </c>
      <c r="AD168" s="253" t="s">
        <v>178</v>
      </c>
      <c r="AE168" s="255">
        <v>470</v>
      </c>
      <c r="AF168" s="908"/>
      <c r="AG168" s="921"/>
      <c r="AH168" s="906"/>
      <c r="AI168" s="919"/>
      <c r="AJ168" s="906"/>
      <c r="AK168" s="911"/>
      <c r="AL168" s="906"/>
      <c r="AM168" s="913"/>
      <c r="AN168" s="906"/>
      <c r="AO168" s="915"/>
      <c r="AP168" s="906"/>
      <c r="AQ168" s="925"/>
      <c r="AR168" s="906"/>
      <c r="AS168" s="257" t="s">
        <v>199</v>
      </c>
      <c r="AT168" s="906"/>
      <c r="AU168" s="257" t="s">
        <v>200</v>
      </c>
      <c r="AV168" s="906"/>
      <c r="AW168" s="257" t="s">
        <v>199</v>
      </c>
      <c r="AX168" s="906"/>
      <c r="AY168" s="257" t="s">
        <v>200</v>
      </c>
      <c r="AZ168" s="909"/>
      <c r="BA168" s="917"/>
      <c r="BB168" s="909"/>
      <c r="BC168" s="258" t="s">
        <v>506</v>
      </c>
      <c r="BD168" s="906"/>
      <c r="BE168" s="259">
        <v>20</v>
      </c>
    </row>
    <row r="169" spans="1:57" ht="24.75" customHeight="1">
      <c r="A169" s="943"/>
      <c r="B169" s="902" t="s">
        <v>194</v>
      </c>
      <c r="C169" s="904" t="s">
        <v>176</v>
      </c>
      <c r="D169" s="284" t="s">
        <v>177</v>
      </c>
      <c r="F169" s="227">
        <v>27090</v>
      </c>
      <c r="G169" s="228">
        <v>35000</v>
      </c>
      <c r="H169" s="229" t="s">
        <v>504</v>
      </c>
      <c r="I169" s="230">
        <v>250</v>
      </c>
      <c r="J169" s="231">
        <v>330</v>
      </c>
      <c r="K169" s="232" t="s">
        <v>403</v>
      </c>
      <c r="L169" s="906" t="s">
        <v>504</v>
      </c>
      <c r="M169" s="914">
        <v>400</v>
      </c>
      <c r="N169" s="906" t="s">
        <v>504</v>
      </c>
      <c r="O169" s="922">
        <v>4</v>
      </c>
      <c r="P169" s="229" t="s">
        <v>504</v>
      </c>
      <c r="Q169" s="233">
        <v>7910</v>
      </c>
      <c r="R169" s="906" t="s">
        <v>504</v>
      </c>
      <c r="S169" s="234">
        <v>70</v>
      </c>
      <c r="T169" s="235" t="s">
        <v>502</v>
      </c>
      <c r="U169" s="261">
        <v>3160</v>
      </c>
      <c r="V169" s="235" t="s">
        <v>502</v>
      </c>
      <c r="W169" s="237">
        <v>30</v>
      </c>
      <c r="X169" s="238"/>
      <c r="Y169" s="239"/>
      <c r="Z169" s="238"/>
      <c r="AA169" s="240"/>
      <c r="AB169" s="238"/>
      <c r="AC169" s="239" t="s">
        <v>179</v>
      </c>
      <c r="AD169" s="238"/>
      <c r="AE169" s="241"/>
      <c r="AF169" s="907" t="s">
        <v>504</v>
      </c>
      <c r="AG169" s="920">
        <v>370</v>
      </c>
      <c r="AH169" s="906" t="s">
        <v>504</v>
      </c>
      <c r="AI169" s="918">
        <v>3</v>
      </c>
      <c r="AJ169" s="906" t="s">
        <v>178</v>
      </c>
      <c r="AK169" s="910">
        <v>1970</v>
      </c>
      <c r="AL169" s="906" t="s">
        <v>504</v>
      </c>
      <c r="AM169" s="912">
        <v>10</v>
      </c>
      <c r="AN169" s="906" t="s">
        <v>178</v>
      </c>
      <c r="AO169" s="914">
        <v>520</v>
      </c>
      <c r="AP169" s="906" t="s">
        <v>504</v>
      </c>
      <c r="AQ169" s="924">
        <v>5</v>
      </c>
      <c r="AR169" s="906" t="s">
        <v>178</v>
      </c>
      <c r="AS169" s="242">
        <v>260</v>
      </c>
      <c r="AT169" s="906" t="s">
        <v>178</v>
      </c>
      <c r="AU169" s="243">
        <v>2</v>
      </c>
      <c r="AV169" s="906" t="s">
        <v>178</v>
      </c>
      <c r="AW169" s="242">
        <v>40</v>
      </c>
      <c r="AX169" s="906" t="s">
        <v>178</v>
      </c>
      <c r="AY169" s="243">
        <v>1</v>
      </c>
      <c r="AZ169" s="909" t="s">
        <v>502</v>
      </c>
      <c r="BA169" s="916">
        <v>2540</v>
      </c>
      <c r="BB169" s="909" t="s">
        <v>502</v>
      </c>
      <c r="BC169" s="244">
        <v>240</v>
      </c>
      <c r="BD169" s="906" t="s">
        <v>511</v>
      </c>
      <c r="BE169" s="245">
        <v>1970</v>
      </c>
    </row>
    <row r="170" spans="1:57" ht="24.75" customHeight="1">
      <c r="A170" s="943"/>
      <c r="B170" s="903"/>
      <c r="C170" s="905"/>
      <c r="D170" s="284" t="s">
        <v>181</v>
      </c>
      <c r="F170" s="246">
        <v>35000</v>
      </c>
      <c r="G170" s="247"/>
      <c r="H170" s="229" t="s">
        <v>504</v>
      </c>
      <c r="I170" s="248">
        <v>330</v>
      </c>
      <c r="J170" s="249"/>
      <c r="K170" s="250" t="s">
        <v>403</v>
      </c>
      <c r="L170" s="906"/>
      <c r="M170" s="915"/>
      <c r="N170" s="906"/>
      <c r="O170" s="923"/>
      <c r="P170" s="229" t="s">
        <v>504</v>
      </c>
      <c r="Q170" s="248">
        <v>7910</v>
      </c>
      <c r="R170" s="906"/>
      <c r="S170" s="251">
        <v>70</v>
      </c>
      <c r="T170" s="235"/>
      <c r="U170" s="252"/>
      <c r="V170" s="238"/>
      <c r="W170" s="252"/>
      <c r="X170" s="253" t="s">
        <v>504</v>
      </c>
      <c r="Y170" s="254">
        <v>55370</v>
      </c>
      <c r="Z170" s="238" t="s">
        <v>504</v>
      </c>
      <c r="AA170" s="255">
        <v>550</v>
      </c>
      <c r="AB170" s="253" t="s">
        <v>504</v>
      </c>
      <c r="AC170" s="256">
        <v>47460</v>
      </c>
      <c r="AD170" s="253" t="s">
        <v>178</v>
      </c>
      <c r="AE170" s="255">
        <v>470</v>
      </c>
      <c r="AF170" s="908"/>
      <c r="AG170" s="921"/>
      <c r="AH170" s="906"/>
      <c r="AI170" s="919"/>
      <c r="AJ170" s="906"/>
      <c r="AK170" s="911"/>
      <c r="AL170" s="906"/>
      <c r="AM170" s="913"/>
      <c r="AN170" s="906"/>
      <c r="AO170" s="915"/>
      <c r="AP170" s="906"/>
      <c r="AQ170" s="925"/>
      <c r="AR170" s="906"/>
      <c r="AS170" s="257" t="s">
        <v>199</v>
      </c>
      <c r="AT170" s="906"/>
      <c r="AU170" s="257" t="s">
        <v>200</v>
      </c>
      <c r="AV170" s="906"/>
      <c r="AW170" s="257" t="s">
        <v>199</v>
      </c>
      <c r="AX170" s="906"/>
      <c r="AY170" s="257" t="s">
        <v>200</v>
      </c>
      <c r="AZ170" s="909"/>
      <c r="BA170" s="917"/>
      <c r="BB170" s="909"/>
      <c r="BC170" s="258" t="s">
        <v>506</v>
      </c>
      <c r="BD170" s="906"/>
      <c r="BE170" s="259">
        <v>20</v>
      </c>
    </row>
    <row r="171" spans="1:57" ht="24.75" customHeight="1">
      <c r="A171" s="943"/>
      <c r="B171" s="902" t="s">
        <v>195</v>
      </c>
      <c r="C171" s="904" t="s">
        <v>176</v>
      </c>
      <c r="D171" s="299" t="s">
        <v>177</v>
      </c>
      <c r="F171" s="227">
        <v>26350</v>
      </c>
      <c r="G171" s="228">
        <v>34260</v>
      </c>
      <c r="H171" s="229" t="s">
        <v>504</v>
      </c>
      <c r="I171" s="230">
        <v>240</v>
      </c>
      <c r="J171" s="231">
        <v>320</v>
      </c>
      <c r="K171" s="232" t="s">
        <v>403</v>
      </c>
      <c r="L171" s="906" t="s">
        <v>504</v>
      </c>
      <c r="M171" s="914">
        <v>360</v>
      </c>
      <c r="N171" s="906" t="s">
        <v>504</v>
      </c>
      <c r="O171" s="922">
        <v>3</v>
      </c>
      <c r="P171" s="229" t="s">
        <v>504</v>
      </c>
      <c r="Q171" s="233">
        <v>7910</v>
      </c>
      <c r="R171" s="906" t="s">
        <v>504</v>
      </c>
      <c r="S171" s="234">
        <v>70</v>
      </c>
      <c r="T171" s="235" t="s">
        <v>502</v>
      </c>
      <c r="U171" s="261">
        <v>3160</v>
      </c>
      <c r="V171" s="235" t="s">
        <v>502</v>
      </c>
      <c r="W171" s="237">
        <v>30</v>
      </c>
      <c r="X171" s="238"/>
      <c r="Y171" s="239"/>
      <c r="Z171" s="238"/>
      <c r="AA171" s="240"/>
      <c r="AB171" s="238"/>
      <c r="AC171" s="239" t="s">
        <v>179</v>
      </c>
      <c r="AD171" s="238"/>
      <c r="AE171" s="241"/>
      <c r="AF171" s="907" t="s">
        <v>504</v>
      </c>
      <c r="AG171" s="920">
        <v>330</v>
      </c>
      <c r="AH171" s="906" t="s">
        <v>504</v>
      </c>
      <c r="AI171" s="918">
        <v>3</v>
      </c>
      <c r="AJ171" s="906" t="s">
        <v>178</v>
      </c>
      <c r="AK171" s="910">
        <v>1750</v>
      </c>
      <c r="AL171" s="906" t="s">
        <v>504</v>
      </c>
      <c r="AM171" s="912">
        <v>10</v>
      </c>
      <c r="AN171" s="906" t="s">
        <v>178</v>
      </c>
      <c r="AO171" s="914">
        <v>520</v>
      </c>
      <c r="AP171" s="906" t="s">
        <v>504</v>
      </c>
      <c r="AQ171" s="924">
        <v>5</v>
      </c>
      <c r="AR171" s="906" t="s">
        <v>178</v>
      </c>
      <c r="AS171" s="242">
        <v>230</v>
      </c>
      <c r="AT171" s="906" t="s">
        <v>178</v>
      </c>
      <c r="AU171" s="243">
        <v>2</v>
      </c>
      <c r="AV171" s="906" t="s">
        <v>178</v>
      </c>
      <c r="AW171" s="242">
        <v>40</v>
      </c>
      <c r="AX171" s="906" t="s">
        <v>178</v>
      </c>
      <c r="AY171" s="243">
        <v>1</v>
      </c>
      <c r="AZ171" s="909" t="s">
        <v>502</v>
      </c>
      <c r="BA171" s="916">
        <v>2440</v>
      </c>
      <c r="BB171" s="909" t="s">
        <v>502</v>
      </c>
      <c r="BC171" s="244">
        <v>240</v>
      </c>
      <c r="BD171" s="906" t="s">
        <v>511</v>
      </c>
      <c r="BE171" s="245">
        <v>1750</v>
      </c>
    </row>
    <row r="172" spans="1:57" ht="24.75" customHeight="1">
      <c r="A172" s="943"/>
      <c r="B172" s="903"/>
      <c r="C172" s="905"/>
      <c r="D172" s="300" t="s">
        <v>181</v>
      </c>
      <c r="F172" s="246">
        <v>34260</v>
      </c>
      <c r="G172" s="247"/>
      <c r="H172" s="229" t="s">
        <v>504</v>
      </c>
      <c r="I172" s="248">
        <v>320</v>
      </c>
      <c r="J172" s="249"/>
      <c r="K172" s="250" t="s">
        <v>403</v>
      </c>
      <c r="L172" s="906"/>
      <c r="M172" s="915"/>
      <c r="N172" s="906"/>
      <c r="O172" s="923"/>
      <c r="P172" s="229" t="s">
        <v>504</v>
      </c>
      <c r="Q172" s="248">
        <v>7910</v>
      </c>
      <c r="R172" s="906"/>
      <c r="S172" s="251">
        <v>70</v>
      </c>
      <c r="T172" s="235"/>
      <c r="U172" s="252"/>
      <c r="V172" s="238"/>
      <c r="W172" s="252"/>
      <c r="X172" s="253" t="s">
        <v>504</v>
      </c>
      <c r="Y172" s="254">
        <v>55370</v>
      </c>
      <c r="Z172" s="238" t="s">
        <v>504</v>
      </c>
      <c r="AA172" s="255">
        <v>550</v>
      </c>
      <c r="AB172" s="253" t="s">
        <v>504</v>
      </c>
      <c r="AC172" s="256">
        <v>47460</v>
      </c>
      <c r="AD172" s="253" t="s">
        <v>178</v>
      </c>
      <c r="AE172" s="255">
        <v>470</v>
      </c>
      <c r="AF172" s="908"/>
      <c r="AG172" s="921"/>
      <c r="AH172" s="906"/>
      <c r="AI172" s="919"/>
      <c r="AJ172" s="906"/>
      <c r="AK172" s="911"/>
      <c r="AL172" s="906"/>
      <c r="AM172" s="913"/>
      <c r="AN172" s="906"/>
      <c r="AO172" s="915"/>
      <c r="AP172" s="906"/>
      <c r="AQ172" s="925"/>
      <c r="AR172" s="906"/>
      <c r="AS172" s="257" t="s">
        <v>199</v>
      </c>
      <c r="AT172" s="906"/>
      <c r="AU172" s="257" t="s">
        <v>200</v>
      </c>
      <c r="AV172" s="906"/>
      <c r="AW172" s="257" t="s">
        <v>199</v>
      </c>
      <c r="AX172" s="906"/>
      <c r="AY172" s="257" t="s">
        <v>200</v>
      </c>
      <c r="AZ172" s="909"/>
      <c r="BA172" s="917"/>
      <c r="BB172" s="909"/>
      <c r="BC172" s="258" t="s">
        <v>506</v>
      </c>
      <c r="BD172" s="906"/>
      <c r="BE172" s="259">
        <v>10</v>
      </c>
    </row>
    <row r="173" spans="1:57" ht="24.75" customHeight="1">
      <c r="A173" s="943"/>
      <c r="B173" s="902" t="s">
        <v>196</v>
      </c>
      <c r="C173" s="904" t="s">
        <v>176</v>
      </c>
      <c r="D173" s="284" t="s">
        <v>177</v>
      </c>
      <c r="F173" s="227">
        <v>25750</v>
      </c>
      <c r="G173" s="228">
        <v>33660</v>
      </c>
      <c r="H173" s="229" t="s">
        <v>504</v>
      </c>
      <c r="I173" s="230">
        <v>230</v>
      </c>
      <c r="J173" s="231">
        <v>310</v>
      </c>
      <c r="K173" s="232" t="s">
        <v>403</v>
      </c>
      <c r="L173" s="906" t="s">
        <v>504</v>
      </c>
      <c r="M173" s="914">
        <v>320</v>
      </c>
      <c r="N173" s="906" t="s">
        <v>504</v>
      </c>
      <c r="O173" s="922">
        <v>3</v>
      </c>
      <c r="P173" s="229" t="s">
        <v>504</v>
      </c>
      <c r="Q173" s="233">
        <v>7910</v>
      </c>
      <c r="R173" s="906" t="s">
        <v>504</v>
      </c>
      <c r="S173" s="234">
        <v>70</v>
      </c>
      <c r="T173" s="235" t="s">
        <v>502</v>
      </c>
      <c r="U173" s="261">
        <v>3160</v>
      </c>
      <c r="V173" s="235" t="s">
        <v>502</v>
      </c>
      <c r="W173" s="237">
        <v>30</v>
      </c>
      <c r="X173" s="238"/>
      <c r="Y173" s="239"/>
      <c r="Z173" s="238"/>
      <c r="AA173" s="240"/>
      <c r="AB173" s="238"/>
      <c r="AC173" s="239" t="s">
        <v>179</v>
      </c>
      <c r="AD173" s="238"/>
      <c r="AE173" s="241"/>
      <c r="AF173" s="907" t="s">
        <v>504</v>
      </c>
      <c r="AG173" s="920">
        <v>300</v>
      </c>
      <c r="AH173" s="906" t="s">
        <v>504</v>
      </c>
      <c r="AI173" s="918">
        <v>3</v>
      </c>
      <c r="AJ173" s="906" t="s">
        <v>178</v>
      </c>
      <c r="AK173" s="910">
        <v>1580</v>
      </c>
      <c r="AL173" s="906" t="s">
        <v>504</v>
      </c>
      <c r="AM173" s="912">
        <v>10</v>
      </c>
      <c r="AN173" s="906" t="s">
        <v>178</v>
      </c>
      <c r="AO173" s="914">
        <v>520</v>
      </c>
      <c r="AP173" s="906" t="s">
        <v>504</v>
      </c>
      <c r="AQ173" s="924">
        <v>5</v>
      </c>
      <c r="AR173" s="906" t="s">
        <v>178</v>
      </c>
      <c r="AS173" s="242">
        <v>210</v>
      </c>
      <c r="AT173" s="906" t="s">
        <v>178</v>
      </c>
      <c r="AU173" s="243">
        <v>2</v>
      </c>
      <c r="AV173" s="906" t="s">
        <v>178</v>
      </c>
      <c r="AW173" s="242">
        <v>30</v>
      </c>
      <c r="AX173" s="906" t="s">
        <v>178</v>
      </c>
      <c r="AY173" s="243">
        <v>1</v>
      </c>
      <c r="AZ173" s="909" t="s">
        <v>502</v>
      </c>
      <c r="BA173" s="916">
        <v>2360</v>
      </c>
      <c r="BB173" s="909" t="s">
        <v>502</v>
      </c>
      <c r="BC173" s="244">
        <v>240</v>
      </c>
      <c r="BD173" s="906" t="s">
        <v>511</v>
      </c>
      <c r="BE173" s="245">
        <v>1580</v>
      </c>
    </row>
    <row r="174" spans="1:57" ht="24.75" customHeight="1">
      <c r="A174" s="943"/>
      <c r="B174" s="903"/>
      <c r="C174" s="905"/>
      <c r="D174" s="284" t="s">
        <v>181</v>
      </c>
      <c r="F174" s="246">
        <v>33660</v>
      </c>
      <c r="G174" s="247"/>
      <c r="H174" s="229" t="s">
        <v>504</v>
      </c>
      <c r="I174" s="248">
        <v>310</v>
      </c>
      <c r="J174" s="249"/>
      <c r="K174" s="250" t="s">
        <v>403</v>
      </c>
      <c r="L174" s="906"/>
      <c r="M174" s="915"/>
      <c r="N174" s="906"/>
      <c r="O174" s="923"/>
      <c r="P174" s="229" t="s">
        <v>504</v>
      </c>
      <c r="Q174" s="248">
        <v>7910</v>
      </c>
      <c r="R174" s="906"/>
      <c r="S174" s="251">
        <v>70</v>
      </c>
      <c r="T174" s="235"/>
      <c r="U174" s="252"/>
      <c r="V174" s="238"/>
      <c r="W174" s="252"/>
      <c r="X174" s="253" t="s">
        <v>504</v>
      </c>
      <c r="Y174" s="254">
        <v>55370</v>
      </c>
      <c r="Z174" s="238" t="s">
        <v>504</v>
      </c>
      <c r="AA174" s="255">
        <v>550</v>
      </c>
      <c r="AB174" s="253" t="s">
        <v>504</v>
      </c>
      <c r="AC174" s="256">
        <v>47460</v>
      </c>
      <c r="AD174" s="253" t="s">
        <v>178</v>
      </c>
      <c r="AE174" s="255">
        <v>470</v>
      </c>
      <c r="AF174" s="908"/>
      <c r="AG174" s="921"/>
      <c r="AH174" s="906"/>
      <c r="AI174" s="919"/>
      <c r="AJ174" s="906"/>
      <c r="AK174" s="911"/>
      <c r="AL174" s="906"/>
      <c r="AM174" s="913"/>
      <c r="AN174" s="906"/>
      <c r="AO174" s="915"/>
      <c r="AP174" s="906"/>
      <c r="AQ174" s="925"/>
      <c r="AR174" s="906"/>
      <c r="AS174" s="257" t="s">
        <v>199</v>
      </c>
      <c r="AT174" s="906"/>
      <c r="AU174" s="257" t="s">
        <v>200</v>
      </c>
      <c r="AV174" s="906"/>
      <c r="AW174" s="257" t="s">
        <v>199</v>
      </c>
      <c r="AX174" s="906"/>
      <c r="AY174" s="257" t="s">
        <v>200</v>
      </c>
      <c r="AZ174" s="909"/>
      <c r="BA174" s="917"/>
      <c r="BB174" s="909"/>
      <c r="BC174" s="258" t="s">
        <v>506</v>
      </c>
      <c r="BD174" s="906"/>
      <c r="BE174" s="259">
        <v>10</v>
      </c>
    </row>
    <row r="175" spans="1:57" ht="24.75" customHeight="1">
      <c r="A175" s="943"/>
      <c r="B175" s="902" t="s">
        <v>197</v>
      </c>
      <c r="C175" s="904" t="s">
        <v>176</v>
      </c>
      <c r="D175" s="299" t="s">
        <v>177</v>
      </c>
      <c r="F175" s="227">
        <v>23830</v>
      </c>
      <c r="G175" s="228">
        <v>31740</v>
      </c>
      <c r="H175" s="229" t="s">
        <v>504</v>
      </c>
      <c r="I175" s="230">
        <v>210</v>
      </c>
      <c r="J175" s="231">
        <v>290</v>
      </c>
      <c r="K175" s="232" t="s">
        <v>403</v>
      </c>
      <c r="L175" s="906" t="s">
        <v>504</v>
      </c>
      <c r="M175" s="914">
        <v>290</v>
      </c>
      <c r="N175" s="906" t="s">
        <v>504</v>
      </c>
      <c r="O175" s="922">
        <v>2</v>
      </c>
      <c r="P175" s="229" t="s">
        <v>504</v>
      </c>
      <c r="Q175" s="233">
        <v>7910</v>
      </c>
      <c r="R175" s="906" t="s">
        <v>504</v>
      </c>
      <c r="S175" s="234">
        <v>70</v>
      </c>
      <c r="T175" s="235" t="s">
        <v>502</v>
      </c>
      <c r="U175" s="261">
        <v>3160</v>
      </c>
      <c r="V175" s="235" t="s">
        <v>502</v>
      </c>
      <c r="W175" s="237">
        <v>30</v>
      </c>
      <c r="X175" s="238"/>
      <c r="Y175" s="239"/>
      <c r="Z175" s="238"/>
      <c r="AA175" s="240"/>
      <c r="AB175" s="238"/>
      <c r="AC175" s="239" t="s">
        <v>179</v>
      </c>
      <c r="AD175" s="238"/>
      <c r="AE175" s="241"/>
      <c r="AF175" s="907" t="s">
        <v>504</v>
      </c>
      <c r="AG175" s="920">
        <v>270</v>
      </c>
      <c r="AH175" s="906" t="s">
        <v>504</v>
      </c>
      <c r="AI175" s="918">
        <v>2</v>
      </c>
      <c r="AJ175" s="906" t="s">
        <v>178</v>
      </c>
      <c r="AK175" s="910">
        <v>1430</v>
      </c>
      <c r="AL175" s="906" t="s">
        <v>504</v>
      </c>
      <c r="AM175" s="912">
        <v>10</v>
      </c>
      <c r="AN175" s="906" t="s">
        <v>178</v>
      </c>
      <c r="AO175" s="914">
        <v>520</v>
      </c>
      <c r="AP175" s="906" t="s">
        <v>504</v>
      </c>
      <c r="AQ175" s="924">
        <v>5</v>
      </c>
      <c r="AR175" s="906" t="s">
        <v>178</v>
      </c>
      <c r="AS175" s="242">
        <v>190</v>
      </c>
      <c r="AT175" s="906" t="s">
        <v>178</v>
      </c>
      <c r="AU175" s="243">
        <v>1</v>
      </c>
      <c r="AV175" s="906" t="s">
        <v>178</v>
      </c>
      <c r="AW175" s="242">
        <v>30</v>
      </c>
      <c r="AX175" s="906" t="s">
        <v>178</v>
      </c>
      <c r="AY175" s="243">
        <v>1</v>
      </c>
      <c r="AZ175" s="909" t="s">
        <v>502</v>
      </c>
      <c r="BA175" s="916">
        <v>2150</v>
      </c>
      <c r="BB175" s="909" t="s">
        <v>502</v>
      </c>
      <c r="BC175" s="244">
        <v>240</v>
      </c>
      <c r="BD175" s="906" t="s">
        <v>511</v>
      </c>
      <c r="BE175" s="245">
        <v>1430</v>
      </c>
    </row>
    <row r="176" spans="1:57" ht="24.75" customHeight="1">
      <c r="A176" s="943"/>
      <c r="B176" s="903"/>
      <c r="C176" s="905"/>
      <c r="D176" s="300" t="s">
        <v>181</v>
      </c>
      <c r="F176" s="246">
        <v>31740</v>
      </c>
      <c r="G176" s="247"/>
      <c r="H176" s="229" t="s">
        <v>504</v>
      </c>
      <c r="I176" s="248">
        <v>290</v>
      </c>
      <c r="J176" s="249"/>
      <c r="K176" s="250" t="s">
        <v>403</v>
      </c>
      <c r="L176" s="906"/>
      <c r="M176" s="915"/>
      <c r="N176" s="906"/>
      <c r="O176" s="923"/>
      <c r="P176" s="229" t="s">
        <v>504</v>
      </c>
      <c r="Q176" s="248">
        <v>7910</v>
      </c>
      <c r="R176" s="906"/>
      <c r="S176" s="251">
        <v>70</v>
      </c>
      <c r="T176" s="235"/>
      <c r="U176" s="260"/>
      <c r="V176" s="238"/>
      <c r="W176" s="260"/>
      <c r="X176" s="253" t="s">
        <v>504</v>
      </c>
      <c r="Y176" s="254">
        <v>55370</v>
      </c>
      <c r="Z176" s="238" t="s">
        <v>504</v>
      </c>
      <c r="AA176" s="255">
        <v>550</v>
      </c>
      <c r="AB176" s="253" t="s">
        <v>504</v>
      </c>
      <c r="AC176" s="256">
        <v>47460</v>
      </c>
      <c r="AD176" s="253" t="s">
        <v>178</v>
      </c>
      <c r="AE176" s="255">
        <v>470</v>
      </c>
      <c r="AF176" s="908"/>
      <c r="AG176" s="921"/>
      <c r="AH176" s="906"/>
      <c r="AI176" s="919"/>
      <c r="AJ176" s="906"/>
      <c r="AK176" s="911"/>
      <c r="AL176" s="906"/>
      <c r="AM176" s="913"/>
      <c r="AN176" s="906"/>
      <c r="AO176" s="915"/>
      <c r="AP176" s="906"/>
      <c r="AQ176" s="925"/>
      <c r="AR176" s="906"/>
      <c r="AS176" s="257" t="s">
        <v>199</v>
      </c>
      <c r="AT176" s="906"/>
      <c r="AU176" s="257" t="s">
        <v>200</v>
      </c>
      <c r="AV176" s="906"/>
      <c r="AW176" s="257" t="s">
        <v>199</v>
      </c>
      <c r="AX176" s="906"/>
      <c r="AY176" s="257" t="s">
        <v>200</v>
      </c>
      <c r="AZ176" s="909"/>
      <c r="BA176" s="917"/>
      <c r="BB176" s="909"/>
      <c r="BC176" s="258" t="s">
        <v>506</v>
      </c>
      <c r="BD176" s="906"/>
      <c r="BE176" s="259">
        <v>10</v>
      </c>
    </row>
    <row r="177" spans="1:57" ht="24.75" customHeight="1">
      <c r="A177" s="943" t="s">
        <v>204</v>
      </c>
      <c r="B177" s="902" t="s">
        <v>175</v>
      </c>
      <c r="C177" s="904" t="s">
        <v>176</v>
      </c>
      <c r="D177" s="284" t="s">
        <v>177</v>
      </c>
      <c r="F177" s="227">
        <v>108320</v>
      </c>
      <c r="G177" s="228">
        <v>115970</v>
      </c>
      <c r="H177" s="229" t="s">
        <v>504</v>
      </c>
      <c r="I177" s="230">
        <v>1060</v>
      </c>
      <c r="J177" s="231">
        <v>1140</v>
      </c>
      <c r="K177" s="232" t="s">
        <v>403</v>
      </c>
      <c r="L177" s="906" t="s">
        <v>504</v>
      </c>
      <c r="M177" s="914">
        <v>6250</v>
      </c>
      <c r="N177" s="906" t="s">
        <v>504</v>
      </c>
      <c r="O177" s="922">
        <v>60</v>
      </c>
      <c r="P177" s="229" t="s">
        <v>504</v>
      </c>
      <c r="Q177" s="233">
        <v>7650</v>
      </c>
      <c r="R177" s="906" t="s">
        <v>504</v>
      </c>
      <c r="S177" s="234">
        <v>70</v>
      </c>
      <c r="T177" s="235" t="s">
        <v>502</v>
      </c>
      <c r="U177" s="261">
        <v>3060</v>
      </c>
      <c r="V177" s="235" t="s">
        <v>502</v>
      </c>
      <c r="W177" s="237">
        <v>30</v>
      </c>
      <c r="X177" s="238"/>
      <c r="Y177" s="239"/>
      <c r="Z177" s="238"/>
      <c r="AA177" s="240"/>
      <c r="AB177" s="238"/>
      <c r="AC177" s="239" t="s">
        <v>179</v>
      </c>
      <c r="AD177" s="238"/>
      <c r="AE177" s="241"/>
      <c r="AF177" s="907" t="s">
        <v>504</v>
      </c>
      <c r="AG177" s="920">
        <v>6010</v>
      </c>
      <c r="AH177" s="906" t="s">
        <v>504</v>
      </c>
      <c r="AI177" s="918">
        <v>60</v>
      </c>
      <c r="AJ177" s="906" t="s">
        <v>178</v>
      </c>
      <c r="AK177" s="910">
        <v>30590</v>
      </c>
      <c r="AL177" s="906" t="s">
        <v>504</v>
      </c>
      <c r="AM177" s="912">
        <v>300</v>
      </c>
      <c r="AN177" s="906" t="s">
        <v>178</v>
      </c>
      <c r="AO177" s="914">
        <v>3790</v>
      </c>
      <c r="AP177" s="906" t="s">
        <v>504</v>
      </c>
      <c r="AQ177" s="924">
        <v>30</v>
      </c>
      <c r="AR177" s="906" t="s">
        <v>178</v>
      </c>
      <c r="AS177" s="242">
        <v>2840</v>
      </c>
      <c r="AT177" s="906" t="s">
        <v>178</v>
      </c>
      <c r="AU177" s="243">
        <v>20</v>
      </c>
      <c r="AV177" s="906" t="s">
        <v>178</v>
      </c>
      <c r="AW177" s="242">
        <v>500</v>
      </c>
      <c r="AX177" s="906" t="s">
        <v>178</v>
      </c>
      <c r="AY177" s="243">
        <v>5</v>
      </c>
      <c r="AZ177" s="909" t="s">
        <v>502</v>
      </c>
      <c r="BA177" s="916">
        <v>27330</v>
      </c>
      <c r="BB177" s="909" t="s">
        <v>502</v>
      </c>
      <c r="BC177" s="244">
        <v>240</v>
      </c>
      <c r="BD177" s="906" t="s">
        <v>511</v>
      </c>
      <c r="BE177" s="245">
        <v>30590</v>
      </c>
    </row>
    <row r="178" spans="1:57" ht="24.75" customHeight="1">
      <c r="A178" s="943"/>
      <c r="B178" s="903"/>
      <c r="C178" s="905"/>
      <c r="D178" s="284" t="s">
        <v>181</v>
      </c>
      <c r="F178" s="246">
        <v>115970</v>
      </c>
      <c r="G178" s="247"/>
      <c r="H178" s="229" t="s">
        <v>504</v>
      </c>
      <c r="I178" s="248">
        <v>1140</v>
      </c>
      <c r="J178" s="249"/>
      <c r="K178" s="250" t="s">
        <v>403</v>
      </c>
      <c r="L178" s="906"/>
      <c r="M178" s="915"/>
      <c r="N178" s="906"/>
      <c r="O178" s="923"/>
      <c r="P178" s="229" t="s">
        <v>504</v>
      </c>
      <c r="Q178" s="248">
        <v>7650</v>
      </c>
      <c r="R178" s="906"/>
      <c r="S178" s="251">
        <v>70</v>
      </c>
      <c r="T178" s="235"/>
      <c r="U178" s="252"/>
      <c r="V178" s="238"/>
      <c r="W178" s="252"/>
      <c r="X178" s="253" t="s">
        <v>504</v>
      </c>
      <c r="Y178" s="254">
        <v>53540</v>
      </c>
      <c r="Z178" s="238" t="s">
        <v>504</v>
      </c>
      <c r="AA178" s="255">
        <v>530</v>
      </c>
      <c r="AB178" s="253" t="s">
        <v>504</v>
      </c>
      <c r="AC178" s="256">
        <v>45890</v>
      </c>
      <c r="AD178" s="253" t="s">
        <v>178</v>
      </c>
      <c r="AE178" s="255">
        <v>450</v>
      </c>
      <c r="AF178" s="908"/>
      <c r="AG178" s="921"/>
      <c r="AH178" s="906"/>
      <c r="AI178" s="919"/>
      <c r="AJ178" s="906"/>
      <c r="AK178" s="911"/>
      <c r="AL178" s="906"/>
      <c r="AM178" s="913"/>
      <c r="AN178" s="906"/>
      <c r="AO178" s="915"/>
      <c r="AP178" s="906"/>
      <c r="AQ178" s="925"/>
      <c r="AR178" s="906"/>
      <c r="AS178" s="257" t="s">
        <v>496</v>
      </c>
      <c r="AT178" s="906"/>
      <c r="AU178" s="257" t="s">
        <v>497</v>
      </c>
      <c r="AV178" s="906"/>
      <c r="AW178" s="257" t="s">
        <v>496</v>
      </c>
      <c r="AX178" s="906"/>
      <c r="AY178" s="257" t="s">
        <v>497</v>
      </c>
      <c r="AZ178" s="909"/>
      <c r="BA178" s="917"/>
      <c r="BB178" s="909"/>
      <c r="BC178" s="258" t="s">
        <v>506</v>
      </c>
      <c r="BD178" s="906"/>
      <c r="BE178" s="259">
        <v>300</v>
      </c>
    </row>
    <row r="179" spans="1:57" ht="24.75" customHeight="1">
      <c r="A179" s="943"/>
      <c r="B179" s="902" t="s">
        <v>182</v>
      </c>
      <c r="C179" s="904" t="s">
        <v>176</v>
      </c>
      <c r="D179" s="299" t="s">
        <v>177</v>
      </c>
      <c r="F179" s="227">
        <v>66810</v>
      </c>
      <c r="G179" s="228">
        <v>74460</v>
      </c>
      <c r="H179" s="229" t="s">
        <v>504</v>
      </c>
      <c r="I179" s="230">
        <v>640</v>
      </c>
      <c r="J179" s="231">
        <v>720</v>
      </c>
      <c r="K179" s="232" t="s">
        <v>403</v>
      </c>
      <c r="L179" s="906" t="s">
        <v>504</v>
      </c>
      <c r="M179" s="914">
        <v>3750</v>
      </c>
      <c r="N179" s="906" t="s">
        <v>504</v>
      </c>
      <c r="O179" s="922">
        <v>30</v>
      </c>
      <c r="P179" s="229" t="s">
        <v>504</v>
      </c>
      <c r="Q179" s="233">
        <v>7650</v>
      </c>
      <c r="R179" s="906" t="s">
        <v>504</v>
      </c>
      <c r="S179" s="234">
        <v>70</v>
      </c>
      <c r="T179" s="235" t="s">
        <v>502</v>
      </c>
      <c r="U179" s="261">
        <v>3060</v>
      </c>
      <c r="V179" s="235" t="s">
        <v>502</v>
      </c>
      <c r="W179" s="237">
        <v>30</v>
      </c>
      <c r="X179" s="238"/>
      <c r="Y179" s="239"/>
      <c r="Z179" s="238"/>
      <c r="AA179" s="240"/>
      <c r="AB179" s="238"/>
      <c r="AC179" s="239" t="s">
        <v>179</v>
      </c>
      <c r="AD179" s="238"/>
      <c r="AE179" s="241"/>
      <c r="AF179" s="907" t="s">
        <v>504</v>
      </c>
      <c r="AG179" s="920">
        <v>3600</v>
      </c>
      <c r="AH179" s="906" t="s">
        <v>504</v>
      </c>
      <c r="AI179" s="918">
        <v>30</v>
      </c>
      <c r="AJ179" s="906" t="s">
        <v>178</v>
      </c>
      <c r="AK179" s="910">
        <v>18350</v>
      </c>
      <c r="AL179" s="906" t="s">
        <v>504</v>
      </c>
      <c r="AM179" s="912">
        <v>180</v>
      </c>
      <c r="AN179" s="906" t="s">
        <v>178</v>
      </c>
      <c r="AO179" s="914">
        <v>2600</v>
      </c>
      <c r="AP179" s="906" t="s">
        <v>504</v>
      </c>
      <c r="AQ179" s="924">
        <v>20</v>
      </c>
      <c r="AR179" s="906" t="s">
        <v>178</v>
      </c>
      <c r="AS179" s="242">
        <v>1700</v>
      </c>
      <c r="AT179" s="906" t="s">
        <v>178</v>
      </c>
      <c r="AU179" s="243">
        <v>10</v>
      </c>
      <c r="AV179" s="906" t="s">
        <v>178</v>
      </c>
      <c r="AW179" s="242">
        <v>300</v>
      </c>
      <c r="AX179" s="906" t="s">
        <v>178</v>
      </c>
      <c r="AY179" s="243">
        <v>3</v>
      </c>
      <c r="AZ179" s="909" t="s">
        <v>502</v>
      </c>
      <c r="BA179" s="916">
        <v>16800</v>
      </c>
      <c r="BB179" s="909" t="s">
        <v>502</v>
      </c>
      <c r="BC179" s="244">
        <v>240</v>
      </c>
      <c r="BD179" s="906" t="s">
        <v>511</v>
      </c>
      <c r="BE179" s="245">
        <v>18350</v>
      </c>
    </row>
    <row r="180" spans="1:57" ht="24.75" customHeight="1">
      <c r="A180" s="943"/>
      <c r="B180" s="903"/>
      <c r="C180" s="905"/>
      <c r="D180" s="300" t="s">
        <v>181</v>
      </c>
      <c r="F180" s="246">
        <v>74460</v>
      </c>
      <c r="G180" s="247"/>
      <c r="H180" s="229" t="s">
        <v>504</v>
      </c>
      <c r="I180" s="248">
        <v>720</v>
      </c>
      <c r="J180" s="249"/>
      <c r="K180" s="250" t="s">
        <v>403</v>
      </c>
      <c r="L180" s="906"/>
      <c r="M180" s="915"/>
      <c r="N180" s="906"/>
      <c r="O180" s="923"/>
      <c r="P180" s="229" t="s">
        <v>504</v>
      </c>
      <c r="Q180" s="248">
        <v>7650</v>
      </c>
      <c r="R180" s="906"/>
      <c r="S180" s="251">
        <v>70</v>
      </c>
      <c r="T180" s="235"/>
      <c r="U180" s="252"/>
      <c r="V180" s="238"/>
      <c r="W180" s="252"/>
      <c r="X180" s="253" t="s">
        <v>504</v>
      </c>
      <c r="Y180" s="254">
        <v>53540</v>
      </c>
      <c r="Z180" s="238" t="s">
        <v>504</v>
      </c>
      <c r="AA180" s="255">
        <v>530</v>
      </c>
      <c r="AB180" s="253" t="s">
        <v>504</v>
      </c>
      <c r="AC180" s="256">
        <v>45890</v>
      </c>
      <c r="AD180" s="253" t="s">
        <v>178</v>
      </c>
      <c r="AE180" s="255">
        <v>450</v>
      </c>
      <c r="AF180" s="908"/>
      <c r="AG180" s="921"/>
      <c r="AH180" s="906"/>
      <c r="AI180" s="919"/>
      <c r="AJ180" s="906"/>
      <c r="AK180" s="911"/>
      <c r="AL180" s="906"/>
      <c r="AM180" s="913"/>
      <c r="AN180" s="906"/>
      <c r="AO180" s="915"/>
      <c r="AP180" s="906"/>
      <c r="AQ180" s="925"/>
      <c r="AR180" s="906"/>
      <c r="AS180" s="257" t="s">
        <v>199</v>
      </c>
      <c r="AT180" s="906"/>
      <c r="AU180" s="257" t="s">
        <v>200</v>
      </c>
      <c r="AV180" s="906"/>
      <c r="AW180" s="257" t="s">
        <v>199</v>
      </c>
      <c r="AX180" s="906"/>
      <c r="AY180" s="257" t="s">
        <v>200</v>
      </c>
      <c r="AZ180" s="909"/>
      <c r="BA180" s="917"/>
      <c r="BB180" s="909"/>
      <c r="BC180" s="258" t="s">
        <v>506</v>
      </c>
      <c r="BD180" s="906"/>
      <c r="BE180" s="259">
        <v>180</v>
      </c>
    </row>
    <row r="181" spans="1:57" ht="24.75" customHeight="1">
      <c r="A181" s="943"/>
      <c r="B181" s="902" t="s">
        <v>183</v>
      </c>
      <c r="C181" s="904" t="s">
        <v>176</v>
      </c>
      <c r="D181" s="284" t="s">
        <v>177</v>
      </c>
      <c r="F181" s="227">
        <v>49010</v>
      </c>
      <c r="G181" s="228">
        <v>56660</v>
      </c>
      <c r="H181" s="229" t="s">
        <v>504</v>
      </c>
      <c r="I181" s="230">
        <v>470</v>
      </c>
      <c r="J181" s="231">
        <v>540</v>
      </c>
      <c r="K181" s="232" t="s">
        <v>403</v>
      </c>
      <c r="L181" s="906" t="s">
        <v>504</v>
      </c>
      <c r="M181" s="914">
        <v>2680</v>
      </c>
      <c r="N181" s="906" t="s">
        <v>504</v>
      </c>
      <c r="O181" s="922">
        <v>20</v>
      </c>
      <c r="P181" s="229" t="s">
        <v>504</v>
      </c>
      <c r="Q181" s="233">
        <v>7650</v>
      </c>
      <c r="R181" s="906" t="s">
        <v>504</v>
      </c>
      <c r="S181" s="234">
        <v>70</v>
      </c>
      <c r="T181" s="235" t="s">
        <v>502</v>
      </c>
      <c r="U181" s="261">
        <v>3060</v>
      </c>
      <c r="V181" s="235" t="s">
        <v>502</v>
      </c>
      <c r="W181" s="237">
        <v>30</v>
      </c>
      <c r="X181" s="238"/>
      <c r="Y181" s="239"/>
      <c r="Z181" s="238"/>
      <c r="AA181" s="240"/>
      <c r="AB181" s="238"/>
      <c r="AC181" s="239" t="s">
        <v>179</v>
      </c>
      <c r="AD181" s="238"/>
      <c r="AE181" s="241"/>
      <c r="AF181" s="907" t="s">
        <v>504</v>
      </c>
      <c r="AG181" s="920">
        <v>2570</v>
      </c>
      <c r="AH181" s="906" t="s">
        <v>504</v>
      </c>
      <c r="AI181" s="918">
        <v>20</v>
      </c>
      <c r="AJ181" s="906" t="s">
        <v>178</v>
      </c>
      <c r="AK181" s="910">
        <v>13110</v>
      </c>
      <c r="AL181" s="906" t="s">
        <v>504</v>
      </c>
      <c r="AM181" s="912">
        <v>130</v>
      </c>
      <c r="AN181" s="906" t="s">
        <v>178</v>
      </c>
      <c r="AO181" s="914">
        <v>2090</v>
      </c>
      <c r="AP181" s="906" t="s">
        <v>504</v>
      </c>
      <c r="AQ181" s="924">
        <v>20</v>
      </c>
      <c r="AR181" s="906" t="s">
        <v>178</v>
      </c>
      <c r="AS181" s="242">
        <v>1220</v>
      </c>
      <c r="AT181" s="906" t="s">
        <v>178</v>
      </c>
      <c r="AU181" s="243">
        <v>10</v>
      </c>
      <c r="AV181" s="906" t="s">
        <v>178</v>
      </c>
      <c r="AW181" s="242">
        <v>210</v>
      </c>
      <c r="AX181" s="906" t="s">
        <v>178</v>
      </c>
      <c r="AY181" s="243">
        <v>2</v>
      </c>
      <c r="AZ181" s="909" t="s">
        <v>502</v>
      </c>
      <c r="BA181" s="916">
        <v>12280</v>
      </c>
      <c r="BB181" s="909" t="s">
        <v>502</v>
      </c>
      <c r="BC181" s="244">
        <v>240</v>
      </c>
      <c r="BD181" s="906" t="s">
        <v>511</v>
      </c>
      <c r="BE181" s="245">
        <v>13110</v>
      </c>
    </row>
    <row r="182" spans="1:57" ht="24.75" customHeight="1">
      <c r="A182" s="943"/>
      <c r="B182" s="903"/>
      <c r="C182" s="905"/>
      <c r="D182" s="284" t="s">
        <v>181</v>
      </c>
      <c r="F182" s="246">
        <v>56660</v>
      </c>
      <c r="G182" s="247"/>
      <c r="H182" s="229" t="s">
        <v>504</v>
      </c>
      <c r="I182" s="248">
        <v>540</v>
      </c>
      <c r="J182" s="249"/>
      <c r="K182" s="250" t="s">
        <v>403</v>
      </c>
      <c r="L182" s="906"/>
      <c r="M182" s="915"/>
      <c r="N182" s="906"/>
      <c r="O182" s="923"/>
      <c r="P182" s="229" t="s">
        <v>504</v>
      </c>
      <c r="Q182" s="248">
        <v>7650</v>
      </c>
      <c r="R182" s="906"/>
      <c r="S182" s="251">
        <v>70</v>
      </c>
      <c r="T182" s="235"/>
      <c r="U182" s="252"/>
      <c r="V182" s="238"/>
      <c r="W182" s="252"/>
      <c r="X182" s="253" t="s">
        <v>504</v>
      </c>
      <c r="Y182" s="254">
        <v>53540</v>
      </c>
      <c r="Z182" s="238" t="s">
        <v>504</v>
      </c>
      <c r="AA182" s="255">
        <v>530</v>
      </c>
      <c r="AB182" s="253" t="s">
        <v>504</v>
      </c>
      <c r="AC182" s="256">
        <v>45890</v>
      </c>
      <c r="AD182" s="253" t="s">
        <v>178</v>
      </c>
      <c r="AE182" s="255">
        <v>450</v>
      </c>
      <c r="AF182" s="908"/>
      <c r="AG182" s="921"/>
      <c r="AH182" s="906"/>
      <c r="AI182" s="919"/>
      <c r="AJ182" s="906"/>
      <c r="AK182" s="911"/>
      <c r="AL182" s="906"/>
      <c r="AM182" s="913"/>
      <c r="AN182" s="906"/>
      <c r="AO182" s="915"/>
      <c r="AP182" s="906"/>
      <c r="AQ182" s="925"/>
      <c r="AR182" s="906"/>
      <c r="AS182" s="257" t="s">
        <v>199</v>
      </c>
      <c r="AT182" s="906"/>
      <c r="AU182" s="257" t="s">
        <v>200</v>
      </c>
      <c r="AV182" s="906"/>
      <c r="AW182" s="257" t="s">
        <v>199</v>
      </c>
      <c r="AX182" s="906"/>
      <c r="AY182" s="257" t="s">
        <v>200</v>
      </c>
      <c r="AZ182" s="909"/>
      <c r="BA182" s="917"/>
      <c r="BB182" s="909"/>
      <c r="BC182" s="258" t="s">
        <v>506</v>
      </c>
      <c r="BD182" s="906"/>
      <c r="BE182" s="259">
        <v>130</v>
      </c>
    </row>
    <row r="183" spans="1:57" ht="24.75" customHeight="1">
      <c r="A183" s="943"/>
      <c r="B183" s="902" t="s">
        <v>184</v>
      </c>
      <c r="C183" s="904" t="s">
        <v>176</v>
      </c>
      <c r="D183" s="299" t="s">
        <v>177</v>
      </c>
      <c r="F183" s="227">
        <v>49390</v>
      </c>
      <c r="G183" s="228">
        <v>57040</v>
      </c>
      <c r="H183" s="229" t="s">
        <v>504</v>
      </c>
      <c r="I183" s="230">
        <v>470</v>
      </c>
      <c r="J183" s="231">
        <v>550</v>
      </c>
      <c r="K183" s="232" t="s">
        <v>403</v>
      </c>
      <c r="L183" s="906" t="s">
        <v>504</v>
      </c>
      <c r="M183" s="914">
        <v>2080</v>
      </c>
      <c r="N183" s="906" t="s">
        <v>504</v>
      </c>
      <c r="O183" s="922">
        <v>20</v>
      </c>
      <c r="P183" s="229" t="s">
        <v>504</v>
      </c>
      <c r="Q183" s="233">
        <v>7650</v>
      </c>
      <c r="R183" s="906" t="s">
        <v>504</v>
      </c>
      <c r="S183" s="234">
        <v>70</v>
      </c>
      <c r="T183" s="235" t="s">
        <v>502</v>
      </c>
      <c r="U183" s="261">
        <v>3060</v>
      </c>
      <c r="V183" s="235" t="s">
        <v>502</v>
      </c>
      <c r="W183" s="237">
        <v>30</v>
      </c>
      <c r="X183" s="238"/>
      <c r="Y183" s="239"/>
      <c r="Z183" s="238"/>
      <c r="AA183" s="240"/>
      <c r="AB183" s="238"/>
      <c r="AC183" s="239" t="s">
        <v>179</v>
      </c>
      <c r="AD183" s="238"/>
      <c r="AE183" s="241"/>
      <c r="AF183" s="907" t="s">
        <v>504</v>
      </c>
      <c r="AG183" s="920" t="s">
        <v>180</v>
      </c>
      <c r="AH183" s="906" t="s">
        <v>504</v>
      </c>
      <c r="AI183" s="918" t="s">
        <v>180</v>
      </c>
      <c r="AJ183" s="906" t="s">
        <v>178</v>
      </c>
      <c r="AK183" s="910">
        <v>10190</v>
      </c>
      <c r="AL183" s="906" t="s">
        <v>504</v>
      </c>
      <c r="AM183" s="912">
        <v>100</v>
      </c>
      <c r="AN183" s="906" t="s">
        <v>178</v>
      </c>
      <c r="AO183" s="914">
        <v>1800</v>
      </c>
      <c r="AP183" s="906" t="s">
        <v>504</v>
      </c>
      <c r="AQ183" s="924">
        <v>10</v>
      </c>
      <c r="AR183" s="906" t="s">
        <v>178</v>
      </c>
      <c r="AS183" s="242">
        <v>950</v>
      </c>
      <c r="AT183" s="906" t="s">
        <v>178</v>
      </c>
      <c r="AU183" s="243">
        <v>9</v>
      </c>
      <c r="AV183" s="906" t="s">
        <v>178</v>
      </c>
      <c r="AW183" s="242">
        <v>170</v>
      </c>
      <c r="AX183" s="906" t="s">
        <v>178</v>
      </c>
      <c r="AY183" s="243">
        <v>1</v>
      </c>
      <c r="AZ183" s="909" t="s">
        <v>502</v>
      </c>
      <c r="BA183" s="916">
        <v>9770</v>
      </c>
      <c r="BB183" s="909" t="s">
        <v>502</v>
      </c>
      <c r="BC183" s="244">
        <v>240</v>
      </c>
      <c r="BD183" s="906" t="s">
        <v>511</v>
      </c>
      <c r="BE183" s="245">
        <v>10200</v>
      </c>
    </row>
    <row r="184" spans="1:57" ht="24.75" customHeight="1">
      <c r="A184" s="943"/>
      <c r="B184" s="903"/>
      <c r="C184" s="905"/>
      <c r="D184" s="300" t="s">
        <v>181</v>
      </c>
      <c r="F184" s="246">
        <v>57040</v>
      </c>
      <c r="G184" s="247"/>
      <c r="H184" s="229" t="s">
        <v>504</v>
      </c>
      <c r="I184" s="248">
        <v>550</v>
      </c>
      <c r="J184" s="249"/>
      <c r="K184" s="250" t="s">
        <v>403</v>
      </c>
      <c r="L184" s="906"/>
      <c r="M184" s="915"/>
      <c r="N184" s="906"/>
      <c r="O184" s="923"/>
      <c r="P184" s="229" t="s">
        <v>504</v>
      </c>
      <c r="Q184" s="248">
        <v>7650</v>
      </c>
      <c r="R184" s="906"/>
      <c r="S184" s="251">
        <v>70</v>
      </c>
      <c r="T184" s="235"/>
      <c r="U184" s="252"/>
      <c r="V184" s="238"/>
      <c r="W184" s="252"/>
      <c r="X184" s="253" t="s">
        <v>504</v>
      </c>
      <c r="Y184" s="254">
        <v>53540</v>
      </c>
      <c r="Z184" s="238" t="s">
        <v>504</v>
      </c>
      <c r="AA184" s="255">
        <v>530</v>
      </c>
      <c r="AB184" s="253" t="s">
        <v>504</v>
      </c>
      <c r="AC184" s="256">
        <v>45890</v>
      </c>
      <c r="AD184" s="253" t="s">
        <v>178</v>
      </c>
      <c r="AE184" s="255">
        <v>450</v>
      </c>
      <c r="AF184" s="908"/>
      <c r="AG184" s="921"/>
      <c r="AH184" s="906"/>
      <c r="AI184" s="919"/>
      <c r="AJ184" s="906"/>
      <c r="AK184" s="911"/>
      <c r="AL184" s="906"/>
      <c r="AM184" s="913"/>
      <c r="AN184" s="906"/>
      <c r="AO184" s="915"/>
      <c r="AP184" s="906"/>
      <c r="AQ184" s="925"/>
      <c r="AR184" s="906"/>
      <c r="AS184" s="257" t="s">
        <v>199</v>
      </c>
      <c r="AT184" s="906"/>
      <c r="AU184" s="257" t="s">
        <v>200</v>
      </c>
      <c r="AV184" s="906"/>
      <c r="AW184" s="257" t="s">
        <v>199</v>
      </c>
      <c r="AX184" s="906"/>
      <c r="AY184" s="257" t="s">
        <v>200</v>
      </c>
      <c r="AZ184" s="909"/>
      <c r="BA184" s="917"/>
      <c r="BB184" s="909"/>
      <c r="BC184" s="258" t="s">
        <v>506</v>
      </c>
      <c r="BD184" s="906"/>
      <c r="BE184" s="259">
        <v>100</v>
      </c>
    </row>
    <row r="185" spans="1:57" ht="24.75" customHeight="1">
      <c r="A185" s="943"/>
      <c r="B185" s="902" t="s">
        <v>185</v>
      </c>
      <c r="C185" s="904" t="s">
        <v>176</v>
      </c>
      <c r="D185" s="284" t="s">
        <v>177</v>
      </c>
      <c r="F185" s="227">
        <v>45790</v>
      </c>
      <c r="G185" s="228">
        <v>53440</v>
      </c>
      <c r="H185" s="229" t="s">
        <v>504</v>
      </c>
      <c r="I185" s="230">
        <v>430</v>
      </c>
      <c r="J185" s="231">
        <v>510</v>
      </c>
      <c r="K185" s="232" t="s">
        <v>403</v>
      </c>
      <c r="L185" s="906" t="s">
        <v>504</v>
      </c>
      <c r="M185" s="914">
        <v>1560</v>
      </c>
      <c r="N185" s="906" t="s">
        <v>504</v>
      </c>
      <c r="O185" s="922">
        <v>10</v>
      </c>
      <c r="P185" s="229" t="s">
        <v>504</v>
      </c>
      <c r="Q185" s="233">
        <v>7650</v>
      </c>
      <c r="R185" s="906" t="s">
        <v>504</v>
      </c>
      <c r="S185" s="234">
        <v>70</v>
      </c>
      <c r="T185" s="235" t="s">
        <v>502</v>
      </c>
      <c r="U185" s="261">
        <v>3060</v>
      </c>
      <c r="V185" s="235" t="s">
        <v>502</v>
      </c>
      <c r="W185" s="237">
        <v>30</v>
      </c>
      <c r="X185" s="238"/>
      <c r="Y185" s="239"/>
      <c r="Z185" s="238"/>
      <c r="AA185" s="240"/>
      <c r="AB185" s="238"/>
      <c r="AC185" s="239" t="s">
        <v>179</v>
      </c>
      <c r="AD185" s="238"/>
      <c r="AE185" s="241"/>
      <c r="AF185" s="907" t="s">
        <v>504</v>
      </c>
      <c r="AG185" s="920" t="s">
        <v>180</v>
      </c>
      <c r="AH185" s="906" t="s">
        <v>504</v>
      </c>
      <c r="AI185" s="918" t="s">
        <v>180</v>
      </c>
      <c r="AJ185" s="906" t="s">
        <v>178</v>
      </c>
      <c r="AK185" s="910">
        <v>7640</v>
      </c>
      <c r="AL185" s="906" t="s">
        <v>504</v>
      </c>
      <c r="AM185" s="912">
        <v>70</v>
      </c>
      <c r="AN185" s="906" t="s">
        <v>178</v>
      </c>
      <c r="AO185" s="914">
        <v>1350</v>
      </c>
      <c r="AP185" s="906" t="s">
        <v>504</v>
      </c>
      <c r="AQ185" s="924">
        <v>10</v>
      </c>
      <c r="AR185" s="906" t="s">
        <v>178</v>
      </c>
      <c r="AS185" s="242">
        <v>710</v>
      </c>
      <c r="AT185" s="906" t="s">
        <v>178</v>
      </c>
      <c r="AU185" s="243">
        <v>7</v>
      </c>
      <c r="AV185" s="906" t="s">
        <v>178</v>
      </c>
      <c r="AW185" s="242">
        <v>120</v>
      </c>
      <c r="AX185" s="906" t="s">
        <v>178</v>
      </c>
      <c r="AY185" s="243">
        <v>1</v>
      </c>
      <c r="AZ185" s="909" t="s">
        <v>502</v>
      </c>
      <c r="BA185" s="916">
        <v>7500</v>
      </c>
      <c r="BB185" s="909" t="s">
        <v>502</v>
      </c>
      <c r="BC185" s="244">
        <v>240</v>
      </c>
      <c r="BD185" s="906" t="s">
        <v>511</v>
      </c>
      <c r="BE185" s="245">
        <v>7650</v>
      </c>
    </row>
    <row r="186" spans="1:57" ht="24.75" customHeight="1">
      <c r="A186" s="943"/>
      <c r="B186" s="903"/>
      <c r="C186" s="905"/>
      <c r="D186" s="284" t="s">
        <v>181</v>
      </c>
      <c r="F186" s="246">
        <v>53440</v>
      </c>
      <c r="G186" s="247"/>
      <c r="H186" s="229" t="s">
        <v>504</v>
      </c>
      <c r="I186" s="248">
        <v>510</v>
      </c>
      <c r="J186" s="249"/>
      <c r="K186" s="250" t="s">
        <v>403</v>
      </c>
      <c r="L186" s="906"/>
      <c r="M186" s="915"/>
      <c r="N186" s="906"/>
      <c r="O186" s="923"/>
      <c r="P186" s="229" t="s">
        <v>504</v>
      </c>
      <c r="Q186" s="248">
        <v>7650</v>
      </c>
      <c r="R186" s="906"/>
      <c r="S186" s="251">
        <v>70</v>
      </c>
      <c r="T186" s="235"/>
      <c r="U186" s="252"/>
      <c r="V186" s="238"/>
      <c r="W186" s="252"/>
      <c r="X186" s="253" t="s">
        <v>504</v>
      </c>
      <c r="Y186" s="254">
        <v>53540</v>
      </c>
      <c r="Z186" s="238" t="s">
        <v>504</v>
      </c>
      <c r="AA186" s="255">
        <v>530</v>
      </c>
      <c r="AB186" s="253" t="s">
        <v>504</v>
      </c>
      <c r="AC186" s="256">
        <v>45890</v>
      </c>
      <c r="AD186" s="253" t="s">
        <v>178</v>
      </c>
      <c r="AE186" s="255">
        <v>450</v>
      </c>
      <c r="AF186" s="908"/>
      <c r="AG186" s="921"/>
      <c r="AH186" s="906"/>
      <c r="AI186" s="919"/>
      <c r="AJ186" s="906"/>
      <c r="AK186" s="911"/>
      <c r="AL186" s="906"/>
      <c r="AM186" s="913"/>
      <c r="AN186" s="906"/>
      <c r="AO186" s="915"/>
      <c r="AP186" s="906"/>
      <c r="AQ186" s="925"/>
      <c r="AR186" s="906"/>
      <c r="AS186" s="257" t="s">
        <v>199</v>
      </c>
      <c r="AT186" s="906"/>
      <c r="AU186" s="257" t="s">
        <v>200</v>
      </c>
      <c r="AV186" s="906"/>
      <c r="AW186" s="257" t="s">
        <v>199</v>
      </c>
      <c r="AX186" s="906"/>
      <c r="AY186" s="257" t="s">
        <v>200</v>
      </c>
      <c r="AZ186" s="909"/>
      <c r="BA186" s="917"/>
      <c r="BB186" s="909"/>
      <c r="BC186" s="258" t="s">
        <v>506</v>
      </c>
      <c r="BD186" s="906"/>
      <c r="BE186" s="259">
        <v>70</v>
      </c>
    </row>
    <row r="187" spans="1:57" ht="24.75" customHeight="1">
      <c r="A187" s="943"/>
      <c r="B187" s="902" t="s">
        <v>186</v>
      </c>
      <c r="C187" s="904" t="s">
        <v>176</v>
      </c>
      <c r="D187" s="299" t="s">
        <v>177</v>
      </c>
      <c r="F187" s="227">
        <v>40630</v>
      </c>
      <c r="G187" s="228">
        <v>48280</v>
      </c>
      <c r="H187" s="229" t="s">
        <v>504</v>
      </c>
      <c r="I187" s="230">
        <v>380</v>
      </c>
      <c r="J187" s="231">
        <v>460</v>
      </c>
      <c r="K187" s="232" t="s">
        <v>403</v>
      </c>
      <c r="L187" s="906" t="s">
        <v>504</v>
      </c>
      <c r="M187" s="914">
        <v>1250</v>
      </c>
      <c r="N187" s="906" t="s">
        <v>504</v>
      </c>
      <c r="O187" s="922">
        <v>10</v>
      </c>
      <c r="P187" s="229" t="s">
        <v>504</v>
      </c>
      <c r="Q187" s="233">
        <v>7650</v>
      </c>
      <c r="R187" s="906" t="s">
        <v>504</v>
      </c>
      <c r="S187" s="234">
        <v>70</v>
      </c>
      <c r="T187" s="235" t="s">
        <v>502</v>
      </c>
      <c r="U187" s="261">
        <v>3060</v>
      </c>
      <c r="V187" s="235" t="s">
        <v>502</v>
      </c>
      <c r="W187" s="237">
        <v>30</v>
      </c>
      <c r="X187" s="238"/>
      <c r="Y187" s="239"/>
      <c r="Z187" s="238"/>
      <c r="AA187" s="240"/>
      <c r="AB187" s="238"/>
      <c r="AC187" s="239" t="s">
        <v>179</v>
      </c>
      <c r="AD187" s="238"/>
      <c r="AE187" s="241"/>
      <c r="AF187" s="907" t="s">
        <v>504</v>
      </c>
      <c r="AG187" s="920" t="s">
        <v>180</v>
      </c>
      <c r="AH187" s="906" t="s">
        <v>504</v>
      </c>
      <c r="AI187" s="918" t="s">
        <v>180</v>
      </c>
      <c r="AJ187" s="906" t="s">
        <v>178</v>
      </c>
      <c r="AK187" s="910">
        <v>6110</v>
      </c>
      <c r="AL187" s="906" t="s">
        <v>504</v>
      </c>
      <c r="AM187" s="912">
        <v>60</v>
      </c>
      <c r="AN187" s="906" t="s">
        <v>178</v>
      </c>
      <c r="AO187" s="914">
        <v>1080</v>
      </c>
      <c r="AP187" s="906" t="s">
        <v>504</v>
      </c>
      <c r="AQ187" s="924">
        <v>10</v>
      </c>
      <c r="AR187" s="906" t="s">
        <v>178</v>
      </c>
      <c r="AS187" s="242">
        <v>590</v>
      </c>
      <c r="AT187" s="906" t="s">
        <v>178</v>
      </c>
      <c r="AU187" s="243">
        <v>5</v>
      </c>
      <c r="AV187" s="906" t="s">
        <v>178</v>
      </c>
      <c r="AW187" s="242">
        <v>100</v>
      </c>
      <c r="AX187" s="906" t="s">
        <v>178</v>
      </c>
      <c r="AY187" s="243">
        <v>1</v>
      </c>
      <c r="AZ187" s="909" t="s">
        <v>502</v>
      </c>
      <c r="BA187" s="916">
        <v>6130</v>
      </c>
      <c r="BB187" s="909" t="s">
        <v>502</v>
      </c>
      <c r="BC187" s="244">
        <v>240</v>
      </c>
      <c r="BD187" s="906" t="s">
        <v>511</v>
      </c>
      <c r="BE187" s="245">
        <v>6120</v>
      </c>
    </row>
    <row r="188" spans="1:57" ht="24.75" customHeight="1">
      <c r="A188" s="943"/>
      <c r="B188" s="903"/>
      <c r="C188" s="905"/>
      <c r="D188" s="300" t="s">
        <v>181</v>
      </c>
      <c r="F188" s="246">
        <v>48280</v>
      </c>
      <c r="G188" s="247"/>
      <c r="H188" s="229" t="s">
        <v>504</v>
      </c>
      <c r="I188" s="248">
        <v>460</v>
      </c>
      <c r="J188" s="249"/>
      <c r="K188" s="250" t="s">
        <v>403</v>
      </c>
      <c r="L188" s="906"/>
      <c r="M188" s="915"/>
      <c r="N188" s="906"/>
      <c r="O188" s="923"/>
      <c r="P188" s="229" t="s">
        <v>504</v>
      </c>
      <c r="Q188" s="248">
        <v>7650</v>
      </c>
      <c r="R188" s="906"/>
      <c r="S188" s="251">
        <v>70</v>
      </c>
      <c r="T188" s="235"/>
      <c r="U188" s="252"/>
      <c r="V188" s="238"/>
      <c r="W188" s="252"/>
      <c r="X188" s="253" t="s">
        <v>504</v>
      </c>
      <c r="Y188" s="254">
        <v>53540</v>
      </c>
      <c r="Z188" s="238" t="s">
        <v>504</v>
      </c>
      <c r="AA188" s="255">
        <v>530</v>
      </c>
      <c r="AB188" s="253" t="s">
        <v>504</v>
      </c>
      <c r="AC188" s="256">
        <v>45890</v>
      </c>
      <c r="AD188" s="253" t="s">
        <v>178</v>
      </c>
      <c r="AE188" s="255">
        <v>450</v>
      </c>
      <c r="AF188" s="908"/>
      <c r="AG188" s="921"/>
      <c r="AH188" s="906"/>
      <c r="AI188" s="919"/>
      <c r="AJ188" s="906"/>
      <c r="AK188" s="911"/>
      <c r="AL188" s="906"/>
      <c r="AM188" s="913"/>
      <c r="AN188" s="906"/>
      <c r="AO188" s="915"/>
      <c r="AP188" s="906"/>
      <c r="AQ188" s="925"/>
      <c r="AR188" s="906"/>
      <c r="AS188" s="257" t="s">
        <v>199</v>
      </c>
      <c r="AT188" s="906"/>
      <c r="AU188" s="257" t="s">
        <v>200</v>
      </c>
      <c r="AV188" s="906"/>
      <c r="AW188" s="257" t="s">
        <v>199</v>
      </c>
      <c r="AX188" s="906"/>
      <c r="AY188" s="257" t="s">
        <v>200</v>
      </c>
      <c r="AZ188" s="909"/>
      <c r="BA188" s="917"/>
      <c r="BB188" s="909"/>
      <c r="BC188" s="258" t="s">
        <v>506</v>
      </c>
      <c r="BD188" s="906"/>
      <c r="BE188" s="259">
        <v>60</v>
      </c>
    </row>
    <row r="189" spans="1:57" ht="24.75" customHeight="1">
      <c r="A189" s="943"/>
      <c r="B189" s="902" t="s">
        <v>187</v>
      </c>
      <c r="C189" s="904" t="s">
        <v>176</v>
      </c>
      <c r="D189" s="284" t="s">
        <v>177</v>
      </c>
      <c r="F189" s="227">
        <v>37160</v>
      </c>
      <c r="G189" s="228">
        <v>44810</v>
      </c>
      <c r="H189" s="229" t="s">
        <v>504</v>
      </c>
      <c r="I189" s="230">
        <v>350</v>
      </c>
      <c r="J189" s="231">
        <v>420</v>
      </c>
      <c r="K189" s="232" t="s">
        <v>403</v>
      </c>
      <c r="L189" s="906" t="s">
        <v>504</v>
      </c>
      <c r="M189" s="914">
        <v>1040</v>
      </c>
      <c r="N189" s="906" t="s">
        <v>504</v>
      </c>
      <c r="O189" s="922">
        <v>10</v>
      </c>
      <c r="P189" s="229" t="s">
        <v>504</v>
      </c>
      <c r="Q189" s="233">
        <v>7650</v>
      </c>
      <c r="R189" s="906" t="s">
        <v>504</v>
      </c>
      <c r="S189" s="234">
        <v>70</v>
      </c>
      <c r="T189" s="235" t="s">
        <v>502</v>
      </c>
      <c r="U189" s="261">
        <v>3060</v>
      </c>
      <c r="V189" s="235" t="s">
        <v>502</v>
      </c>
      <c r="W189" s="237">
        <v>30</v>
      </c>
      <c r="X189" s="238"/>
      <c r="Y189" s="239"/>
      <c r="Z189" s="238"/>
      <c r="AA189" s="240"/>
      <c r="AB189" s="238"/>
      <c r="AC189" s="239" t="s">
        <v>179</v>
      </c>
      <c r="AD189" s="238"/>
      <c r="AE189" s="241"/>
      <c r="AF189" s="907" t="s">
        <v>504</v>
      </c>
      <c r="AG189" s="920" t="s">
        <v>180</v>
      </c>
      <c r="AH189" s="906" t="s">
        <v>504</v>
      </c>
      <c r="AI189" s="918" t="s">
        <v>180</v>
      </c>
      <c r="AJ189" s="906" t="s">
        <v>178</v>
      </c>
      <c r="AK189" s="910">
        <v>5090</v>
      </c>
      <c r="AL189" s="906" t="s">
        <v>504</v>
      </c>
      <c r="AM189" s="912">
        <v>50</v>
      </c>
      <c r="AN189" s="906" t="s">
        <v>178</v>
      </c>
      <c r="AO189" s="914">
        <v>900</v>
      </c>
      <c r="AP189" s="906" t="s">
        <v>504</v>
      </c>
      <c r="AQ189" s="924">
        <v>9</v>
      </c>
      <c r="AR189" s="906" t="s">
        <v>178</v>
      </c>
      <c r="AS189" s="242">
        <v>520</v>
      </c>
      <c r="AT189" s="906" t="s">
        <v>178</v>
      </c>
      <c r="AU189" s="243">
        <v>5</v>
      </c>
      <c r="AV189" s="906" t="s">
        <v>178</v>
      </c>
      <c r="AW189" s="242">
        <v>90</v>
      </c>
      <c r="AX189" s="906" t="s">
        <v>178</v>
      </c>
      <c r="AY189" s="243">
        <v>1</v>
      </c>
      <c r="AZ189" s="909" t="s">
        <v>502</v>
      </c>
      <c r="BA189" s="916">
        <v>5220</v>
      </c>
      <c r="BB189" s="909" t="s">
        <v>502</v>
      </c>
      <c r="BC189" s="244">
        <v>240</v>
      </c>
      <c r="BD189" s="906" t="s">
        <v>511</v>
      </c>
      <c r="BE189" s="245">
        <v>5100</v>
      </c>
    </row>
    <row r="190" spans="1:57" ht="24.75" customHeight="1">
      <c r="A190" s="943"/>
      <c r="B190" s="903"/>
      <c r="C190" s="905"/>
      <c r="D190" s="284" t="s">
        <v>181</v>
      </c>
      <c r="F190" s="246">
        <v>44810</v>
      </c>
      <c r="G190" s="247"/>
      <c r="H190" s="229" t="s">
        <v>504</v>
      </c>
      <c r="I190" s="248">
        <v>420</v>
      </c>
      <c r="J190" s="249"/>
      <c r="K190" s="250" t="s">
        <v>403</v>
      </c>
      <c r="L190" s="906"/>
      <c r="M190" s="915"/>
      <c r="N190" s="906"/>
      <c r="O190" s="923"/>
      <c r="P190" s="229" t="s">
        <v>504</v>
      </c>
      <c r="Q190" s="248">
        <v>7650</v>
      </c>
      <c r="R190" s="906"/>
      <c r="S190" s="251">
        <v>70</v>
      </c>
      <c r="T190" s="235"/>
      <c r="U190" s="252"/>
      <c r="V190" s="238"/>
      <c r="W190" s="252"/>
      <c r="X190" s="253" t="s">
        <v>504</v>
      </c>
      <c r="Y190" s="254">
        <v>53540</v>
      </c>
      <c r="Z190" s="238" t="s">
        <v>504</v>
      </c>
      <c r="AA190" s="255">
        <v>530</v>
      </c>
      <c r="AB190" s="253" t="s">
        <v>504</v>
      </c>
      <c r="AC190" s="256">
        <v>45890</v>
      </c>
      <c r="AD190" s="253" t="s">
        <v>178</v>
      </c>
      <c r="AE190" s="255">
        <v>450</v>
      </c>
      <c r="AF190" s="908"/>
      <c r="AG190" s="921"/>
      <c r="AH190" s="906"/>
      <c r="AI190" s="919"/>
      <c r="AJ190" s="906"/>
      <c r="AK190" s="911"/>
      <c r="AL190" s="906"/>
      <c r="AM190" s="913"/>
      <c r="AN190" s="906"/>
      <c r="AO190" s="915"/>
      <c r="AP190" s="906"/>
      <c r="AQ190" s="925"/>
      <c r="AR190" s="906"/>
      <c r="AS190" s="257" t="s">
        <v>199</v>
      </c>
      <c r="AT190" s="906"/>
      <c r="AU190" s="257" t="s">
        <v>200</v>
      </c>
      <c r="AV190" s="906"/>
      <c r="AW190" s="257" t="s">
        <v>199</v>
      </c>
      <c r="AX190" s="906"/>
      <c r="AY190" s="257" t="s">
        <v>200</v>
      </c>
      <c r="AZ190" s="909"/>
      <c r="BA190" s="917"/>
      <c r="BB190" s="909"/>
      <c r="BC190" s="258" t="s">
        <v>506</v>
      </c>
      <c r="BD190" s="906"/>
      <c r="BE190" s="259">
        <v>50</v>
      </c>
    </row>
    <row r="191" spans="1:57" ht="24.75" customHeight="1">
      <c r="A191" s="943"/>
      <c r="B191" s="902" t="s">
        <v>188</v>
      </c>
      <c r="C191" s="904" t="s">
        <v>176</v>
      </c>
      <c r="D191" s="299" t="s">
        <v>177</v>
      </c>
      <c r="F191" s="227">
        <v>34670</v>
      </c>
      <c r="G191" s="228">
        <v>42320</v>
      </c>
      <c r="H191" s="229" t="s">
        <v>504</v>
      </c>
      <c r="I191" s="230">
        <v>320</v>
      </c>
      <c r="J191" s="231">
        <v>400</v>
      </c>
      <c r="K191" s="232" t="s">
        <v>403</v>
      </c>
      <c r="L191" s="906" t="s">
        <v>504</v>
      </c>
      <c r="M191" s="914">
        <v>890</v>
      </c>
      <c r="N191" s="906" t="s">
        <v>504</v>
      </c>
      <c r="O191" s="922">
        <v>8</v>
      </c>
      <c r="P191" s="229" t="s">
        <v>504</v>
      </c>
      <c r="Q191" s="233">
        <v>7650</v>
      </c>
      <c r="R191" s="906" t="s">
        <v>504</v>
      </c>
      <c r="S191" s="234">
        <v>70</v>
      </c>
      <c r="T191" s="235" t="s">
        <v>502</v>
      </c>
      <c r="U191" s="261">
        <v>3060</v>
      </c>
      <c r="V191" s="235" t="s">
        <v>502</v>
      </c>
      <c r="W191" s="237">
        <v>30</v>
      </c>
      <c r="X191" s="238"/>
      <c r="Y191" s="239"/>
      <c r="Z191" s="238"/>
      <c r="AA191" s="240"/>
      <c r="AB191" s="238"/>
      <c r="AC191" s="239" t="s">
        <v>179</v>
      </c>
      <c r="AD191" s="238"/>
      <c r="AE191" s="241"/>
      <c r="AF191" s="907" t="s">
        <v>504</v>
      </c>
      <c r="AG191" s="920" t="s">
        <v>180</v>
      </c>
      <c r="AH191" s="906" t="s">
        <v>504</v>
      </c>
      <c r="AI191" s="918" t="s">
        <v>180</v>
      </c>
      <c r="AJ191" s="906" t="s">
        <v>178</v>
      </c>
      <c r="AK191" s="910">
        <v>4370</v>
      </c>
      <c r="AL191" s="906" t="s">
        <v>504</v>
      </c>
      <c r="AM191" s="912">
        <v>40</v>
      </c>
      <c r="AN191" s="906" t="s">
        <v>178</v>
      </c>
      <c r="AO191" s="914">
        <v>770</v>
      </c>
      <c r="AP191" s="906" t="s">
        <v>504</v>
      </c>
      <c r="AQ191" s="924">
        <v>7</v>
      </c>
      <c r="AR191" s="906" t="s">
        <v>178</v>
      </c>
      <c r="AS191" s="242">
        <v>460</v>
      </c>
      <c r="AT191" s="906" t="s">
        <v>178</v>
      </c>
      <c r="AU191" s="243">
        <v>4</v>
      </c>
      <c r="AV191" s="906" t="s">
        <v>178</v>
      </c>
      <c r="AW191" s="242">
        <v>80</v>
      </c>
      <c r="AX191" s="906" t="s">
        <v>178</v>
      </c>
      <c r="AY191" s="243">
        <v>1</v>
      </c>
      <c r="AZ191" s="909" t="s">
        <v>502</v>
      </c>
      <c r="BA191" s="916">
        <v>4660</v>
      </c>
      <c r="BB191" s="909" t="s">
        <v>502</v>
      </c>
      <c r="BC191" s="244">
        <v>240</v>
      </c>
      <c r="BD191" s="906" t="s">
        <v>511</v>
      </c>
      <c r="BE191" s="245">
        <v>4370</v>
      </c>
    </row>
    <row r="192" spans="1:57" ht="24.75" customHeight="1">
      <c r="A192" s="943"/>
      <c r="B192" s="903"/>
      <c r="C192" s="905"/>
      <c r="D192" s="300" t="s">
        <v>181</v>
      </c>
      <c r="F192" s="246">
        <v>42320</v>
      </c>
      <c r="G192" s="247"/>
      <c r="H192" s="229" t="s">
        <v>504</v>
      </c>
      <c r="I192" s="248">
        <v>400</v>
      </c>
      <c r="J192" s="249"/>
      <c r="K192" s="250" t="s">
        <v>403</v>
      </c>
      <c r="L192" s="906"/>
      <c r="M192" s="915"/>
      <c r="N192" s="906"/>
      <c r="O192" s="923"/>
      <c r="P192" s="229" t="s">
        <v>504</v>
      </c>
      <c r="Q192" s="248">
        <v>7650</v>
      </c>
      <c r="R192" s="906"/>
      <c r="S192" s="251">
        <v>70</v>
      </c>
      <c r="T192" s="235"/>
      <c r="U192" s="252"/>
      <c r="V192" s="238"/>
      <c r="W192" s="252"/>
      <c r="X192" s="253" t="s">
        <v>504</v>
      </c>
      <c r="Y192" s="254">
        <v>53540</v>
      </c>
      <c r="Z192" s="238" t="s">
        <v>504</v>
      </c>
      <c r="AA192" s="255">
        <v>530</v>
      </c>
      <c r="AB192" s="253" t="s">
        <v>504</v>
      </c>
      <c r="AC192" s="256">
        <v>45890</v>
      </c>
      <c r="AD192" s="253" t="s">
        <v>178</v>
      </c>
      <c r="AE192" s="255">
        <v>450</v>
      </c>
      <c r="AF192" s="908"/>
      <c r="AG192" s="921"/>
      <c r="AH192" s="906"/>
      <c r="AI192" s="919"/>
      <c r="AJ192" s="906"/>
      <c r="AK192" s="911"/>
      <c r="AL192" s="906"/>
      <c r="AM192" s="913"/>
      <c r="AN192" s="906"/>
      <c r="AO192" s="915"/>
      <c r="AP192" s="906"/>
      <c r="AQ192" s="925"/>
      <c r="AR192" s="906"/>
      <c r="AS192" s="257" t="s">
        <v>199</v>
      </c>
      <c r="AT192" s="906"/>
      <c r="AU192" s="257" t="s">
        <v>200</v>
      </c>
      <c r="AV192" s="906"/>
      <c r="AW192" s="257" t="s">
        <v>199</v>
      </c>
      <c r="AX192" s="906"/>
      <c r="AY192" s="257" t="s">
        <v>200</v>
      </c>
      <c r="AZ192" s="909"/>
      <c r="BA192" s="917"/>
      <c r="BB192" s="909"/>
      <c r="BC192" s="258" t="s">
        <v>506</v>
      </c>
      <c r="BD192" s="906"/>
      <c r="BE192" s="259">
        <v>40</v>
      </c>
    </row>
    <row r="193" spans="1:57" ht="24.75" customHeight="1">
      <c r="A193" s="943"/>
      <c r="B193" s="902" t="s">
        <v>189</v>
      </c>
      <c r="C193" s="904" t="s">
        <v>176</v>
      </c>
      <c r="D193" s="284" t="s">
        <v>177</v>
      </c>
      <c r="F193" s="227">
        <v>32840</v>
      </c>
      <c r="G193" s="228">
        <v>40490</v>
      </c>
      <c r="H193" s="229" t="s">
        <v>504</v>
      </c>
      <c r="I193" s="230">
        <v>300</v>
      </c>
      <c r="J193" s="231">
        <v>380</v>
      </c>
      <c r="K193" s="232" t="s">
        <v>403</v>
      </c>
      <c r="L193" s="906" t="s">
        <v>504</v>
      </c>
      <c r="M193" s="914">
        <v>780</v>
      </c>
      <c r="N193" s="906" t="s">
        <v>504</v>
      </c>
      <c r="O193" s="922">
        <v>7</v>
      </c>
      <c r="P193" s="229" t="s">
        <v>504</v>
      </c>
      <c r="Q193" s="233">
        <v>7650</v>
      </c>
      <c r="R193" s="906" t="s">
        <v>504</v>
      </c>
      <c r="S193" s="234">
        <v>70</v>
      </c>
      <c r="T193" s="235" t="s">
        <v>502</v>
      </c>
      <c r="U193" s="261">
        <v>3060</v>
      </c>
      <c r="V193" s="235" t="s">
        <v>502</v>
      </c>
      <c r="W193" s="237">
        <v>30</v>
      </c>
      <c r="X193" s="238"/>
      <c r="Y193" s="239"/>
      <c r="Z193" s="238"/>
      <c r="AA193" s="240"/>
      <c r="AB193" s="238"/>
      <c r="AC193" s="239" t="s">
        <v>179</v>
      </c>
      <c r="AD193" s="238"/>
      <c r="AE193" s="241"/>
      <c r="AF193" s="907" t="s">
        <v>504</v>
      </c>
      <c r="AG193" s="920" t="s">
        <v>180</v>
      </c>
      <c r="AH193" s="906" t="s">
        <v>504</v>
      </c>
      <c r="AI193" s="918" t="s">
        <v>180</v>
      </c>
      <c r="AJ193" s="906" t="s">
        <v>178</v>
      </c>
      <c r="AK193" s="910">
        <v>3820</v>
      </c>
      <c r="AL193" s="906" t="s">
        <v>504</v>
      </c>
      <c r="AM193" s="912">
        <v>30</v>
      </c>
      <c r="AN193" s="906" t="s">
        <v>178</v>
      </c>
      <c r="AO193" s="914">
        <v>670</v>
      </c>
      <c r="AP193" s="906" t="s">
        <v>504</v>
      </c>
      <c r="AQ193" s="924">
        <v>6</v>
      </c>
      <c r="AR193" s="906" t="s">
        <v>178</v>
      </c>
      <c r="AS193" s="242">
        <v>420</v>
      </c>
      <c r="AT193" s="906" t="s">
        <v>178</v>
      </c>
      <c r="AU193" s="243">
        <v>4</v>
      </c>
      <c r="AV193" s="906" t="s">
        <v>178</v>
      </c>
      <c r="AW193" s="242">
        <v>70</v>
      </c>
      <c r="AX193" s="906" t="s">
        <v>178</v>
      </c>
      <c r="AY193" s="243">
        <v>1</v>
      </c>
      <c r="AZ193" s="909" t="s">
        <v>502</v>
      </c>
      <c r="BA193" s="916">
        <v>4250</v>
      </c>
      <c r="BB193" s="909" t="s">
        <v>502</v>
      </c>
      <c r="BC193" s="244">
        <v>240</v>
      </c>
      <c r="BD193" s="906" t="s">
        <v>511</v>
      </c>
      <c r="BE193" s="245">
        <v>3820</v>
      </c>
    </row>
    <row r="194" spans="1:57" ht="24.75" customHeight="1">
      <c r="A194" s="943"/>
      <c r="B194" s="903"/>
      <c r="C194" s="905"/>
      <c r="D194" s="284" t="s">
        <v>181</v>
      </c>
      <c r="F194" s="246">
        <v>40490</v>
      </c>
      <c r="G194" s="247"/>
      <c r="H194" s="229" t="s">
        <v>504</v>
      </c>
      <c r="I194" s="248">
        <v>380</v>
      </c>
      <c r="J194" s="249"/>
      <c r="K194" s="250" t="s">
        <v>403</v>
      </c>
      <c r="L194" s="906"/>
      <c r="M194" s="915"/>
      <c r="N194" s="906"/>
      <c r="O194" s="923"/>
      <c r="P194" s="229" t="s">
        <v>504</v>
      </c>
      <c r="Q194" s="248">
        <v>7650</v>
      </c>
      <c r="R194" s="906"/>
      <c r="S194" s="251">
        <v>70</v>
      </c>
      <c r="T194" s="235"/>
      <c r="U194" s="252"/>
      <c r="V194" s="238"/>
      <c r="W194" s="252"/>
      <c r="X194" s="253" t="s">
        <v>504</v>
      </c>
      <c r="Y194" s="254">
        <v>53540</v>
      </c>
      <c r="Z194" s="238" t="s">
        <v>504</v>
      </c>
      <c r="AA194" s="255">
        <v>530</v>
      </c>
      <c r="AB194" s="253" t="s">
        <v>504</v>
      </c>
      <c r="AC194" s="256">
        <v>45890</v>
      </c>
      <c r="AD194" s="253" t="s">
        <v>178</v>
      </c>
      <c r="AE194" s="255">
        <v>450</v>
      </c>
      <c r="AF194" s="908"/>
      <c r="AG194" s="921"/>
      <c r="AH194" s="906"/>
      <c r="AI194" s="919"/>
      <c r="AJ194" s="906"/>
      <c r="AK194" s="911"/>
      <c r="AL194" s="906"/>
      <c r="AM194" s="913"/>
      <c r="AN194" s="906"/>
      <c r="AO194" s="915"/>
      <c r="AP194" s="906"/>
      <c r="AQ194" s="925"/>
      <c r="AR194" s="906"/>
      <c r="AS194" s="257" t="s">
        <v>199</v>
      </c>
      <c r="AT194" s="906"/>
      <c r="AU194" s="257" t="s">
        <v>200</v>
      </c>
      <c r="AV194" s="906"/>
      <c r="AW194" s="257" t="s">
        <v>199</v>
      </c>
      <c r="AX194" s="906"/>
      <c r="AY194" s="257" t="s">
        <v>200</v>
      </c>
      <c r="AZ194" s="909"/>
      <c r="BA194" s="917"/>
      <c r="BB194" s="909"/>
      <c r="BC194" s="258" t="s">
        <v>506</v>
      </c>
      <c r="BD194" s="906"/>
      <c r="BE194" s="259">
        <v>30</v>
      </c>
    </row>
    <row r="195" spans="1:57" ht="24.75" customHeight="1">
      <c r="A195" s="943"/>
      <c r="B195" s="902" t="s">
        <v>190</v>
      </c>
      <c r="C195" s="904" t="s">
        <v>176</v>
      </c>
      <c r="D195" s="299" t="s">
        <v>177</v>
      </c>
      <c r="F195" s="227">
        <v>31380</v>
      </c>
      <c r="G195" s="228">
        <v>39030</v>
      </c>
      <c r="H195" s="229" t="s">
        <v>504</v>
      </c>
      <c r="I195" s="230">
        <v>290</v>
      </c>
      <c r="J195" s="231">
        <v>370</v>
      </c>
      <c r="K195" s="232" t="s">
        <v>403</v>
      </c>
      <c r="L195" s="906" t="s">
        <v>504</v>
      </c>
      <c r="M195" s="914">
        <v>690</v>
      </c>
      <c r="N195" s="906" t="s">
        <v>504</v>
      </c>
      <c r="O195" s="922">
        <v>6</v>
      </c>
      <c r="P195" s="229" t="s">
        <v>504</v>
      </c>
      <c r="Q195" s="233">
        <v>7650</v>
      </c>
      <c r="R195" s="906" t="s">
        <v>504</v>
      </c>
      <c r="S195" s="234">
        <v>70</v>
      </c>
      <c r="T195" s="235" t="s">
        <v>502</v>
      </c>
      <c r="U195" s="261">
        <v>3060</v>
      </c>
      <c r="V195" s="235" t="s">
        <v>502</v>
      </c>
      <c r="W195" s="237">
        <v>30</v>
      </c>
      <c r="X195" s="238"/>
      <c r="Y195" s="239"/>
      <c r="Z195" s="238"/>
      <c r="AA195" s="240"/>
      <c r="AB195" s="238"/>
      <c r="AC195" s="239" t="s">
        <v>179</v>
      </c>
      <c r="AD195" s="238"/>
      <c r="AE195" s="241"/>
      <c r="AF195" s="907" t="s">
        <v>504</v>
      </c>
      <c r="AG195" s="920">
        <v>660</v>
      </c>
      <c r="AH195" s="906" t="s">
        <v>504</v>
      </c>
      <c r="AI195" s="918">
        <v>6</v>
      </c>
      <c r="AJ195" s="906" t="s">
        <v>178</v>
      </c>
      <c r="AK195" s="910">
        <v>3390</v>
      </c>
      <c r="AL195" s="906" t="s">
        <v>504</v>
      </c>
      <c r="AM195" s="912">
        <v>30</v>
      </c>
      <c r="AN195" s="906" t="s">
        <v>178</v>
      </c>
      <c r="AO195" s="914">
        <v>600</v>
      </c>
      <c r="AP195" s="906" t="s">
        <v>504</v>
      </c>
      <c r="AQ195" s="924">
        <v>6</v>
      </c>
      <c r="AR195" s="906" t="s">
        <v>178</v>
      </c>
      <c r="AS195" s="242">
        <v>390</v>
      </c>
      <c r="AT195" s="906" t="s">
        <v>178</v>
      </c>
      <c r="AU195" s="243">
        <v>3</v>
      </c>
      <c r="AV195" s="906" t="s">
        <v>178</v>
      </c>
      <c r="AW195" s="242">
        <v>70</v>
      </c>
      <c r="AX195" s="906" t="s">
        <v>178</v>
      </c>
      <c r="AY195" s="243">
        <v>1</v>
      </c>
      <c r="AZ195" s="909" t="s">
        <v>502</v>
      </c>
      <c r="BA195" s="916">
        <v>3920</v>
      </c>
      <c r="BB195" s="909" t="s">
        <v>502</v>
      </c>
      <c r="BC195" s="244">
        <v>240</v>
      </c>
      <c r="BD195" s="906" t="s">
        <v>511</v>
      </c>
      <c r="BE195" s="245">
        <v>3400</v>
      </c>
    </row>
    <row r="196" spans="1:57" ht="24.75" customHeight="1">
      <c r="A196" s="943"/>
      <c r="B196" s="903"/>
      <c r="C196" s="905"/>
      <c r="D196" s="300" t="s">
        <v>181</v>
      </c>
      <c r="F196" s="246">
        <v>39030</v>
      </c>
      <c r="G196" s="247"/>
      <c r="H196" s="229" t="s">
        <v>504</v>
      </c>
      <c r="I196" s="248">
        <v>370</v>
      </c>
      <c r="J196" s="249"/>
      <c r="K196" s="250" t="s">
        <v>403</v>
      </c>
      <c r="L196" s="906"/>
      <c r="M196" s="915"/>
      <c r="N196" s="906"/>
      <c r="O196" s="923"/>
      <c r="P196" s="229" t="s">
        <v>504</v>
      </c>
      <c r="Q196" s="248">
        <v>7650</v>
      </c>
      <c r="R196" s="906"/>
      <c r="S196" s="251">
        <v>70</v>
      </c>
      <c r="T196" s="235"/>
      <c r="U196" s="252"/>
      <c r="V196" s="238"/>
      <c r="W196" s="252"/>
      <c r="X196" s="253" t="s">
        <v>504</v>
      </c>
      <c r="Y196" s="254">
        <v>53540</v>
      </c>
      <c r="Z196" s="238" t="s">
        <v>504</v>
      </c>
      <c r="AA196" s="255">
        <v>530</v>
      </c>
      <c r="AB196" s="253" t="s">
        <v>504</v>
      </c>
      <c r="AC196" s="256">
        <v>45890</v>
      </c>
      <c r="AD196" s="253" t="s">
        <v>178</v>
      </c>
      <c r="AE196" s="255">
        <v>450</v>
      </c>
      <c r="AF196" s="908"/>
      <c r="AG196" s="921"/>
      <c r="AH196" s="906"/>
      <c r="AI196" s="919"/>
      <c r="AJ196" s="906"/>
      <c r="AK196" s="911"/>
      <c r="AL196" s="906"/>
      <c r="AM196" s="913"/>
      <c r="AN196" s="906"/>
      <c r="AO196" s="915"/>
      <c r="AP196" s="906"/>
      <c r="AQ196" s="925"/>
      <c r="AR196" s="906"/>
      <c r="AS196" s="257" t="s">
        <v>199</v>
      </c>
      <c r="AT196" s="906"/>
      <c r="AU196" s="257" t="s">
        <v>200</v>
      </c>
      <c r="AV196" s="906"/>
      <c r="AW196" s="257" t="s">
        <v>199</v>
      </c>
      <c r="AX196" s="906"/>
      <c r="AY196" s="257" t="s">
        <v>200</v>
      </c>
      <c r="AZ196" s="909"/>
      <c r="BA196" s="917"/>
      <c r="BB196" s="909"/>
      <c r="BC196" s="258" t="s">
        <v>506</v>
      </c>
      <c r="BD196" s="906"/>
      <c r="BE196" s="259">
        <v>30</v>
      </c>
    </row>
    <row r="197" spans="1:57" ht="24.75" customHeight="1">
      <c r="A197" s="943"/>
      <c r="B197" s="902" t="s">
        <v>191</v>
      </c>
      <c r="C197" s="904" t="s">
        <v>176</v>
      </c>
      <c r="D197" s="284" t="s">
        <v>177</v>
      </c>
      <c r="F197" s="227">
        <v>30250</v>
      </c>
      <c r="G197" s="228">
        <v>37900</v>
      </c>
      <c r="H197" s="229" t="s">
        <v>504</v>
      </c>
      <c r="I197" s="230">
        <v>280</v>
      </c>
      <c r="J197" s="231">
        <v>350</v>
      </c>
      <c r="K197" s="232" t="s">
        <v>403</v>
      </c>
      <c r="L197" s="906" t="s">
        <v>504</v>
      </c>
      <c r="M197" s="914">
        <v>620</v>
      </c>
      <c r="N197" s="906" t="s">
        <v>504</v>
      </c>
      <c r="O197" s="922">
        <v>6</v>
      </c>
      <c r="P197" s="229" t="s">
        <v>504</v>
      </c>
      <c r="Q197" s="233">
        <v>7650</v>
      </c>
      <c r="R197" s="906" t="s">
        <v>504</v>
      </c>
      <c r="S197" s="234">
        <v>70</v>
      </c>
      <c r="T197" s="235" t="s">
        <v>502</v>
      </c>
      <c r="U197" s="261">
        <v>3060</v>
      </c>
      <c r="V197" s="235" t="s">
        <v>502</v>
      </c>
      <c r="W197" s="237">
        <v>30</v>
      </c>
      <c r="X197" s="238"/>
      <c r="Y197" s="239"/>
      <c r="Z197" s="238"/>
      <c r="AA197" s="240"/>
      <c r="AB197" s="238"/>
      <c r="AC197" s="239" t="s">
        <v>179</v>
      </c>
      <c r="AD197" s="238"/>
      <c r="AE197" s="241"/>
      <c r="AF197" s="907" t="s">
        <v>504</v>
      </c>
      <c r="AG197" s="920">
        <v>600</v>
      </c>
      <c r="AH197" s="906" t="s">
        <v>504</v>
      </c>
      <c r="AI197" s="918">
        <v>6</v>
      </c>
      <c r="AJ197" s="906" t="s">
        <v>178</v>
      </c>
      <c r="AK197" s="910">
        <v>3050</v>
      </c>
      <c r="AL197" s="906" t="s">
        <v>504</v>
      </c>
      <c r="AM197" s="912">
        <v>30</v>
      </c>
      <c r="AN197" s="906" t="s">
        <v>178</v>
      </c>
      <c r="AO197" s="914">
        <v>540</v>
      </c>
      <c r="AP197" s="906" t="s">
        <v>504</v>
      </c>
      <c r="AQ197" s="924">
        <v>5</v>
      </c>
      <c r="AR197" s="906" t="s">
        <v>178</v>
      </c>
      <c r="AS197" s="242">
        <v>370</v>
      </c>
      <c r="AT197" s="906" t="s">
        <v>178</v>
      </c>
      <c r="AU197" s="243">
        <v>3</v>
      </c>
      <c r="AV197" s="906" t="s">
        <v>178</v>
      </c>
      <c r="AW197" s="242">
        <v>60</v>
      </c>
      <c r="AX197" s="906" t="s">
        <v>178</v>
      </c>
      <c r="AY197" s="243">
        <v>1</v>
      </c>
      <c r="AZ197" s="909" t="s">
        <v>502</v>
      </c>
      <c r="BA197" s="916">
        <v>3660</v>
      </c>
      <c r="BB197" s="909" t="s">
        <v>502</v>
      </c>
      <c r="BC197" s="244">
        <v>240</v>
      </c>
      <c r="BD197" s="906" t="s">
        <v>511</v>
      </c>
      <c r="BE197" s="245">
        <v>3060</v>
      </c>
    </row>
    <row r="198" spans="1:57" ht="24.75" customHeight="1">
      <c r="A198" s="943"/>
      <c r="B198" s="903"/>
      <c r="C198" s="905"/>
      <c r="D198" s="284" t="s">
        <v>181</v>
      </c>
      <c r="F198" s="246">
        <v>37900</v>
      </c>
      <c r="G198" s="247"/>
      <c r="H198" s="229" t="s">
        <v>504</v>
      </c>
      <c r="I198" s="248">
        <v>350</v>
      </c>
      <c r="J198" s="249"/>
      <c r="K198" s="250" t="s">
        <v>403</v>
      </c>
      <c r="L198" s="906"/>
      <c r="M198" s="915"/>
      <c r="N198" s="906"/>
      <c r="O198" s="923"/>
      <c r="P198" s="229" t="s">
        <v>504</v>
      </c>
      <c r="Q198" s="248">
        <v>7650</v>
      </c>
      <c r="R198" s="906"/>
      <c r="S198" s="251">
        <v>70</v>
      </c>
      <c r="T198" s="235"/>
      <c r="U198" s="252"/>
      <c r="V198" s="238"/>
      <c r="W198" s="252"/>
      <c r="X198" s="253" t="s">
        <v>504</v>
      </c>
      <c r="Y198" s="254">
        <v>53540</v>
      </c>
      <c r="Z198" s="238" t="s">
        <v>504</v>
      </c>
      <c r="AA198" s="255">
        <v>530</v>
      </c>
      <c r="AB198" s="253" t="s">
        <v>504</v>
      </c>
      <c r="AC198" s="256">
        <v>45890</v>
      </c>
      <c r="AD198" s="253" t="s">
        <v>178</v>
      </c>
      <c r="AE198" s="255">
        <v>450</v>
      </c>
      <c r="AF198" s="908"/>
      <c r="AG198" s="921"/>
      <c r="AH198" s="906"/>
      <c r="AI198" s="919"/>
      <c r="AJ198" s="906"/>
      <c r="AK198" s="911"/>
      <c r="AL198" s="906"/>
      <c r="AM198" s="913"/>
      <c r="AN198" s="906"/>
      <c r="AO198" s="915"/>
      <c r="AP198" s="906"/>
      <c r="AQ198" s="925"/>
      <c r="AR198" s="906"/>
      <c r="AS198" s="257" t="s">
        <v>199</v>
      </c>
      <c r="AT198" s="906"/>
      <c r="AU198" s="257" t="s">
        <v>200</v>
      </c>
      <c r="AV198" s="906"/>
      <c r="AW198" s="257" t="s">
        <v>199</v>
      </c>
      <c r="AX198" s="906"/>
      <c r="AY198" s="257" t="s">
        <v>200</v>
      </c>
      <c r="AZ198" s="909"/>
      <c r="BA198" s="917"/>
      <c r="BB198" s="909"/>
      <c r="BC198" s="258" t="s">
        <v>506</v>
      </c>
      <c r="BD198" s="906"/>
      <c r="BE198" s="259">
        <v>30</v>
      </c>
    </row>
    <row r="199" spans="1:57" ht="24.75" customHeight="1">
      <c r="A199" s="943"/>
      <c r="B199" s="902" t="s">
        <v>192</v>
      </c>
      <c r="C199" s="904" t="s">
        <v>176</v>
      </c>
      <c r="D199" s="299" t="s">
        <v>177</v>
      </c>
      <c r="F199" s="227">
        <v>28520</v>
      </c>
      <c r="G199" s="228">
        <v>36170</v>
      </c>
      <c r="H199" s="229" t="s">
        <v>504</v>
      </c>
      <c r="I199" s="230">
        <v>260</v>
      </c>
      <c r="J199" s="231">
        <v>340</v>
      </c>
      <c r="K199" s="232" t="s">
        <v>403</v>
      </c>
      <c r="L199" s="906" t="s">
        <v>504</v>
      </c>
      <c r="M199" s="914">
        <v>520</v>
      </c>
      <c r="N199" s="906" t="s">
        <v>504</v>
      </c>
      <c r="O199" s="922">
        <v>5</v>
      </c>
      <c r="P199" s="229" t="s">
        <v>504</v>
      </c>
      <c r="Q199" s="233">
        <v>7650</v>
      </c>
      <c r="R199" s="906" t="s">
        <v>504</v>
      </c>
      <c r="S199" s="234">
        <v>70</v>
      </c>
      <c r="T199" s="235" t="s">
        <v>502</v>
      </c>
      <c r="U199" s="261">
        <v>3060</v>
      </c>
      <c r="V199" s="235" t="s">
        <v>502</v>
      </c>
      <c r="W199" s="237">
        <v>30</v>
      </c>
      <c r="X199" s="238"/>
      <c r="Y199" s="239"/>
      <c r="Z199" s="238"/>
      <c r="AA199" s="240"/>
      <c r="AB199" s="238"/>
      <c r="AC199" s="239" t="s">
        <v>179</v>
      </c>
      <c r="AD199" s="238"/>
      <c r="AE199" s="241"/>
      <c r="AF199" s="907" t="s">
        <v>504</v>
      </c>
      <c r="AG199" s="920">
        <v>500</v>
      </c>
      <c r="AH199" s="906" t="s">
        <v>504</v>
      </c>
      <c r="AI199" s="918">
        <v>5</v>
      </c>
      <c r="AJ199" s="906" t="s">
        <v>178</v>
      </c>
      <c r="AK199" s="910">
        <v>2540</v>
      </c>
      <c r="AL199" s="906" t="s">
        <v>504</v>
      </c>
      <c r="AM199" s="912">
        <v>20</v>
      </c>
      <c r="AN199" s="906" t="s">
        <v>178</v>
      </c>
      <c r="AO199" s="914">
        <v>520</v>
      </c>
      <c r="AP199" s="906" t="s">
        <v>504</v>
      </c>
      <c r="AQ199" s="924">
        <v>5</v>
      </c>
      <c r="AR199" s="906" t="s">
        <v>178</v>
      </c>
      <c r="AS199" s="242">
        <v>320</v>
      </c>
      <c r="AT199" s="906" t="s">
        <v>178</v>
      </c>
      <c r="AU199" s="243">
        <v>3</v>
      </c>
      <c r="AV199" s="906" t="s">
        <v>178</v>
      </c>
      <c r="AW199" s="242">
        <v>50</v>
      </c>
      <c r="AX199" s="906" t="s">
        <v>178</v>
      </c>
      <c r="AY199" s="243">
        <v>1</v>
      </c>
      <c r="AZ199" s="909" t="s">
        <v>502</v>
      </c>
      <c r="BA199" s="916">
        <v>3160</v>
      </c>
      <c r="BB199" s="909" t="s">
        <v>502</v>
      </c>
      <c r="BC199" s="244">
        <v>240</v>
      </c>
      <c r="BD199" s="906" t="s">
        <v>511</v>
      </c>
      <c r="BE199" s="245">
        <v>2550</v>
      </c>
    </row>
    <row r="200" spans="1:57" ht="24.75" customHeight="1">
      <c r="A200" s="943"/>
      <c r="B200" s="903"/>
      <c r="C200" s="905"/>
      <c r="D200" s="300" t="s">
        <v>181</v>
      </c>
      <c r="F200" s="246">
        <v>36170</v>
      </c>
      <c r="G200" s="247"/>
      <c r="H200" s="229" t="s">
        <v>504</v>
      </c>
      <c r="I200" s="248">
        <v>340</v>
      </c>
      <c r="J200" s="249"/>
      <c r="K200" s="250" t="s">
        <v>403</v>
      </c>
      <c r="L200" s="906"/>
      <c r="M200" s="915"/>
      <c r="N200" s="906"/>
      <c r="O200" s="923"/>
      <c r="P200" s="229" t="s">
        <v>504</v>
      </c>
      <c r="Q200" s="248">
        <v>7650</v>
      </c>
      <c r="R200" s="906"/>
      <c r="S200" s="251">
        <v>70</v>
      </c>
      <c r="T200" s="235"/>
      <c r="U200" s="252"/>
      <c r="V200" s="238"/>
      <c r="W200" s="252"/>
      <c r="X200" s="253" t="s">
        <v>504</v>
      </c>
      <c r="Y200" s="254">
        <v>53540</v>
      </c>
      <c r="Z200" s="238" t="s">
        <v>504</v>
      </c>
      <c r="AA200" s="255">
        <v>530</v>
      </c>
      <c r="AB200" s="253" t="s">
        <v>504</v>
      </c>
      <c r="AC200" s="256">
        <v>45890</v>
      </c>
      <c r="AD200" s="253" t="s">
        <v>178</v>
      </c>
      <c r="AE200" s="255">
        <v>450</v>
      </c>
      <c r="AF200" s="908"/>
      <c r="AG200" s="921"/>
      <c r="AH200" s="906"/>
      <c r="AI200" s="919"/>
      <c r="AJ200" s="906"/>
      <c r="AK200" s="911"/>
      <c r="AL200" s="906"/>
      <c r="AM200" s="913"/>
      <c r="AN200" s="906"/>
      <c r="AO200" s="915"/>
      <c r="AP200" s="906"/>
      <c r="AQ200" s="925"/>
      <c r="AR200" s="906"/>
      <c r="AS200" s="257" t="s">
        <v>199</v>
      </c>
      <c r="AT200" s="906"/>
      <c r="AU200" s="257" t="s">
        <v>200</v>
      </c>
      <c r="AV200" s="906"/>
      <c r="AW200" s="257" t="s">
        <v>199</v>
      </c>
      <c r="AX200" s="906"/>
      <c r="AY200" s="257" t="s">
        <v>200</v>
      </c>
      <c r="AZ200" s="909"/>
      <c r="BA200" s="917"/>
      <c r="BB200" s="909"/>
      <c r="BC200" s="258" t="s">
        <v>506</v>
      </c>
      <c r="BD200" s="906"/>
      <c r="BE200" s="259">
        <v>20</v>
      </c>
    </row>
    <row r="201" spans="1:57" ht="24.75" customHeight="1">
      <c r="A201" s="943"/>
      <c r="B201" s="902" t="s">
        <v>193</v>
      </c>
      <c r="C201" s="904" t="s">
        <v>176</v>
      </c>
      <c r="D201" s="284" t="s">
        <v>177</v>
      </c>
      <c r="F201" s="227">
        <v>27270</v>
      </c>
      <c r="G201" s="228">
        <v>34920</v>
      </c>
      <c r="H201" s="229" t="s">
        <v>504</v>
      </c>
      <c r="I201" s="230">
        <v>250</v>
      </c>
      <c r="J201" s="231">
        <v>320</v>
      </c>
      <c r="K201" s="232" t="s">
        <v>403</v>
      </c>
      <c r="L201" s="906" t="s">
        <v>504</v>
      </c>
      <c r="M201" s="914">
        <v>440</v>
      </c>
      <c r="N201" s="906" t="s">
        <v>504</v>
      </c>
      <c r="O201" s="922">
        <v>4</v>
      </c>
      <c r="P201" s="229" t="s">
        <v>504</v>
      </c>
      <c r="Q201" s="233">
        <v>7650</v>
      </c>
      <c r="R201" s="906" t="s">
        <v>504</v>
      </c>
      <c r="S201" s="234">
        <v>70</v>
      </c>
      <c r="T201" s="235" t="s">
        <v>502</v>
      </c>
      <c r="U201" s="261">
        <v>3060</v>
      </c>
      <c r="V201" s="235" t="s">
        <v>502</v>
      </c>
      <c r="W201" s="237">
        <v>30</v>
      </c>
      <c r="X201" s="238"/>
      <c r="Y201" s="239"/>
      <c r="Z201" s="238"/>
      <c r="AA201" s="240"/>
      <c r="AB201" s="238"/>
      <c r="AC201" s="239" t="s">
        <v>179</v>
      </c>
      <c r="AD201" s="238"/>
      <c r="AE201" s="241"/>
      <c r="AF201" s="907" t="s">
        <v>504</v>
      </c>
      <c r="AG201" s="920">
        <v>430</v>
      </c>
      <c r="AH201" s="906" t="s">
        <v>504</v>
      </c>
      <c r="AI201" s="918">
        <v>4</v>
      </c>
      <c r="AJ201" s="906" t="s">
        <v>178</v>
      </c>
      <c r="AK201" s="910">
        <v>2180</v>
      </c>
      <c r="AL201" s="906" t="s">
        <v>504</v>
      </c>
      <c r="AM201" s="912">
        <v>20</v>
      </c>
      <c r="AN201" s="906" t="s">
        <v>178</v>
      </c>
      <c r="AO201" s="914">
        <v>520</v>
      </c>
      <c r="AP201" s="906" t="s">
        <v>504</v>
      </c>
      <c r="AQ201" s="924">
        <v>5</v>
      </c>
      <c r="AR201" s="906" t="s">
        <v>178</v>
      </c>
      <c r="AS201" s="242">
        <v>280</v>
      </c>
      <c r="AT201" s="906" t="s">
        <v>178</v>
      </c>
      <c r="AU201" s="243">
        <v>2</v>
      </c>
      <c r="AV201" s="906" t="s">
        <v>178</v>
      </c>
      <c r="AW201" s="242">
        <v>50</v>
      </c>
      <c r="AX201" s="906" t="s">
        <v>178</v>
      </c>
      <c r="AY201" s="243">
        <v>1</v>
      </c>
      <c r="AZ201" s="909" t="s">
        <v>502</v>
      </c>
      <c r="BA201" s="916">
        <v>2810</v>
      </c>
      <c r="BB201" s="909" t="s">
        <v>502</v>
      </c>
      <c r="BC201" s="244">
        <v>240</v>
      </c>
      <c r="BD201" s="906" t="s">
        <v>511</v>
      </c>
      <c r="BE201" s="245">
        <v>2180</v>
      </c>
    </row>
    <row r="202" spans="1:57" ht="24.75" customHeight="1">
      <c r="A202" s="943"/>
      <c r="B202" s="903"/>
      <c r="C202" s="905"/>
      <c r="D202" s="284" t="s">
        <v>181</v>
      </c>
      <c r="F202" s="246">
        <v>34920</v>
      </c>
      <c r="G202" s="247"/>
      <c r="H202" s="229" t="s">
        <v>504</v>
      </c>
      <c r="I202" s="248">
        <v>320</v>
      </c>
      <c r="J202" s="249"/>
      <c r="K202" s="250" t="s">
        <v>403</v>
      </c>
      <c r="L202" s="906"/>
      <c r="M202" s="915"/>
      <c r="N202" s="906"/>
      <c r="O202" s="923"/>
      <c r="P202" s="229" t="s">
        <v>504</v>
      </c>
      <c r="Q202" s="248">
        <v>7650</v>
      </c>
      <c r="R202" s="906"/>
      <c r="S202" s="251">
        <v>70</v>
      </c>
      <c r="T202" s="235"/>
      <c r="U202" s="252"/>
      <c r="V202" s="238"/>
      <c r="W202" s="252"/>
      <c r="X202" s="253" t="s">
        <v>504</v>
      </c>
      <c r="Y202" s="254">
        <v>53540</v>
      </c>
      <c r="Z202" s="238" t="s">
        <v>504</v>
      </c>
      <c r="AA202" s="255">
        <v>530</v>
      </c>
      <c r="AB202" s="253" t="s">
        <v>504</v>
      </c>
      <c r="AC202" s="256">
        <v>45890</v>
      </c>
      <c r="AD202" s="253" t="s">
        <v>178</v>
      </c>
      <c r="AE202" s="255">
        <v>450</v>
      </c>
      <c r="AF202" s="908"/>
      <c r="AG202" s="921"/>
      <c r="AH202" s="906"/>
      <c r="AI202" s="919"/>
      <c r="AJ202" s="906"/>
      <c r="AK202" s="911"/>
      <c r="AL202" s="906"/>
      <c r="AM202" s="913"/>
      <c r="AN202" s="906"/>
      <c r="AO202" s="915"/>
      <c r="AP202" s="906"/>
      <c r="AQ202" s="925"/>
      <c r="AR202" s="906"/>
      <c r="AS202" s="257" t="s">
        <v>199</v>
      </c>
      <c r="AT202" s="906"/>
      <c r="AU202" s="257" t="s">
        <v>200</v>
      </c>
      <c r="AV202" s="906"/>
      <c r="AW202" s="257" t="s">
        <v>199</v>
      </c>
      <c r="AX202" s="906"/>
      <c r="AY202" s="257" t="s">
        <v>200</v>
      </c>
      <c r="AZ202" s="909"/>
      <c r="BA202" s="917"/>
      <c r="BB202" s="909"/>
      <c r="BC202" s="258" t="s">
        <v>506</v>
      </c>
      <c r="BD202" s="906"/>
      <c r="BE202" s="259">
        <v>20</v>
      </c>
    </row>
    <row r="203" spans="1:57" ht="24.75" customHeight="1">
      <c r="A203" s="943"/>
      <c r="B203" s="902" t="s">
        <v>194</v>
      </c>
      <c r="C203" s="904" t="s">
        <v>176</v>
      </c>
      <c r="D203" s="299" t="s">
        <v>177</v>
      </c>
      <c r="F203" s="227">
        <v>26340</v>
      </c>
      <c r="G203" s="228">
        <v>33990</v>
      </c>
      <c r="H203" s="229" t="s">
        <v>504</v>
      </c>
      <c r="I203" s="230">
        <v>240</v>
      </c>
      <c r="J203" s="231">
        <v>320</v>
      </c>
      <c r="K203" s="232" t="s">
        <v>403</v>
      </c>
      <c r="L203" s="906" t="s">
        <v>504</v>
      </c>
      <c r="M203" s="914">
        <v>390</v>
      </c>
      <c r="N203" s="906" t="s">
        <v>504</v>
      </c>
      <c r="O203" s="922">
        <v>3</v>
      </c>
      <c r="P203" s="229" t="s">
        <v>504</v>
      </c>
      <c r="Q203" s="233">
        <v>7650</v>
      </c>
      <c r="R203" s="906" t="s">
        <v>504</v>
      </c>
      <c r="S203" s="234">
        <v>70</v>
      </c>
      <c r="T203" s="235" t="s">
        <v>502</v>
      </c>
      <c r="U203" s="261">
        <v>3060</v>
      </c>
      <c r="V203" s="235" t="s">
        <v>502</v>
      </c>
      <c r="W203" s="237">
        <v>30</v>
      </c>
      <c r="X203" s="238"/>
      <c r="Y203" s="239"/>
      <c r="Z203" s="238"/>
      <c r="AA203" s="240"/>
      <c r="AB203" s="238"/>
      <c r="AC203" s="239" t="s">
        <v>179</v>
      </c>
      <c r="AD203" s="238"/>
      <c r="AE203" s="241"/>
      <c r="AF203" s="907" t="s">
        <v>504</v>
      </c>
      <c r="AG203" s="920">
        <v>370</v>
      </c>
      <c r="AH203" s="906" t="s">
        <v>504</v>
      </c>
      <c r="AI203" s="918">
        <v>3</v>
      </c>
      <c r="AJ203" s="906" t="s">
        <v>178</v>
      </c>
      <c r="AK203" s="910">
        <v>1910</v>
      </c>
      <c r="AL203" s="906" t="s">
        <v>504</v>
      </c>
      <c r="AM203" s="912">
        <v>10</v>
      </c>
      <c r="AN203" s="906" t="s">
        <v>178</v>
      </c>
      <c r="AO203" s="914">
        <v>520</v>
      </c>
      <c r="AP203" s="906" t="s">
        <v>504</v>
      </c>
      <c r="AQ203" s="924">
        <v>5</v>
      </c>
      <c r="AR203" s="906" t="s">
        <v>178</v>
      </c>
      <c r="AS203" s="242">
        <v>260</v>
      </c>
      <c r="AT203" s="906" t="s">
        <v>178</v>
      </c>
      <c r="AU203" s="243">
        <v>2</v>
      </c>
      <c r="AV203" s="906" t="s">
        <v>178</v>
      </c>
      <c r="AW203" s="242">
        <v>40</v>
      </c>
      <c r="AX203" s="906" t="s">
        <v>178</v>
      </c>
      <c r="AY203" s="243">
        <v>1</v>
      </c>
      <c r="AZ203" s="909" t="s">
        <v>502</v>
      </c>
      <c r="BA203" s="916">
        <v>2540</v>
      </c>
      <c r="BB203" s="909" t="s">
        <v>502</v>
      </c>
      <c r="BC203" s="244">
        <v>240</v>
      </c>
      <c r="BD203" s="906" t="s">
        <v>511</v>
      </c>
      <c r="BE203" s="245">
        <v>1910</v>
      </c>
    </row>
    <row r="204" spans="1:57" ht="24.75" customHeight="1">
      <c r="A204" s="943"/>
      <c r="B204" s="903"/>
      <c r="C204" s="905"/>
      <c r="D204" s="300" t="s">
        <v>181</v>
      </c>
      <c r="F204" s="246">
        <v>33990</v>
      </c>
      <c r="G204" s="247"/>
      <c r="H204" s="229" t="s">
        <v>504</v>
      </c>
      <c r="I204" s="248">
        <v>320</v>
      </c>
      <c r="J204" s="249"/>
      <c r="K204" s="250" t="s">
        <v>403</v>
      </c>
      <c r="L204" s="906"/>
      <c r="M204" s="915"/>
      <c r="N204" s="906"/>
      <c r="O204" s="923"/>
      <c r="P204" s="229" t="s">
        <v>504</v>
      </c>
      <c r="Q204" s="248">
        <v>7650</v>
      </c>
      <c r="R204" s="906"/>
      <c r="S204" s="251">
        <v>70</v>
      </c>
      <c r="T204" s="235"/>
      <c r="U204" s="252"/>
      <c r="V204" s="238"/>
      <c r="W204" s="252"/>
      <c r="X204" s="253" t="s">
        <v>504</v>
      </c>
      <c r="Y204" s="254">
        <v>53540</v>
      </c>
      <c r="Z204" s="238" t="s">
        <v>504</v>
      </c>
      <c r="AA204" s="255">
        <v>530</v>
      </c>
      <c r="AB204" s="253" t="s">
        <v>504</v>
      </c>
      <c r="AC204" s="256">
        <v>45890</v>
      </c>
      <c r="AD204" s="253" t="s">
        <v>178</v>
      </c>
      <c r="AE204" s="255">
        <v>450</v>
      </c>
      <c r="AF204" s="908"/>
      <c r="AG204" s="921"/>
      <c r="AH204" s="906"/>
      <c r="AI204" s="919"/>
      <c r="AJ204" s="906"/>
      <c r="AK204" s="911"/>
      <c r="AL204" s="906"/>
      <c r="AM204" s="913"/>
      <c r="AN204" s="906"/>
      <c r="AO204" s="915"/>
      <c r="AP204" s="906"/>
      <c r="AQ204" s="925"/>
      <c r="AR204" s="906"/>
      <c r="AS204" s="257" t="s">
        <v>199</v>
      </c>
      <c r="AT204" s="906"/>
      <c r="AU204" s="257" t="s">
        <v>200</v>
      </c>
      <c r="AV204" s="906"/>
      <c r="AW204" s="257" t="s">
        <v>199</v>
      </c>
      <c r="AX204" s="906"/>
      <c r="AY204" s="257" t="s">
        <v>200</v>
      </c>
      <c r="AZ204" s="909"/>
      <c r="BA204" s="917"/>
      <c r="BB204" s="909"/>
      <c r="BC204" s="258" t="s">
        <v>506</v>
      </c>
      <c r="BD204" s="906"/>
      <c r="BE204" s="259">
        <v>10</v>
      </c>
    </row>
    <row r="205" spans="1:57" ht="24.75" customHeight="1">
      <c r="A205" s="943"/>
      <c r="B205" s="902" t="s">
        <v>195</v>
      </c>
      <c r="C205" s="904" t="s">
        <v>176</v>
      </c>
      <c r="D205" s="284" t="s">
        <v>177</v>
      </c>
      <c r="F205" s="227">
        <v>25630</v>
      </c>
      <c r="G205" s="228">
        <v>33280</v>
      </c>
      <c r="H205" s="229" t="s">
        <v>504</v>
      </c>
      <c r="I205" s="230">
        <v>230</v>
      </c>
      <c r="J205" s="231">
        <v>310</v>
      </c>
      <c r="K205" s="232" t="s">
        <v>403</v>
      </c>
      <c r="L205" s="906" t="s">
        <v>504</v>
      </c>
      <c r="M205" s="914">
        <v>340</v>
      </c>
      <c r="N205" s="906" t="s">
        <v>504</v>
      </c>
      <c r="O205" s="922">
        <v>3</v>
      </c>
      <c r="P205" s="229" t="s">
        <v>504</v>
      </c>
      <c r="Q205" s="233">
        <v>7650</v>
      </c>
      <c r="R205" s="906" t="s">
        <v>504</v>
      </c>
      <c r="S205" s="234">
        <v>70</v>
      </c>
      <c r="T205" s="235" t="s">
        <v>502</v>
      </c>
      <c r="U205" s="261">
        <v>3060</v>
      </c>
      <c r="V205" s="235" t="s">
        <v>502</v>
      </c>
      <c r="W205" s="237">
        <v>30</v>
      </c>
      <c r="X205" s="238"/>
      <c r="Y205" s="239"/>
      <c r="Z205" s="238"/>
      <c r="AA205" s="240"/>
      <c r="AB205" s="238"/>
      <c r="AC205" s="239" t="s">
        <v>179</v>
      </c>
      <c r="AD205" s="238"/>
      <c r="AE205" s="241"/>
      <c r="AF205" s="907" t="s">
        <v>504</v>
      </c>
      <c r="AG205" s="920">
        <v>330</v>
      </c>
      <c r="AH205" s="906" t="s">
        <v>504</v>
      </c>
      <c r="AI205" s="918">
        <v>3</v>
      </c>
      <c r="AJ205" s="906" t="s">
        <v>178</v>
      </c>
      <c r="AK205" s="910">
        <v>1690</v>
      </c>
      <c r="AL205" s="906" t="s">
        <v>504</v>
      </c>
      <c r="AM205" s="912">
        <v>10</v>
      </c>
      <c r="AN205" s="906" t="s">
        <v>178</v>
      </c>
      <c r="AO205" s="914">
        <v>520</v>
      </c>
      <c r="AP205" s="906" t="s">
        <v>504</v>
      </c>
      <c r="AQ205" s="924">
        <v>5</v>
      </c>
      <c r="AR205" s="906" t="s">
        <v>178</v>
      </c>
      <c r="AS205" s="242">
        <v>230</v>
      </c>
      <c r="AT205" s="906" t="s">
        <v>178</v>
      </c>
      <c r="AU205" s="243">
        <v>2</v>
      </c>
      <c r="AV205" s="906" t="s">
        <v>178</v>
      </c>
      <c r="AW205" s="242">
        <v>40</v>
      </c>
      <c r="AX205" s="906" t="s">
        <v>178</v>
      </c>
      <c r="AY205" s="243">
        <v>1</v>
      </c>
      <c r="AZ205" s="909" t="s">
        <v>502</v>
      </c>
      <c r="BA205" s="916">
        <v>2440</v>
      </c>
      <c r="BB205" s="909" t="s">
        <v>502</v>
      </c>
      <c r="BC205" s="244">
        <v>240</v>
      </c>
      <c r="BD205" s="906" t="s">
        <v>511</v>
      </c>
      <c r="BE205" s="245">
        <v>1700</v>
      </c>
    </row>
    <row r="206" spans="1:57" ht="24.75" customHeight="1">
      <c r="A206" s="943"/>
      <c r="B206" s="903"/>
      <c r="C206" s="905"/>
      <c r="D206" s="284" t="s">
        <v>181</v>
      </c>
      <c r="F206" s="246">
        <v>33280</v>
      </c>
      <c r="G206" s="247"/>
      <c r="H206" s="229" t="s">
        <v>504</v>
      </c>
      <c r="I206" s="248">
        <v>310</v>
      </c>
      <c r="J206" s="249"/>
      <c r="K206" s="250" t="s">
        <v>403</v>
      </c>
      <c r="L206" s="906"/>
      <c r="M206" s="915"/>
      <c r="N206" s="906"/>
      <c r="O206" s="923"/>
      <c r="P206" s="229" t="s">
        <v>504</v>
      </c>
      <c r="Q206" s="248">
        <v>7650</v>
      </c>
      <c r="R206" s="906"/>
      <c r="S206" s="251">
        <v>70</v>
      </c>
      <c r="T206" s="235"/>
      <c r="U206" s="252"/>
      <c r="V206" s="238"/>
      <c r="W206" s="252"/>
      <c r="X206" s="253" t="s">
        <v>504</v>
      </c>
      <c r="Y206" s="254">
        <v>53540</v>
      </c>
      <c r="Z206" s="238" t="s">
        <v>504</v>
      </c>
      <c r="AA206" s="255">
        <v>530</v>
      </c>
      <c r="AB206" s="253" t="s">
        <v>504</v>
      </c>
      <c r="AC206" s="256">
        <v>45890</v>
      </c>
      <c r="AD206" s="253" t="s">
        <v>178</v>
      </c>
      <c r="AE206" s="255">
        <v>450</v>
      </c>
      <c r="AF206" s="908"/>
      <c r="AG206" s="921"/>
      <c r="AH206" s="906"/>
      <c r="AI206" s="919"/>
      <c r="AJ206" s="906"/>
      <c r="AK206" s="911"/>
      <c r="AL206" s="906"/>
      <c r="AM206" s="913"/>
      <c r="AN206" s="906"/>
      <c r="AO206" s="915"/>
      <c r="AP206" s="906"/>
      <c r="AQ206" s="925"/>
      <c r="AR206" s="906"/>
      <c r="AS206" s="257" t="s">
        <v>199</v>
      </c>
      <c r="AT206" s="906"/>
      <c r="AU206" s="257" t="s">
        <v>200</v>
      </c>
      <c r="AV206" s="906"/>
      <c r="AW206" s="257" t="s">
        <v>199</v>
      </c>
      <c r="AX206" s="906"/>
      <c r="AY206" s="257" t="s">
        <v>200</v>
      </c>
      <c r="AZ206" s="909"/>
      <c r="BA206" s="917"/>
      <c r="BB206" s="909"/>
      <c r="BC206" s="258" t="s">
        <v>506</v>
      </c>
      <c r="BD206" s="906"/>
      <c r="BE206" s="259">
        <v>10</v>
      </c>
    </row>
    <row r="207" spans="1:57" ht="24.75" customHeight="1">
      <c r="A207" s="943"/>
      <c r="B207" s="902" t="s">
        <v>196</v>
      </c>
      <c r="C207" s="904" t="s">
        <v>176</v>
      </c>
      <c r="D207" s="299" t="s">
        <v>177</v>
      </c>
      <c r="F207" s="227">
        <v>25050</v>
      </c>
      <c r="G207" s="228">
        <v>32700</v>
      </c>
      <c r="H207" s="229" t="s">
        <v>504</v>
      </c>
      <c r="I207" s="230">
        <v>230</v>
      </c>
      <c r="J207" s="231">
        <v>300</v>
      </c>
      <c r="K207" s="232" t="s">
        <v>403</v>
      </c>
      <c r="L207" s="906" t="s">
        <v>504</v>
      </c>
      <c r="M207" s="914">
        <v>310</v>
      </c>
      <c r="N207" s="906" t="s">
        <v>504</v>
      </c>
      <c r="O207" s="922">
        <v>3</v>
      </c>
      <c r="P207" s="229" t="s">
        <v>504</v>
      </c>
      <c r="Q207" s="233">
        <v>7650</v>
      </c>
      <c r="R207" s="906" t="s">
        <v>504</v>
      </c>
      <c r="S207" s="234">
        <v>70</v>
      </c>
      <c r="T207" s="235" t="s">
        <v>502</v>
      </c>
      <c r="U207" s="261">
        <v>3060</v>
      </c>
      <c r="V207" s="235" t="s">
        <v>502</v>
      </c>
      <c r="W207" s="237">
        <v>30</v>
      </c>
      <c r="X207" s="238"/>
      <c r="Y207" s="239"/>
      <c r="Z207" s="238"/>
      <c r="AA207" s="240"/>
      <c r="AB207" s="238"/>
      <c r="AC207" s="239" t="s">
        <v>179</v>
      </c>
      <c r="AD207" s="238"/>
      <c r="AE207" s="241"/>
      <c r="AF207" s="907" t="s">
        <v>504</v>
      </c>
      <c r="AG207" s="920">
        <v>300</v>
      </c>
      <c r="AH207" s="906" t="s">
        <v>504</v>
      </c>
      <c r="AI207" s="918">
        <v>3</v>
      </c>
      <c r="AJ207" s="906" t="s">
        <v>178</v>
      </c>
      <c r="AK207" s="910">
        <v>1520</v>
      </c>
      <c r="AL207" s="906" t="s">
        <v>504</v>
      </c>
      <c r="AM207" s="912">
        <v>10</v>
      </c>
      <c r="AN207" s="906" t="s">
        <v>178</v>
      </c>
      <c r="AO207" s="914">
        <v>520</v>
      </c>
      <c r="AP207" s="906" t="s">
        <v>504</v>
      </c>
      <c r="AQ207" s="924">
        <v>5</v>
      </c>
      <c r="AR207" s="906" t="s">
        <v>178</v>
      </c>
      <c r="AS207" s="242">
        <v>210</v>
      </c>
      <c r="AT207" s="906" t="s">
        <v>178</v>
      </c>
      <c r="AU207" s="243">
        <v>2</v>
      </c>
      <c r="AV207" s="906" t="s">
        <v>178</v>
      </c>
      <c r="AW207" s="242">
        <v>30</v>
      </c>
      <c r="AX207" s="906" t="s">
        <v>178</v>
      </c>
      <c r="AY207" s="243">
        <v>1</v>
      </c>
      <c r="AZ207" s="909" t="s">
        <v>502</v>
      </c>
      <c r="BA207" s="916">
        <v>2360</v>
      </c>
      <c r="BB207" s="909" t="s">
        <v>502</v>
      </c>
      <c r="BC207" s="244">
        <v>240</v>
      </c>
      <c r="BD207" s="906" t="s">
        <v>511</v>
      </c>
      <c r="BE207" s="245">
        <v>1530</v>
      </c>
    </row>
    <row r="208" spans="1:57" ht="24.75" customHeight="1">
      <c r="A208" s="943"/>
      <c r="B208" s="903"/>
      <c r="C208" s="905"/>
      <c r="D208" s="300" t="s">
        <v>181</v>
      </c>
      <c r="F208" s="246">
        <v>32700</v>
      </c>
      <c r="G208" s="247"/>
      <c r="H208" s="229" t="s">
        <v>504</v>
      </c>
      <c r="I208" s="248">
        <v>300</v>
      </c>
      <c r="J208" s="249"/>
      <c r="K208" s="250" t="s">
        <v>403</v>
      </c>
      <c r="L208" s="906"/>
      <c r="M208" s="915"/>
      <c r="N208" s="906"/>
      <c r="O208" s="923"/>
      <c r="P208" s="229" t="s">
        <v>504</v>
      </c>
      <c r="Q208" s="248">
        <v>7650</v>
      </c>
      <c r="R208" s="906"/>
      <c r="S208" s="251">
        <v>70</v>
      </c>
      <c r="T208" s="235"/>
      <c r="U208" s="252"/>
      <c r="V208" s="238"/>
      <c r="W208" s="252"/>
      <c r="X208" s="253" t="s">
        <v>504</v>
      </c>
      <c r="Y208" s="254">
        <v>53540</v>
      </c>
      <c r="Z208" s="238" t="s">
        <v>504</v>
      </c>
      <c r="AA208" s="255">
        <v>530</v>
      </c>
      <c r="AB208" s="253" t="s">
        <v>504</v>
      </c>
      <c r="AC208" s="256">
        <v>45890</v>
      </c>
      <c r="AD208" s="253" t="s">
        <v>178</v>
      </c>
      <c r="AE208" s="255">
        <v>450</v>
      </c>
      <c r="AF208" s="908"/>
      <c r="AG208" s="921"/>
      <c r="AH208" s="906"/>
      <c r="AI208" s="919"/>
      <c r="AJ208" s="906"/>
      <c r="AK208" s="911"/>
      <c r="AL208" s="906"/>
      <c r="AM208" s="913"/>
      <c r="AN208" s="906"/>
      <c r="AO208" s="915"/>
      <c r="AP208" s="906"/>
      <c r="AQ208" s="925"/>
      <c r="AR208" s="906"/>
      <c r="AS208" s="257" t="s">
        <v>199</v>
      </c>
      <c r="AT208" s="906"/>
      <c r="AU208" s="257" t="s">
        <v>200</v>
      </c>
      <c r="AV208" s="906"/>
      <c r="AW208" s="257" t="s">
        <v>199</v>
      </c>
      <c r="AX208" s="906"/>
      <c r="AY208" s="257" t="s">
        <v>200</v>
      </c>
      <c r="AZ208" s="909"/>
      <c r="BA208" s="917"/>
      <c r="BB208" s="909"/>
      <c r="BC208" s="258" t="s">
        <v>506</v>
      </c>
      <c r="BD208" s="906"/>
      <c r="BE208" s="259">
        <v>10</v>
      </c>
    </row>
    <row r="209" spans="1:57" ht="24.75" customHeight="1">
      <c r="A209" s="943"/>
      <c r="B209" s="902" t="s">
        <v>197</v>
      </c>
      <c r="C209" s="904" t="s">
        <v>176</v>
      </c>
      <c r="D209" s="284" t="s">
        <v>177</v>
      </c>
      <c r="F209" s="227">
        <v>23200</v>
      </c>
      <c r="G209" s="228">
        <v>30850</v>
      </c>
      <c r="H209" s="229" t="s">
        <v>504</v>
      </c>
      <c r="I209" s="230">
        <v>210</v>
      </c>
      <c r="J209" s="231">
        <v>280</v>
      </c>
      <c r="K209" s="232" t="s">
        <v>403</v>
      </c>
      <c r="L209" s="906" t="s">
        <v>504</v>
      </c>
      <c r="M209" s="914">
        <v>280</v>
      </c>
      <c r="N209" s="906" t="s">
        <v>504</v>
      </c>
      <c r="O209" s="922">
        <v>2</v>
      </c>
      <c r="P209" s="229" t="s">
        <v>504</v>
      </c>
      <c r="Q209" s="233">
        <v>7650</v>
      </c>
      <c r="R209" s="906" t="s">
        <v>504</v>
      </c>
      <c r="S209" s="234">
        <v>70</v>
      </c>
      <c r="T209" s="235" t="s">
        <v>502</v>
      </c>
      <c r="U209" s="261">
        <v>3060</v>
      </c>
      <c r="V209" s="235" t="s">
        <v>502</v>
      </c>
      <c r="W209" s="237">
        <v>30</v>
      </c>
      <c r="X209" s="238"/>
      <c r="Y209" s="239"/>
      <c r="Z209" s="238"/>
      <c r="AA209" s="240"/>
      <c r="AB209" s="238"/>
      <c r="AC209" s="239" t="s">
        <v>179</v>
      </c>
      <c r="AD209" s="238"/>
      <c r="AE209" s="241"/>
      <c r="AF209" s="907" t="s">
        <v>504</v>
      </c>
      <c r="AG209" s="920">
        <v>270</v>
      </c>
      <c r="AH209" s="906" t="s">
        <v>504</v>
      </c>
      <c r="AI209" s="918">
        <v>2</v>
      </c>
      <c r="AJ209" s="906" t="s">
        <v>178</v>
      </c>
      <c r="AK209" s="910">
        <v>1390</v>
      </c>
      <c r="AL209" s="906" t="s">
        <v>504</v>
      </c>
      <c r="AM209" s="912">
        <v>10</v>
      </c>
      <c r="AN209" s="906" t="s">
        <v>178</v>
      </c>
      <c r="AO209" s="914">
        <v>520</v>
      </c>
      <c r="AP209" s="906" t="s">
        <v>504</v>
      </c>
      <c r="AQ209" s="924">
        <v>5</v>
      </c>
      <c r="AR209" s="906" t="s">
        <v>178</v>
      </c>
      <c r="AS209" s="242">
        <v>190</v>
      </c>
      <c r="AT209" s="906" t="s">
        <v>178</v>
      </c>
      <c r="AU209" s="243">
        <v>1</v>
      </c>
      <c r="AV209" s="906" t="s">
        <v>178</v>
      </c>
      <c r="AW209" s="242">
        <v>30</v>
      </c>
      <c r="AX209" s="906" t="s">
        <v>178</v>
      </c>
      <c r="AY209" s="243">
        <v>1</v>
      </c>
      <c r="AZ209" s="909" t="s">
        <v>502</v>
      </c>
      <c r="BA209" s="916">
        <v>2150</v>
      </c>
      <c r="BB209" s="909" t="s">
        <v>502</v>
      </c>
      <c r="BC209" s="244">
        <v>240</v>
      </c>
      <c r="BD209" s="906" t="s">
        <v>511</v>
      </c>
      <c r="BE209" s="245">
        <v>1390</v>
      </c>
    </row>
    <row r="210" spans="1:57" ht="24.75" customHeight="1">
      <c r="A210" s="943"/>
      <c r="B210" s="903"/>
      <c r="C210" s="905"/>
      <c r="D210" s="284" t="s">
        <v>181</v>
      </c>
      <c r="F210" s="246">
        <v>30850</v>
      </c>
      <c r="G210" s="247"/>
      <c r="H210" s="229" t="s">
        <v>504</v>
      </c>
      <c r="I210" s="248">
        <v>280</v>
      </c>
      <c r="J210" s="249"/>
      <c r="K210" s="250" t="s">
        <v>403</v>
      </c>
      <c r="L210" s="906"/>
      <c r="M210" s="915"/>
      <c r="N210" s="906"/>
      <c r="O210" s="923"/>
      <c r="P210" s="229" t="s">
        <v>504</v>
      </c>
      <c r="Q210" s="248">
        <v>7650</v>
      </c>
      <c r="R210" s="906"/>
      <c r="S210" s="251">
        <v>70</v>
      </c>
      <c r="T210" s="235"/>
      <c r="U210" s="260"/>
      <c r="V210" s="238"/>
      <c r="W210" s="260"/>
      <c r="X210" s="253" t="s">
        <v>504</v>
      </c>
      <c r="Y210" s="254">
        <v>53540</v>
      </c>
      <c r="Z210" s="238" t="s">
        <v>504</v>
      </c>
      <c r="AA210" s="255">
        <v>530</v>
      </c>
      <c r="AB210" s="253" t="s">
        <v>504</v>
      </c>
      <c r="AC210" s="256">
        <v>45890</v>
      </c>
      <c r="AD210" s="253" t="s">
        <v>178</v>
      </c>
      <c r="AE210" s="255">
        <v>450</v>
      </c>
      <c r="AF210" s="908"/>
      <c r="AG210" s="921"/>
      <c r="AH210" s="906"/>
      <c r="AI210" s="919"/>
      <c r="AJ210" s="906"/>
      <c r="AK210" s="911"/>
      <c r="AL210" s="906"/>
      <c r="AM210" s="913"/>
      <c r="AN210" s="906"/>
      <c r="AO210" s="915"/>
      <c r="AP210" s="906"/>
      <c r="AQ210" s="925"/>
      <c r="AR210" s="906"/>
      <c r="AS210" s="257" t="s">
        <v>199</v>
      </c>
      <c r="AT210" s="906"/>
      <c r="AU210" s="257" t="s">
        <v>200</v>
      </c>
      <c r="AV210" s="906"/>
      <c r="AW210" s="257" t="s">
        <v>199</v>
      </c>
      <c r="AX210" s="906"/>
      <c r="AY210" s="257" t="s">
        <v>200</v>
      </c>
      <c r="AZ210" s="909"/>
      <c r="BA210" s="917"/>
      <c r="BB210" s="909"/>
      <c r="BC210" s="258" t="s">
        <v>506</v>
      </c>
      <c r="BD210" s="906"/>
      <c r="BE210" s="259">
        <v>10</v>
      </c>
    </row>
    <row r="211" spans="1:57" ht="24.75" customHeight="1">
      <c r="A211" s="943" t="s">
        <v>205</v>
      </c>
      <c r="B211" s="902" t="s">
        <v>175</v>
      </c>
      <c r="C211" s="904" t="s">
        <v>176</v>
      </c>
      <c r="D211" s="299" t="s">
        <v>177</v>
      </c>
      <c r="F211" s="227">
        <v>105670</v>
      </c>
      <c r="G211" s="228">
        <v>113120</v>
      </c>
      <c r="H211" s="229" t="s">
        <v>504</v>
      </c>
      <c r="I211" s="230">
        <v>1030</v>
      </c>
      <c r="J211" s="231">
        <v>1110</v>
      </c>
      <c r="K211" s="232" t="s">
        <v>403</v>
      </c>
      <c r="L211" s="906" t="s">
        <v>504</v>
      </c>
      <c r="M211" s="914">
        <v>6060</v>
      </c>
      <c r="N211" s="906" t="s">
        <v>504</v>
      </c>
      <c r="O211" s="922">
        <v>60</v>
      </c>
      <c r="P211" s="229" t="s">
        <v>504</v>
      </c>
      <c r="Q211" s="233">
        <v>7450</v>
      </c>
      <c r="R211" s="906" t="s">
        <v>504</v>
      </c>
      <c r="S211" s="234">
        <v>70</v>
      </c>
      <c r="T211" s="235" t="s">
        <v>502</v>
      </c>
      <c r="U211" s="261">
        <v>2980</v>
      </c>
      <c r="V211" s="235" t="s">
        <v>502</v>
      </c>
      <c r="W211" s="237">
        <v>20</v>
      </c>
      <c r="X211" s="238"/>
      <c r="Y211" s="239"/>
      <c r="Z211" s="238"/>
      <c r="AA211" s="240"/>
      <c r="AB211" s="238"/>
      <c r="AC211" s="239" t="s">
        <v>179</v>
      </c>
      <c r="AD211" s="238"/>
      <c r="AE211" s="241"/>
      <c r="AF211" s="907" t="s">
        <v>504</v>
      </c>
      <c r="AG211" s="920">
        <v>6010</v>
      </c>
      <c r="AH211" s="906" t="s">
        <v>504</v>
      </c>
      <c r="AI211" s="918">
        <v>60</v>
      </c>
      <c r="AJ211" s="906" t="s">
        <v>178</v>
      </c>
      <c r="AK211" s="910">
        <v>29810</v>
      </c>
      <c r="AL211" s="906" t="s">
        <v>504</v>
      </c>
      <c r="AM211" s="912">
        <v>290</v>
      </c>
      <c r="AN211" s="906" t="s">
        <v>178</v>
      </c>
      <c r="AO211" s="914">
        <v>3790</v>
      </c>
      <c r="AP211" s="906" t="s">
        <v>504</v>
      </c>
      <c r="AQ211" s="924">
        <v>30</v>
      </c>
      <c r="AR211" s="906" t="s">
        <v>178</v>
      </c>
      <c r="AS211" s="242">
        <v>2840</v>
      </c>
      <c r="AT211" s="906" t="s">
        <v>178</v>
      </c>
      <c r="AU211" s="243">
        <v>20</v>
      </c>
      <c r="AV211" s="906" t="s">
        <v>178</v>
      </c>
      <c r="AW211" s="242">
        <v>500</v>
      </c>
      <c r="AX211" s="906" t="s">
        <v>178</v>
      </c>
      <c r="AY211" s="243">
        <v>5</v>
      </c>
      <c r="AZ211" s="909" t="s">
        <v>502</v>
      </c>
      <c r="BA211" s="916">
        <v>27330</v>
      </c>
      <c r="BB211" s="909" t="s">
        <v>502</v>
      </c>
      <c r="BC211" s="244">
        <v>240</v>
      </c>
      <c r="BD211" s="906" t="s">
        <v>511</v>
      </c>
      <c r="BE211" s="245">
        <v>29810</v>
      </c>
    </row>
    <row r="212" spans="1:57" ht="24.75" customHeight="1">
      <c r="A212" s="943"/>
      <c r="B212" s="903"/>
      <c r="C212" s="905"/>
      <c r="D212" s="300" t="s">
        <v>181</v>
      </c>
      <c r="F212" s="246">
        <v>113120</v>
      </c>
      <c r="G212" s="247"/>
      <c r="H212" s="229" t="s">
        <v>504</v>
      </c>
      <c r="I212" s="248">
        <v>1110</v>
      </c>
      <c r="J212" s="249"/>
      <c r="K212" s="250" t="s">
        <v>403</v>
      </c>
      <c r="L212" s="906"/>
      <c r="M212" s="915"/>
      <c r="N212" s="906"/>
      <c r="O212" s="923"/>
      <c r="P212" s="229" t="s">
        <v>504</v>
      </c>
      <c r="Q212" s="248">
        <v>7450</v>
      </c>
      <c r="R212" s="906"/>
      <c r="S212" s="251">
        <v>70</v>
      </c>
      <c r="T212" s="235"/>
      <c r="U212" s="252"/>
      <c r="V212" s="238"/>
      <c r="W212" s="252"/>
      <c r="X212" s="253" t="s">
        <v>504</v>
      </c>
      <c r="Y212" s="254">
        <v>52170</v>
      </c>
      <c r="Z212" s="238" t="s">
        <v>504</v>
      </c>
      <c r="AA212" s="255">
        <v>520</v>
      </c>
      <c r="AB212" s="253" t="s">
        <v>504</v>
      </c>
      <c r="AC212" s="256">
        <v>44720</v>
      </c>
      <c r="AD212" s="253" t="s">
        <v>178</v>
      </c>
      <c r="AE212" s="255">
        <v>440</v>
      </c>
      <c r="AF212" s="908"/>
      <c r="AG212" s="921"/>
      <c r="AH212" s="906"/>
      <c r="AI212" s="919"/>
      <c r="AJ212" s="906"/>
      <c r="AK212" s="911"/>
      <c r="AL212" s="906"/>
      <c r="AM212" s="913"/>
      <c r="AN212" s="906"/>
      <c r="AO212" s="915"/>
      <c r="AP212" s="906"/>
      <c r="AQ212" s="925"/>
      <c r="AR212" s="906"/>
      <c r="AS212" s="257" t="s">
        <v>496</v>
      </c>
      <c r="AT212" s="906"/>
      <c r="AU212" s="257" t="s">
        <v>497</v>
      </c>
      <c r="AV212" s="906"/>
      <c r="AW212" s="257" t="s">
        <v>496</v>
      </c>
      <c r="AX212" s="906"/>
      <c r="AY212" s="257" t="s">
        <v>497</v>
      </c>
      <c r="AZ212" s="909"/>
      <c r="BA212" s="917"/>
      <c r="BB212" s="909"/>
      <c r="BC212" s="258" t="s">
        <v>506</v>
      </c>
      <c r="BD212" s="906"/>
      <c r="BE212" s="259">
        <v>290</v>
      </c>
    </row>
    <row r="213" spans="1:57" ht="24.75" customHeight="1">
      <c r="A213" s="943"/>
      <c r="B213" s="902" t="s">
        <v>182</v>
      </c>
      <c r="C213" s="904" t="s">
        <v>176</v>
      </c>
      <c r="D213" s="284" t="s">
        <v>177</v>
      </c>
      <c r="F213" s="227">
        <v>65210</v>
      </c>
      <c r="G213" s="228">
        <v>72660</v>
      </c>
      <c r="H213" s="229" t="s">
        <v>504</v>
      </c>
      <c r="I213" s="230">
        <v>630</v>
      </c>
      <c r="J213" s="231">
        <v>700</v>
      </c>
      <c r="K213" s="232" t="s">
        <v>403</v>
      </c>
      <c r="L213" s="906" t="s">
        <v>504</v>
      </c>
      <c r="M213" s="914">
        <v>3630</v>
      </c>
      <c r="N213" s="906" t="s">
        <v>504</v>
      </c>
      <c r="O213" s="922">
        <v>30</v>
      </c>
      <c r="P213" s="229" t="s">
        <v>504</v>
      </c>
      <c r="Q213" s="233">
        <v>7450</v>
      </c>
      <c r="R213" s="906" t="s">
        <v>504</v>
      </c>
      <c r="S213" s="234">
        <v>70</v>
      </c>
      <c r="T213" s="235" t="s">
        <v>502</v>
      </c>
      <c r="U213" s="261">
        <v>2980</v>
      </c>
      <c r="V213" s="235" t="s">
        <v>502</v>
      </c>
      <c r="W213" s="237">
        <v>20</v>
      </c>
      <c r="X213" s="238"/>
      <c r="Y213" s="239"/>
      <c r="Z213" s="238"/>
      <c r="AA213" s="240"/>
      <c r="AB213" s="238"/>
      <c r="AC213" s="239" t="s">
        <v>179</v>
      </c>
      <c r="AD213" s="238"/>
      <c r="AE213" s="241"/>
      <c r="AF213" s="907" t="s">
        <v>504</v>
      </c>
      <c r="AG213" s="920">
        <v>3600</v>
      </c>
      <c r="AH213" s="906" t="s">
        <v>504</v>
      </c>
      <c r="AI213" s="918">
        <v>30</v>
      </c>
      <c r="AJ213" s="906" t="s">
        <v>178</v>
      </c>
      <c r="AK213" s="910">
        <v>17880</v>
      </c>
      <c r="AL213" s="906" t="s">
        <v>504</v>
      </c>
      <c r="AM213" s="912">
        <v>170</v>
      </c>
      <c r="AN213" s="906" t="s">
        <v>178</v>
      </c>
      <c r="AO213" s="914">
        <v>2600</v>
      </c>
      <c r="AP213" s="906" t="s">
        <v>504</v>
      </c>
      <c r="AQ213" s="924">
        <v>20</v>
      </c>
      <c r="AR213" s="906" t="s">
        <v>178</v>
      </c>
      <c r="AS213" s="242">
        <v>1700</v>
      </c>
      <c r="AT213" s="906" t="s">
        <v>178</v>
      </c>
      <c r="AU213" s="243">
        <v>10</v>
      </c>
      <c r="AV213" s="906" t="s">
        <v>178</v>
      </c>
      <c r="AW213" s="242">
        <v>300</v>
      </c>
      <c r="AX213" s="906" t="s">
        <v>178</v>
      </c>
      <c r="AY213" s="243">
        <v>3</v>
      </c>
      <c r="AZ213" s="909" t="s">
        <v>502</v>
      </c>
      <c r="BA213" s="916">
        <v>16800</v>
      </c>
      <c r="BB213" s="909" t="s">
        <v>502</v>
      </c>
      <c r="BC213" s="244">
        <v>240</v>
      </c>
      <c r="BD213" s="906" t="s">
        <v>511</v>
      </c>
      <c r="BE213" s="245">
        <v>17880</v>
      </c>
    </row>
    <row r="214" spans="1:57" ht="24.75" customHeight="1">
      <c r="A214" s="943"/>
      <c r="B214" s="903"/>
      <c r="C214" s="905"/>
      <c r="D214" s="284" t="s">
        <v>181</v>
      </c>
      <c r="F214" s="246">
        <v>72660</v>
      </c>
      <c r="G214" s="247"/>
      <c r="H214" s="229" t="s">
        <v>504</v>
      </c>
      <c r="I214" s="248">
        <v>700</v>
      </c>
      <c r="J214" s="249"/>
      <c r="K214" s="250" t="s">
        <v>403</v>
      </c>
      <c r="L214" s="906"/>
      <c r="M214" s="915"/>
      <c r="N214" s="906"/>
      <c r="O214" s="923"/>
      <c r="P214" s="229" t="s">
        <v>504</v>
      </c>
      <c r="Q214" s="248">
        <v>7450</v>
      </c>
      <c r="R214" s="906"/>
      <c r="S214" s="251">
        <v>70</v>
      </c>
      <c r="T214" s="235"/>
      <c r="U214" s="252"/>
      <c r="V214" s="238"/>
      <c r="W214" s="252"/>
      <c r="X214" s="253" t="s">
        <v>504</v>
      </c>
      <c r="Y214" s="254">
        <v>52170</v>
      </c>
      <c r="Z214" s="238" t="s">
        <v>504</v>
      </c>
      <c r="AA214" s="255">
        <v>520</v>
      </c>
      <c r="AB214" s="253" t="s">
        <v>504</v>
      </c>
      <c r="AC214" s="256">
        <v>44720</v>
      </c>
      <c r="AD214" s="253" t="s">
        <v>178</v>
      </c>
      <c r="AE214" s="255">
        <v>440</v>
      </c>
      <c r="AF214" s="908"/>
      <c r="AG214" s="921"/>
      <c r="AH214" s="906"/>
      <c r="AI214" s="919"/>
      <c r="AJ214" s="906"/>
      <c r="AK214" s="911"/>
      <c r="AL214" s="906"/>
      <c r="AM214" s="913"/>
      <c r="AN214" s="906"/>
      <c r="AO214" s="915"/>
      <c r="AP214" s="906"/>
      <c r="AQ214" s="925"/>
      <c r="AR214" s="906"/>
      <c r="AS214" s="257" t="s">
        <v>199</v>
      </c>
      <c r="AT214" s="906"/>
      <c r="AU214" s="257" t="s">
        <v>200</v>
      </c>
      <c r="AV214" s="906"/>
      <c r="AW214" s="257" t="s">
        <v>199</v>
      </c>
      <c r="AX214" s="906"/>
      <c r="AY214" s="257" t="s">
        <v>200</v>
      </c>
      <c r="AZ214" s="909"/>
      <c r="BA214" s="917"/>
      <c r="BB214" s="909"/>
      <c r="BC214" s="258" t="s">
        <v>506</v>
      </c>
      <c r="BD214" s="906"/>
      <c r="BE214" s="259">
        <v>170</v>
      </c>
    </row>
    <row r="215" spans="1:57" ht="24.75" customHeight="1">
      <c r="A215" s="943"/>
      <c r="B215" s="902" t="s">
        <v>183</v>
      </c>
      <c r="C215" s="904" t="s">
        <v>176</v>
      </c>
      <c r="D215" s="299" t="s">
        <v>177</v>
      </c>
      <c r="F215" s="227">
        <v>47880</v>
      </c>
      <c r="G215" s="228">
        <v>55330</v>
      </c>
      <c r="H215" s="229" t="s">
        <v>504</v>
      </c>
      <c r="I215" s="230">
        <v>450</v>
      </c>
      <c r="J215" s="231">
        <v>530</v>
      </c>
      <c r="K215" s="232" t="s">
        <v>403</v>
      </c>
      <c r="L215" s="906" t="s">
        <v>504</v>
      </c>
      <c r="M215" s="914">
        <v>2590</v>
      </c>
      <c r="N215" s="906" t="s">
        <v>504</v>
      </c>
      <c r="O215" s="922">
        <v>20</v>
      </c>
      <c r="P215" s="229" t="s">
        <v>504</v>
      </c>
      <c r="Q215" s="233">
        <v>7450</v>
      </c>
      <c r="R215" s="906" t="s">
        <v>504</v>
      </c>
      <c r="S215" s="234">
        <v>70</v>
      </c>
      <c r="T215" s="235" t="s">
        <v>502</v>
      </c>
      <c r="U215" s="261">
        <v>2980</v>
      </c>
      <c r="V215" s="235" t="s">
        <v>502</v>
      </c>
      <c r="W215" s="237">
        <v>20</v>
      </c>
      <c r="X215" s="238"/>
      <c r="Y215" s="239"/>
      <c r="Z215" s="238"/>
      <c r="AA215" s="240"/>
      <c r="AB215" s="238"/>
      <c r="AC215" s="239" t="s">
        <v>179</v>
      </c>
      <c r="AD215" s="238"/>
      <c r="AE215" s="241"/>
      <c r="AF215" s="907" t="s">
        <v>504</v>
      </c>
      <c r="AG215" s="920">
        <v>2570</v>
      </c>
      <c r="AH215" s="906" t="s">
        <v>504</v>
      </c>
      <c r="AI215" s="918">
        <v>20</v>
      </c>
      <c r="AJ215" s="906" t="s">
        <v>178</v>
      </c>
      <c r="AK215" s="910">
        <v>12770</v>
      </c>
      <c r="AL215" s="906" t="s">
        <v>504</v>
      </c>
      <c r="AM215" s="912">
        <v>120</v>
      </c>
      <c r="AN215" s="906" t="s">
        <v>178</v>
      </c>
      <c r="AO215" s="914">
        <v>2090</v>
      </c>
      <c r="AP215" s="906" t="s">
        <v>504</v>
      </c>
      <c r="AQ215" s="924">
        <v>20</v>
      </c>
      <c r="AR215" s="906" t="s">
        <v>178</v>
      </c>
      <c r="AS215" s="242">
        <v>1220</v>
      </c>
      <c r="AT215" s="906" t="s">
        <v>178</v>
      </c>
      <c r="AU215" s="243">
        <v>10</v>
      </c>
      <c r="AV215" s="906" t="s">
        <v>178</v>
      </c>
      <c r="AW215" s="242">
        <v>210</v>
      </c>
      <c r="AX215" s="906" t="s">
        <v>178</v>
      </c>
      <c r="AY215" s="243">
        <v>2</v>
      </c>
      <c r="AZ215" s="909" t="s">
        <v>502</v>
      </c>
      <c r="BA215" s="916">
        <v>12280</v>
      </c>
      <c r="BB215" s="909" t="s">
        <v>502</v>
      </c>
      <c r="BC215" s="244">
        <v>240</v>
      </c>
      <c r="BD215" s="906" t="s">
        <v>511</v>
      </c>
      <c r="BE215" s="245">
        <v>12770</v>
      </c>
    </row>
    <row r="216" spans="1:57" ht="24.75" customHeight="1">
      <c r="A216" s="943"/>
      <c r="B216" s="903"/>
      <c r="C216" s="905"/>
      <c r="D216" s="300" t="s">
        <v>181</v>
      </c>
      <c r="F216" s="246">
        <v>55330</v>
      </c>
      <c r="G216" s="247"/>
      <c r="H216" s="229" t="s">
        <v>504</v>
      </c>
      <c r="I216" s="248">
        <v>530</v>
      </c>
      <c r="J216" s="249"/>
      <c r="K216" s="250" t="s">
        <v>403</v>
      </c>
      <c r="L216" s="906"/>
      <c r="M216" s="915"/>
      <c r="N216" s="906"/>
      <c r="O216" s="923"/>
      <c r="P216" s="229" t="s">
        <v>504</v>
      </c>
      <c r="Q216" s="248">
        <v>7450</v>
      </c>
      <c r="R216" s="906"/>
      <c r="S216" s="251">
        <v>70</v>
      </c>
      <c r="T216" s="235"/>
      <c r="U216" s="252"/>
      <c r="V216" s="238"/>
      <c r="W216" s="252"/>
      <c r="X216" s="253" t="s">
        <v>504</v>
      </c>
      <c r="Y216" s="254">
        <v>52170</v>
      </c>
      <c r="Z216" s="238" t="s">
        <v>504</v>
      </c>
      <c r="AA216" s="255">
        <v>520</v>
      </c>
      <c r="AB216" s="253" t="s">
        <v>504</v>
      </c>
      <c r="AC216" s="256">
        <v>44720</v>
      </c>
      <c r="AD216" s="253" t="s">
        <v>178</v>
      </c>
      <c r="AE216" s="255">
        <v>440</v>
      </c>
      <c r="AF216" s="908"/>
      <c r="AG216" s="921"/>
      <c r="AH216" s="906"/>
      <c r="AI216" s="919"/>
      <c r="AJ216" s="906"/>
      <c r="AK216" s="911"/>
      <c r="AL216" s="906"/>
      <c r="AM216" s="913"/>
      <c r="AN216" s="906"/>
      <c r="AO216" s="915"/>
      <c r="AP216" s="906"/>
      <c r="AQ216" s="925"/>
      <c r="AR216" s="906"/>
      <c r="AS216" s="257" t="s">
        <v>199</v>
      </c>
      <c r="AT216" s="906"/>
      <c r="AU216" s="257" t="s">
        <v>200</v>
      </c>
      <c r="AV216" s="906"/>
      <c r="AW216" s="257" t="s">
        <v>199</v>
      </c>
      <c r="AX216" s="906"/>
      <c r="AY216" s="257" t="s">
        <v>200</v>
      </c>
      <c r="AZ216" s="909"/>
      <c r="BA216" s="917"/>
      <c r="BB216" s="909"/>
      <c r="BC216" s="258" t="s">
        <v>506</v>
      </c>
      <c r="BD216" s="906"/>
      <c r="BE216" s="259">
        <v>120</v>
      </c>
    </row>
    <row r="217" spans="1:57" ht="24.75" customHeight="1">
      <c r="A217" s="943"/>
      <c r="B217" s="902" t="s">
        <v>184</v>
      </c>
      <c r="C217" s="904" t="s">
        <v>176</v>
      </c>
      <c r="D217" s="284" t="s">
        <v>177</v>
      </c>
      <c r="F217" s="227">
        <v>48240</v>
      </c>
      <c r="G217" s="228">
        <v>55690</v>
      </c>
      <c r="H217" s="229" t="s">
        <v>504</v>
      </c>
      <c r="I217" s="230">
        <v>460</v>
      </c>
      <c r="J217" s="231">
        <v>530</v>
      </c>
      <c r="K217" s="232" t="s">
        <v>403</v>
      </c>
      <c r="L217" s="906" t="s">
        <v>504</v>
      </c>
      <c r="M217" s="914">
        <v>2020</v>
      </c>
      <c r="N217" s="906" t="s">
        <v>504</v>
      </c>
      <c r="O217" s="922">
        <v>20</v>
      </c>
      <c r="P217" s="229" t="s">
        <v>504</v>
      </c>
      <c r="Q217" s="233">
        <v>7450</v>
      </c>
      <c r="R217" s="906" t="s">
        <v>504</v>
      </c>
      <c r="S217" s="234">
        <v>70</v>
      </c>
      <c r="T217" s="235" t="s">
        <v>502</v>
      </c>
      <c r="U217" s="261">
        <v>2980</v>
      </c>
      <c r="V217" s="235" t="s">
        <v>502</v>
      </c>
      <c r="W217" s="237">
        <v>20</v>
      </c>
      <c r="X217" s="238"/>
      <c r="Y217" s="239"/>
      <c r="Z217" s="238"/>
      <c r="AA217" s="240"/>
      <c r="AB217" s="238"/>
      <c r="AC217" s="239" t="s">
        <v>179</v>
      </c>
      <c r="AD217" s="238"/>
      <c r="AE217" s="241"/>
      <c r="AF217" s="907" t="s">
        <v>504</v>
      </c>
      <c r="AG217" s="920" t="s">
        <v>180</v>
      </c>
      <c r="AH217" s="906" t="s">
        <v>504</v>
      </c>
      <c r="AI217" s="918" t="s">
        <v>180</v>
      </c>
      <c r="AJ217" s="906" t="s">
        <v>178</v>
      </c>
      <c r="AK217" s="910">
        <v>9930</v>
      </c>
      <c r="AL217" s="906" t="s">
        <v>504</v>
      </c>
      <c r="AM217" s="912">
        <v>90</v>
      </c>
      <c r="AN217" s="906" t="s">
        <v>178</v>
      </c>
      <c r="AO217" s="914">
        <v>1800</v>
      </c>
      <c r="AP217" s="906" t="s">
        <v>504</v>
      </c>
      <c r="AQ217" s="924">
        <v>10</v>
      </c>
      <c r="AR217" s="906" t="s">
        <v>178</v>
      </c>
      <c r="AS217" s="242">
        <v>950</v>
      </c>
      <c r="AT217" s="906" t="s">
        <v>178</v>
      </c>
      <c r="AU217" s="243">
        <v>9</v>
      </c>
      <c r="AV217" s="906" t="s">
        <v>178</v>
      </c>
      <c r="AW217" s="242">
        <v>170</v>
      </c>
      <c r="AX217" s="906" t="s">
        <v>178</v>
      </c>
      <c r="AY217" s="243">
        <v>1</v>
      </c>
      <c r="AZ217" s="909" t="s">
        <v>502</v>
      </c>
      <c r="BA217" s="916">
        <v>9770</v>
      </c>
      <c r="BB217" s="909" t="s">
        <v>502</v>
      </c>
      <c r="BC217" s="244">
        <v>240</v>
      </c>
      <c r="BD217" s="906" t="s">
        <v>511</v>
      </c>
      <c r="BE217" s="245">
        <v>9930</v>
      </c>
    </row>
    <row r="218" spans="1:57" ht="24.75" customHeight="1">
      <c r="A218" s="943"/>
      <c r="B218" s="903"/>
      <c r="C218" s="905"/>
      <c r="D218" s="284" t="s">
        <v>181</v>
      </c>
      <c r="F218" s="246">
        <v>55690</v>
      </c>
      <c r="G218" s="247"/>
      <c r="H218" s="229" t="s">
        <v>504</v>
      </c>
      <c r="I218" s="248">
        <v>530</v>
      </c>
      <c r="J218" s="249"/>
      <c r="K218" s="250" t="s">
        <v>403</v>
      </c>
      <c r="L218" s="906"/>
      <c r="M218" s="915"/>
      <c r="N218" s="906"/>
      <c r="O218" s="923"/>
      <c r="P218" s="229" t="s">
        <v>504</v>
      </c>
      <c r="Q218" s="248">
        <v>7450</v>
      </c>
      <c r="R218" s="906"/>
      <c r="S218" s="251">
        <v>70</v>
      </c>
      <c r="T218" s="235"/>
      <c r="U218" s="252"/>
      <c r="V218" s="238"/>
      <c r="W218" s="252"/>
      <c r="X218" s="253" t="s">
        <v>504</v>
      </c>
      <c r="Y218" s="254">
        <v>52170</v>
      </c>
      <c r="Z218" s="238" t="s">
        <v>504</v>
      </c>
      <c r="AA218" s="255">
        <v>520</v>
      </c>
      <c r="AB218" s="253" t="s">
        <v>504</v>
      </c>
      <c r="AC218" s="256">
        <v>44720</v>
      </c>
      <c r="AD218" s="253" t="s">
        <v>178</v>
      </c>
      <c r="AE218" s="255">
        <v>440</v>
      </c>
      <c r="AF218" s="908"/>
      <c r="AG218" s="921"/>
      <c r="AH218" s="906"/>
      <c r="AI218" s="919"/>
      <c r="AJ218" s="906"/>
      <c r="AK218" s="911"/>
      <c r="AL218" s="906"/>
      <c r="AM218" s="913"/>
      <c r="AN218" s="906"/>
      <c r="AO218" s="915"/>
      <c r="AP218" s="906"/>
      <c r="AQ218" s="925"/>
      <c r="AR218" s="906"/>
      <c r="AS218" s="257" t="s">
        <v>199</v>
      </c>
      <c r="AT218" s="906"/>
      <c r="AU218" s="257" t="s">
        <v>200</v>
      </c>
      <c r="AV218" s="906"/>
      <c r="AW218" s="257" t="s">
        <v>199</v>
      </c>
      <c r="AX218" s="906"/>
      <c r="AY218" s="257" t="s">
        <v>200</v>
      </c>
      <c r="AZ218" s="909"/>
      <c r="BA218" s="917"/>
      <c r="BB218" s="909"/>
      <c r="BC218" s="258" t="s">
        <v>506</v>
      </c>
      <c r="BD218" s="906"/>
      <c r="BE218" s="259">
        <v>90</v>
      </c>
    </row>
    <row r="219" spans="1:57" ht="24.75" customHeight="1">
      <c r="A219" s="943"/>
      <c r="B219" s="902" t="s">
        <v>185</v>
      </c>
      <c r="C219" s="904" t="s">
        <v>176</v>
      </c>
      <c r="D219" s="299" t="s">
        <v>177</v>
      </c>
      <c r="F219" s="227">
        <v>44740</v>
      </c>
      <c r="G219" s="228">
        <v>52190</v>
      </c>
      <c r="H219" s="229" t="s">
        <v>504</v>
      </c>
      <c r="I219" s="230">
        <v>420</v>
      </c>
      <c r="J219" s="231">
        <v>500</v>
      </c>
      <c r="K219" s="232" t="s">
        <v>403</v>
      </c>
      <c r="L219" s="906" t="s">
        <v>504</v>
      </c>
      <c r="M219" s="914">
        <v>1510</v>
      </c>
      <c r="N219" s="906" t="s">
        <v>504</v>
      </c>
      <c r="O219" s="922">
        <v>10</v>
      </c>
      <c r="P219" s="229" t="s">
        <v>504</v>
      </c>
      <c r="Q219" s="233">
        <v>7450</v>
      </c>
      <c r="R219" s="906" t="s">
        <v>504</v>
      </c>
      <c r="S219" s="234">
        <v>70</v>
      </c>
      <c r="T219" s="235" t="s">
        <v>502</v>
      </c>
      <c r="U219" s="261">
        <v>2980</v>
      </c>
      <c r="V219" s="235" t="s">
        <v>502</v>
      </c>
      <c r="W219" s="237">
        <v>20</v>
      </c>
      <c r="X219" s="238"/>
      <c r="Y219" s="239"/>
      <c r="Z219" s="238"/>
      <c r="AA219" s="240"/>
      <c r="AB219" s="238"/>
      <c r="AC219" s="239" t="s">
        <v>179</v>
      </c>
      <c r="AD219" s="238"/>
      <c r="AE219" s="241"/>
      <c r="AF219" s="907" t="s">
        <v>504</v>
      </c>
      <c r="AG219" s="920" t="s">
        <v>180</v>
      </c>
      <c r="AH219" s="906" t="s">
        <v>504</v>
      </c>
      <c r="AI219" s="918" t="s">
        <v>180</v>
      </c>
      <c r="AJ219" s="906" t="s">
        <v>178</v>
      </c>
      <c r="AK219" s="910">
        <v>7450</v>
      </c>
      <c r="AL219" s="906" t="s">
        <v>504</v>
      </c>
      <c r="AM219" s="912">
        <v>70</v>
      </c>
      <c r="AN219" s="906" t="s">
        <v>178</v>
      </c>
      <c r="AO219" s="914">
        <v>1350</v>
      </c>
      <c r="AP219" s="906" t="s">
        <v>504</v>
      </c>
      <c r="AQ219" s="924">
        <v>10</v>
      </c>
      <c r="AR219" s="906" t="s">
        <v>178</v>
      </c>
      <c r="AS219" s="242">
        <v>710</v>
      </c>
      <c r="AT219" s="906" t="s">
        <v>178</v>
      </c>
      <c r="AU219" s="243">
        <v>7</v>
      </c>
      <c r="AV219" s="906" t="s">
        <v>178</v>
      </c>
      <c r="AW219" s="242">
        <v>120</v>
      </c>
      <c r="AX219" s="906" t="s">
        <v>178</v>
      </c>
      <c r="AY219" s="243">
        <v>1</v>
      </c>
      <c r="AZ219" s="909" t="s">
        <v>502</v>
      </c>
      <c r="BA219" s="916">
        <v>7500</v>
      </c>
      <c r="BB219" s="909" t="s">
        <v>502</v>
      </c>
      <c r="BC219" s="244">
        <v>240</v>
      </c>
      <c r="BD219" s="906" t="s">
        <v>511</v>
      </c>
      <c r="BE219" s="245">
        <v>7450</v>
      </c>
    </row>
    <row r="220" spans="1:57" ht="24.75" customHeight="1">
      <c r="A220" s="943"/>
      <c r="B220" s="903"/>
      <c r="C220" s="905"/>
      <c r="D220" s="300" t="s">
        <v>181</v>
      </c>
      <c r="F220" s="246">
        <v>52190</v>
      </c>
      <c r="G220" s="247"/>
      <c r="H220" s="229" t="s">
        <v>504</v>
      </c>
      <c r="I220" s="248">
        <v>500</v>
      </c>
      <c r="J220" s="249"/>
      <c r="K220" s="250" t="s">
        <v>403</v>
      </c>
      <c r="L220" s="906"/>
      <c r="M220" s="915"/>
      <c r="N220" s="906"/>
      <c r="O220" s="923"/>
      <c r="P220" s="229" t="s">
        <v>504</v>
      </c>
      <c r="Q220" s="248">
        <v>7450</v>
      </c>
      <c r="R220" s="906"/>
      <c r="S220" s="251">
        <v>70</v>
      </c>
      <c r="T220" s="235"/>
      <c r="U220" s="252"/>
      <c r="V220" s="238"/>
      <c r="W220" s="252"/>
      <c r="X220" s="253" t="s">
        <v>504</v>
      </c>
      <c r="Y220" s="254">
        <v>52170</v>
      </c>
      <c r="Z220" s="238" t="s">
        <v>504</v>
      </c>
      <c r="AA220" s="255">
        <v>520</v>
      </c>
      <c r="AB220" s="253" t="s">
        <v>504</v>
      </c>
      <c r="AC220" s="256">
        <v>44720</v>
      </c>
      <c r="AD220" s="253" t="s">
        <v>178</v>
      </c>
      <c r="AE220" s="255">
        <v>440</v>
      </c>
      <c r="AF220" s="908"/>
      <c r="AG220" s="921"/>
      <c r="AH220" s="906"/>
      <c r="AI220" s="919"/>
      <c r="AJ220" s="906"/>
      <c r="AK220" s="911"/>
      <c r="AL220" s="906"/>
      <c r="AM220" s="913"/>
      <c r="AN220" s="906"/>
      <c r="AO220" s="915"/>
      <c r="AP220" s="906"/>
      <c r="AQ220" s="925"/>
      <c r="AR220" s="906"/>
      <c r="AS220" s="257" t="s">
        <v>199</v>
      </c>
      <c r="AT220" s="906"/>
      <c r="AU220" s="257" t="s">
        <v>200</v>
      </c>
      <c r="AV220" s="906"/>
      <c r="AW220" s="257" t="s">
        <v>199</v>
      </c>
      <c r="AX220" s="906"/>
      <c r="AY220" s="257" t="s">
        <v>200</v>
      </c>
      <c r="AZ220" s="909"/>
      <c r="BA220" s="917"/>
      <c r="BB220" s="909"/>
      <c r="BC220" s="258" t="s">
        <v>506</v>
      </c>
      <c r="BD220" s="906"/>
      <c r="BE220" s="259">
        <v>70</v>
      </c>
    </row>
    <row r="221" spans="1:57" ht="24.75" customHeight="1">
      <c r="A221" s="943"/>
      <c r="B221" s="902" t="s">
        <v>186</v>
      </c>
      <c r="C221" s="904" t="s">
        <v>176</v>
      </c>
      <c r="D221" s="284" t="s">
        <v>177</v>
      </c>
      <c r="F221" s="227">
        <v>39710</v>
      </c>
      <c r="G221" s="228">
        <v>47160</v>
      </c>
      <c r="H221" s="229" t="s">
        <v>504</v>
      </c>
      <c r="I221" s="230">
        <v>370</v>
      </c>
      <c r="J221" s="231">
        <v>450</v>
      </c>
      <c r="K221" s="232" t="s">
        <v>403</v>
      </c>
      <c r="L221" s="906" t="s">
        <v>504</v>
      </c>
      <c r="M221" s="914">
        <v>1210</v>
      </c>
      <c r="N221" s="906" t="s">
        <v>504</v>
      </c>
      <c r="O221" s="922">
        <v>10</v>
      </c>
      <c r="P221" s="229" t="s">
        <v>504</v>
      </c>
      <c r="Q221" s="233">
        <v>7450</v>
      </c>
      <c r="R221" s="906" t="s">
        <v>504</v>
      </c>
      <c r="S221" s="234">
        <v>70</v>
      </c>
      <c r="T221" s="235" t="s">
        <v>502</v>
      </c>
      <c r="U221" s="261">
        <v>2980</v>
      </c>
      <c r="V221" s="235" t="s">
        <v>502</v>
      </c>
      <c r="W221" s="237">
        <v>20</v>
      </c>
      <c r="X221" s="238"/>
      <c r="Y221" s="239"/>
      <c r="Z221" s="238"/>
      <c r="AA221" s="240"/>
      <c r="AB221" s="238"/>
      <c r="AC221" s="239" t="s">
        <v>179</v>
      </c>
      <c r="AD221" s="238"/>
      <c r="AE221" s="241"/>
      <c r="AF221" s="907" t="s">
        <v>504</v>
      </c>
      <c r="AG221" s="920" t="s">
        <v>180</v>
      </c>
      <c r="AH221" s="906" t="s">
        <v>504</v>
      </c>
      <c r="AI221" s="918" t="s">
        <v>180</v>
      </c>
      <c r="AJ221" s="906" t="s">
        <v>178</v>
      </c>
      <c r="AK221" s="910">
        <v>5960</v>
      </c>
      <c r="AL221" s="906" t="s">
        <v>504</v>
      </c>
      <c r="AM221" s="912">
        <v>50</v>
      </c>
      <c r="AN221" s="906" t="s">
        <v>178</v>
      </c>
      <c r="AO221" s="914">
        <v>1080</v>
      </c>
      <c r="AP221" s="906" t="s">
        <v>504</v>
      </c>
      <c r="AQ221" s="924">
        <v>10</v>
      </c>
      <c r="AR221" s="906" t="s">
        <v>178</v>
      </c>
      <c r="AS221" s="242">
        <v>590</v>
      </c>
      <c r="AT221" s="906" t="s">
        <v>178</v>
      </c>
      <c r="AU221" s="243">
        <v>5</v>
      </c>
      <c r="AV221" s="906" t="s">
        <v>178</v>
      </c>
      <c r="AW221" s="242">
        <v>100</v>
      </c>
      <c r="AX221" s="906" t="s">
        <v>178</v>
      </c>
      <c r="AY221" s="243">
        <v>1</v>
      </c>
      <c r="AZ221" s="909" t="s">
        <v>502</v>
      </c>
      <c r="BA221" s="916">
        <v>6130</v>
      </c>
      <c r="BB221" s="909" t="s">
        <v>502</v>
      </c>
      <c r="BC221" s="244">
        <v>240</v>
      </c>
      <c r="BD221" s="906" t="s">
        <v>511</v>
      </c>
      <c r="BE221" s="245">
        <v>5960</v>
      </c>
    </row>
    <row r="222" spans="1:57" ht="24.75" customHeight="1">
      <c r="A222" s="943"/>
      <c r="B222" s="903"/>
      <c r="C222" s="905"/>
      <c r="D222" s="284" t="s">
        <v>181</v>
      </c>
      <c r="F222" s="246">
        <v>47160</v>
      </c>
      <c r="G222" s="247"/>
      <c r="H222" s="229" t="s">
        <v>504</v>
      </c>
      <c r="I222" s="248">
        <v>450</v>
      </c>
      <c r="J222" s="249"/>
      <c r="K222" s="250" t="s">
        <v>403</v>
      </c>
      <c r="L222" s="906"/>
      <c r="M222" s="915"/>
      <c r="N222" s="906"/>
      <c r="O222" s="923"/>
      <c r="P222" s="229" t="s">
        <v>504</v>
      </c>
      <c r="Q222" s="248">
        <v>7450</v>
      </c>
      <c r="R222" s="906"/>
      <c r="S222" s="251">
        <v>70</v>
      </c>
      <c r="T222" s="235"/>
      <c r="U222" s="252"/>
      <c r="V222" s="238"/>
      <c r="W222" s="252"/>
      <c r="X222" s="253" t="s">
        <v>504</v>
      </c>
      <c r="Y222" s="254">
        <v>52170</v>
      </c>
      <c r="Z222" s="238" t="s">
        <v>504</v>
      </c>
      <c r="AA222" s="255">
        <v>520</v>
      </c>
      <c r="AB222" s="253" t="s">
        <v>504</v>
      </c>
      <c r="AC222" s="256">
        <v>44720</v>
      </c>
      <c r="AD222" s="253" t="s">
        <v>178</v>
      </c>
      <c r="AE222" s="255">
        <v>440</v>
      </c>
      <c r="AF222" s="908"/>
      <c r="AG222" s="921"/>
      <c r="AH222" s="906"/>
      <c r="AI222" s="919"/>
      <c r="AJ222" s="906"/>
      <c r="AK222" s="911"/>
      <c r="AL222" s="906"/>
      <c r="AM222" s="913"/>
      <c r="AN222" s="906"/>
      <c r="AO222" s="915"/>
      <c r="AP222" s="906"/>
      <c r="AQ222" s="925"/>
      <c r="AR222" s="906"/>
      <c r="AS222" s="257" t="s">
        <v>199</v>
      </c>
      <c r="AT222" s="906"/>
      <c r="AU222" s="257" t="s">
        <v>200</v>
      </c>
      <c r="AV222" s="906"/>
      <c r="AW222" s="257" t="s">
        <v>199</v>
      </c>
      <c r="AX222" s="906"/>
      <c r="AY222" s="257" t="s">
        <v>200</v>
      </c>
      <c r="AZ222" s="909"/>
      <c r="BA222" s="917"/>
      <c r="BB222" s="909"/>
      <c r="BC222" s="258" t="s">
        <v>506</v>
      </c>
      <c r="BD222" s="906"/>
      <c r="BE222" s="259">
        <v>60</v>
      </c>
    </row>
    <row r="223" spans="1:57" ht="24.75" customHeight="1">
      <c r="A223" s="943"/>
      <c r="B223" s="902" t="s">
        <v>187</v>
      </c>
      <c r="C223" s="904" t="s">
        <v>176</v>
      </c>
      <c r="D223" s="299" t="s">
        <v>177</v>
      </c>
      <c r="F223" s="227">
        <v>36320</v>
      </c>
      <c r="G223" s="228">
        <v>43770</v>
      </c>
      <c r="H223" s="229" t="s">
        <v>504</v>
      </c>
      <c r="I223" s="230">
        <v>340</v>
      </c>
      <c r="J223" s="231">
        <v>410</v>
      </c>
      <c r="K223" s="232" t="s">
        <v>403</v>
      </c>
      <c r="L223" s="906" t="s">
        <v>504</v>
      </c>
      <c r="M223" s="914">
        <v>1010</v>
      </c>
      <c r="N223" s="906" t="s">
        <v>504</v>
      </c>
      <c r="O223" s="922">
        <v>10</v>
      </c>
      <c r="P223" s="229" t="s">
        <v>504</v>
      </c>
      <c r="Q223" s="233">
        <v>7450</v>
      </c>
      <c r="R223" s="906" t="s">
        <v>504</v>
      </c>
      <c r="S223" s="234">
        <v>70</v>
      </c>
      <c r="T223" s="235" t="s">
        <v>502</v>
      </c>
      <c r="U223" s="261">
        <v>2980</v>
      </c>
      <c r="V223" s="235" t="s">
        <v>502</v>
      </c>
      <c r="W223" s="237">
        <v>20</v>
      </c>
      <c r="X223" s="238"/>
      <c r="Y223" s="239"/>
      <c r="Z223" s="238"/>
      <c r="AA223" s="240"/>
      <c r="AB223" s="238"/>
      <c r="AC223" s="239" t="s">
        <v>179</v>
      </c>
      <c r="AD223" s="238"/>
      <c r="AE223" s="241"/>
      <c r="AF223" s="907" t="s">
        <v>504</v>
      </c>
      <c r="AG223" s="920" t="s">
        <v>180</v>
      </c>
      <c r="AH223" s="906" t="s">
        <v>504</v>
      </c>
      <c r="AI223" s="918" t="s">
        <v>180</v>
      </c>
      <c r="AJ223" s="906" t="s">
        <v>178</v>
      </c>
      <c r="AK223" s="910">
        <v>4960</v>
      </c>
      <c r="AL223" s="906" t="s">
        <v>504</v>
      </c>
      <c r="AM223" s="912">
        <v>40</v>
      </c>
      <c r="AN223" s="906" t="s">
        <v>178</v>
      </c>
      <c r="AO223" s="914">
        <v>900</v>
      </c>
      <c r="AP223" s="906" t="s">
        <v>504</v>
      </c>
      <c r="AQ223" s="924">
        <v>9</v>
      </c>
      <c r="AR223" s="906" t="s">
        <v>178</v>
      </c>
      <c r="AS223" s="242">
        <v>520</v>
      </c>
      <c r="AT223" s="906" t="s">
        <v>178</v>
      </c>
      <c r="AU223" s="243">
        <v>5</v>
      </c>
      <c r="AV223" s="906" t="s">
        <v>178</v>
      </c>
      <c r="AW223" s="242">
        <v>90</v>
      </c>
      <c r="AX223" s="906" t="s">
        <v>178</v>
      </c>
      <c r="AY223" s="243">
        <v>1</v>
      </c>
      <c r="AZ223" s="909" t="s">
        <v>502</v>
      </c>
      <c r="BA223" s="916">
        <v>5220</v>
      </c>
      <c r="BB223" s="909" t="s">
        <v>502</v>
      </c>
      <c r="BC223" s="244">
        <v>240</v>
      </c>
      <c r="BD223" s="906" t="s">
        <v>511</v>
      </c>
      <c r="BE223" s="245">
        <v>4960</v>
      </c>
    </row>
    <row r="224" spans="1:57" ht="24.75" customHeight="1">
      <c r="A224" s="943"/>
      <c r="B224" s="903"/>
      <c r="C224" s="905"/>
      <c r="D224" s="300" t="s">
        <v>181</v>
      </c>
      <c r="F224" s="246">
        <v>43770</v>
      </c>
      <c r="G224" s="247"/>
      <c r="H224" s="229" t="s">
        <v>504</v>
      </c>
      <c r="I224" s="248">
        <v>410</v>
      </c>
      <c r="J224" s="249"/>
      <c r="K224" s="250" t="s">
        <v>403</v>
      </c>
      <c r="L224" s="906"/>
      <c r="M224" s="915"/>
      <c r="N224" s="906"/>
      <c r="O224" s="923"/>
      <c r="P224" s="229" t="s">
        <v>504</v>
      </c>
      <c r="Q224" s="248">
        <v>7450</v>
      </c>
      <c r="R224" s="906"/>
      <c r="S224" s="251">
        <v>70</v>
      </c>
      <c r="T224" s="235"/>
      <c r="U224" s="252"/>
      <c r="V224" s="238"/>
      <c r="W224" s="252"/>
      <c r="X224" s="253" t="s">
        <v>504</v>
      </c>
      <c r="Y224" s="254">
        <v>52170</v>
      </c>
      <c r="Z224" s="238" t="s">
        <v>504</v>
      </c>
      <c r="AA224" s="255">
        <v>520</v>
      </c>
      <c r="AB224" s="253" t="s">
        <v>504</v>
      </c>
      <c r="AC224" s="256">
        <v>44720</v>
      </c>
      <c r="AD224" s="253" t="s">
        <v>178</v>
      </c>
      <c r="AE224" s="255">
        <v>440</v>
      </c>
      <c r="AF224" s="908"/>
      <c r="AG224" s="921"/>
      <c r="AH224" s="906"/>
      <c r="AI224" s="919"/>
      <c r="AJ224" s="906"/>
      <c r="AK224" s="911"/>
      <c r="AL224" s="906"/>
      <c r="AM224" s="913"/>
      <c r="AN224" s="906"/>
      <c r="AO224" s="915"/>
      <c r="AP224" s="906"/>
      <c r="AQ224" s="925"/>
      <c r="AR224" s="906"/>
      <c r="AS224" s="257" t="s">
        <v>199</v>
      </c>
      <c r="AT224" s="906"/>
      <c r="AU224" s="257" t="s">
        <v>200</v>
      </c>
      <c r="AV224" s="906"/>
      <c r="AW224" s="257" t="s">
        <v>199</v>
      </c>
      <c r="AX224" s="906"/>
      <c r="AY224" s="257" t="s">
        <v>200</v>
      </c>
      <c r="AZ224" s="909"/>
      <c r="BA224" s="917"/>
      <c r="BB224" s="909"/>
      <c r="BC224" s="258" t="s">
        <v>506</v>
      </c>
      <c r="BD224" s="906"/>
      <c r="BE224" s="259">
        <v>50</v>
      </c>
    </row>
    <row r="225" spans="1:57" ht="24.75" customHeight="1">
      <c r="A225" s="943"/>
      <c r="B225" s="902" t="s">
        <v>188</v>
      </c>
      <c r="C225" s="904" t="s">
        <v>176</v>
      </c>
      <c r="D225" s="284" t="s">
        <v>177</v>
      </c>
      <c r="F225" s="227">
        <v>33900</v>
      </c>
      <c r="G225" s="228">
        <v>41350</v>
      </c>
      <c r="H225" s="229" t="s">
        <v>504</v>
      </c>
      <c r="I225" s="230">
        <v>310</v>
      </c>
      <c r="J225" s="231">
        <v>390</v>
      </c>
      <c r="K225" s="232" t="s">
        <v>403</v>
      </c>
      <c r="L225" s="906" t="s">
        <v>504</v>
      </c>
      <c r="M225" s="914">
        <v>860</v>
      </c>
      <c r="N225" s="906" t="s">
        <v>504</v>
      </c>
      <c r="O225" s="922">
        <v>8</v>
      </c>
      <c r="P225" s="229" t="s">
        <v>504</v>
      </c>
      <c r="Q225" s="233">
        <v>7450</v>
      </c>
      <c r="R225" s="906" t="s">
        <v>504</v>
      </c>
      <c r="S225" s="234">
        <v>70</v>
      </c>
      <c r="T225" s="235" t="s">
        <v>502</v>
      </c>
      <c r="U225" s="261">
        <v>2980</v>
      </c>
      <c r="V225" s="235" t="s">
        <v>502</v>
      </c>
      <c r="W225" s="237">
        <v>20</v>
      </c>
      <c r="X225" s="238"/>
      <c r="Y225" s="239"/>
      <c r="Z225" s="238"/>
      <c r="AA225" s="240"/>
      <c r="AB225" s="238"/>
      <c r="AC225" s="239" t="s">
        <v>179</v>
      </c>
      <c r="AD225" s="238"/>
      <c r="AE225" s="241"/>
      <c r="AF225" s="907" t="s">
        <v>504</v>
      </c>
      <c r="AG225" s="920" t="s">
        <v>180</v>
      </c>
      <c r="AH225" s="906" t="s">
        <v>504</v>
      </c>
      <c r="AI225" s="918" t="s">
        <v>180</v>
      </c>
      <c r="AJ225" s="906" t="s">
        <v>178</v>
      </c>
      <c r="AK225" s="910">
        <v>4250</v>
      </c>
      <c r="AL225" s="906" t="s">
        <v>504</v>
      </c>
      <c r="AM225" s="912">
        <v>40</v>
      </c>
      <c r="AN225" s="906" t="s">
        <v>178</v>
      </c>
      <c r="AO225" s="914">
        <v>770</v>
      </c>
      <c r="AP225" s="906" t="s">
        <v>504</v>
      </c>
      <c r="AQ225" s="924">
        <v>7</v>
      </c>
      <c r="AR225" s="906" t="s">
        <v>178</v>
      </c>
      <c r="AS225" s="242">
        <v>460</v>
      </c>
      <c r="AT225" s="906" t="s">
        <v>178</v>
      </c>
      <c r="AU225" s="243">
        <v>4</v>
      </c>
      <c r="AV225" s="906" t="s">
        <v>178</v>
      </c>
      <c r="AW225" s="242">
        <v>80</v>
      </c>
      <c r="AX225" s="906" t="s">
        <v>178</v>
      </c>
      <c r="AY225" s="243">
        <v>1</v>
      </c>
      <c r="AZ225" s="909" t="s">
        <v>502</v>
      </c>
      <c r="BA225" s="916">
        <v>4660</v>
      </c>
      <c r="BB225" s="909" t="s">
        <v>502</v>
      </c>
      <c r="BC225" s="244">
        <v>240</v>
      </c>
      <c r="BD225" s="906" t="s">
        <v>511</v>
      </c>
      <c r="BE225" s="245">
        <v>4250</v>
      </c>
    </row>
    <row r="226" spans="1:57" ht="24.75" customHeight="1">
      <c r="A226" s="943"/>
      <c r="B226" s="903"/>
      <c r="C226" s="905"/>
      <c r="D226" s="284" t="s">
        <v>181</v>
      </c>
      <c r="F226" s="246">
        <v>41350</v>
      </c>
      <c r="G226" s="247"/>
      <c r="H226" s="229" t="s">
        <v>504</v>
      </c>
      <c r="I226" s="248">
        <v>390</v>
      </c>
      <c r="J226" s="249"/>
      <c r="K226" s="250" t="s">
        <v>403</v>
      </c>
      <c r="L226" s="906"/>
      <c r="M226" s="915"/>
      <c r="N226" s="906"/>
      <c r="O226" s="923"/>
      <c r="P226" s="229" t="s">
        <v>504</v>
      </c>
      <c r="Q226" s="248">
        <v>7450</v>
      </c>
      <c r="R226" s="906"/>
      <c r="S226" s="251">
        <v>70</v>
      </c>
      <c r="T226" s="235"/>
      <c r="U226" s="252"/>
      <c r="V226" s="238"/>
      <c r="W226" s="252"/>
      <c r="X226" s="253" t="s">
        <v>504</v>
      </c>
      <c r="Y226" s="254">
        <v>52170</v>
      </c>
      <c r="Z226" s="238" t="s">
        <v>504</v>
      </c>
      <c r="AA226" s="255">
        <v>520</v>
      </c>
      <c r="AB226" s="253" t="s">
        <v>504</v>
      </c>
      <c r="AC226" s="256">
        <v>44720</v>
      </c>
      <c r="AD226" s="253" t="s">
        <v>178</v>
      </c>
      <c r="AE226" s="255">
        <v>440</v>
      </c>
      <c r="AF226" s="908"/>
      <c r="AG226" s="921"/>
      <c r="AH226" s="906"/>
      <c r="AI226" s="919"/>
      <c r="AJ226" s="906"/>
      <c r="AK226" s="911"/>
      <c r="AL226" s="906"/>
      <c r="AM226" s="913"/>
      <c r="AN226" s="906"/>
      <c r="AO226" s="915"/>
      <c r="AP226" s="906"/>
      <c r="AQ226" s="925"/>
      <c r="AR226" s="906"/>
      <c r="AS226" s="257" t="s">
        <v>199</v>
      </c>
      <c r="AT226" s="906"/>
      <c r="AU226" s="257" t="s">
        <v>200</v>
      </c>
      <c r="AV226" s="906"/>
      <c r="AW226" s="257" t="s">
        <v>199</v>
      </c>
      <c r="AX226" s="906"/>
      <c r="AY226" s="257" t="s">
        <v>200</v>
      </c>
      <c r="AZ226" s="909"/>
      <c r="BA226" s="917"/>
      <c r="BB226" s="909"/>
      <c r="BC226" s="258" t="s">
        <v>506</v>
      </c>
      <c r="BD226" s="906"/>
      <c r="BE226" s="259">
        <v>40</v>
      </c>
    </row>
    <row r="227" spans="1:57" ht="24.75" customHeight="1">
      <c r="A227" s="943"/>
      <c r="B227" s="902" t="s">
        <v>189</v>
      </c>
      <c r="C227" s="904" t="s">
        <v>176</v>
      </c>
      <c r="D227" s="299" t="s">
        <v>177</v>
      </c>
      <c r="F227" s="227">
        <v>32110</v>
      </c>
      <c r="G227" s="228">
        <v>39560</v>
      </c>
      <c r="H227" s="229" t="s">
        <v>504</v>
      </c>
      <c r="I227" s="230">
        <v>300</v>
      </c>
      <c r="J227" s="231">
        <v>370</v>
      </c>
      <c r="K227" s="232" t="s">
        <v>403</v>
      </c>
      <c r="L227" s="906" t="s">
        <v>504</v>
      </c>
      <c r="M227" s="914">
        <v>750</v>
      </c>
      <c r="N227" s="906" t="s">
        <v>504</v>
      </c>
      <c r="O227" s="922">
        <v>7</v>
      </c>
      <c r="P227" s="229" t="s">
        <v>504</v>
      </c>
      <c r="Q227" s="233">
        <v>7450</v>
      </c>
      <c r="R227" s="906" t="s">
        <v>504</v>
      </c>
      <c r="S227" s="234">
        <v>70</v>
      </c>
      <c r="T227" s="235" t="s">
        <v>502</v>
      </c>
      <c r="U227" s="261">
        <v>2980</v>
      </c>
      <c r="V227" s="235" t="s">
        <v>502</v>
      </c>
      <c r="W227" s="237">
        <v>20</v>
      </c>
      <c r="X227" s="238"/>
      <c r="Y227" s="239"/>
      <c r="Z227" s="238"/>
      <c r="AA227" s="240"/>
      <c r="AB227" s="238"/>
      <c r="AC227" s="239" t="s">
        <v>179</v>
      </c>
      <c r="AD227" s="238"/>
      <c r="AE227" s="241"/>
      <c r="AF227" s="907" t="s">
        <v>504</v>
      </c>
      <c r="AG227" s="920" t="s">
        <v>180</v>
      </c>
      <c r="AH227" s="906" t="s">
        <v>504</v>
      </c>
      <c r="AI227" s="918" t="s">
        <v>180</v>
      </c>
      <c r="AJ227" s="906" t="s">
        <v>178</v>
      </c>
      <c r="AK227" s="910">
        <v>3720</v>
      </c>
      <c r="AL227" s="906" t="s">
        <v>504</v>
      </c>
      <c r="AM227" s="912">
        <v>30</v>
      </c>
      <c r="AN227" s="906" t="s">
        <v>178</v>
      </c>
      <c r="AO227" s="914">
        <v>670</v>
      </c>
      <c r="AP227" s="906" t="s">
        <v>504</v>
      </c>
      <c r="AQ227" s="924">
        <v>6</v>
      </c>
      <c r="AR227" s="906" t="s">
        <v>178</v>
      </c>
      <c r="AS227" s="242">
        <v>420</v>
      </c>
      <c r="AT227" s="906" t="s">
        <v>178</v>
      </c>
      <c r="AU227" s="243">
        <v>4</v>
      </c>
      <c r="AV227" s="906" t="s">
        <v>178</v>
      </c>
      <c r="AW227" s="242">
        <v>70</v>
      </c>
      <c r="AX227" s="906" t="s">
        <v>178</v>
      </c>
      <c r="AY227" s="243">
        <v>1</v>
      </c>
      <c r="AZ227" s="909" t="s">
        <v>502</v>
      </c>
      <c r="BA227" s="916">
        <v>4250</v>
      </c>
      <c r="BB227" s="909" t="s">
        <v>502</v>
      </c>
      <c r="BC227" s="244">
        <v>240</v>
      </c>
      <c r="BD227" s="906" t="s">
        <v>511</v>
      </c>
      <c r="BE227" s="245">
        <v>3720</v>
      </c>
    </row>
    <row r="228" spans="1:57" ht="24.75" customHeight="1">
      <c r="A228" s="943"/>
      <c r="B228" s="903"/>
      <c r="C228" s="905"/>
      <c r="D228" s="300" t="s">
        <v>181</v>
      </c>
      <c r="F228" s="246">
        <v>39560</v>
      </c>
      <c r="G228" s="247"/>
      <c r="H228" s="229" t="s">
        <v>504</v>
      </c>
      <c r="I228" s="248">
        <v>370</v>
      </c>
      <c r="J228" s="249"/>
      <c r="K228" s="250" t="s">
        <v>403</v>
      </c>
      <c r="L228" s="906"/>
      <c r="M228" s="915"/>
      <c r="N228" s="906"/>
      <c r="O228" s="923"/>
      <c r="P228" s="229" t="s">
        <v>504</v>
      </c>
      <c r="Q228" s="248">
        <v>7450</v>
      </c>
      <c r="R228" s="906"/>
      <c r="S228" s="251">
        <v>70</v>
      </c>
      <c r="T228" s="235"/>
      <c r="U228" s="252"/>
      <c r="V228" s="238"/>
      <c r="W228" s="252"/>
      <c r="X228" s="253" t="s">
        <v>504</v>
      </c>
      <c r="Y228" s="254">
        <v>52170</v>
      </c>
      <c r="Z228" s="238" t="s">
        <v>504</v>
      </c>
      <c r="AA228" s="255">
        <v>520</v>
      </c>
      <c r="AB228" s="253" t="s">
        <v>504</v>
      </c>
      <c r="AC228" s="256">
        <v>44720</v>
      </c>
      <c r="AD228" s="253" t="s">
        <v>178</v>
      </c>
      <c r="AE228" s="255">
        <v>440</v>
      </c>
      <c r="AF228" s="908"/>
      <c r="AG228" s="921"/>
      <c r="AH228" s="906"/>
      <c r="AI228" s="919"/>
      <c r="AJ228" s="906"/>
      <c r="AK228" s="911"/>
      <c r="AL228" s="906"/>
      <c r="AM228" s="913"/>
      <c r="AN228" s="906"/>
      <c r="AO228" s="915"/>
      <c r="AP228" s="906"/>
      <c r="AQ228" s="925"/>
      <c r="AR228" s="906"/>
      <c r="AS228" s="257" t="s">
        <v>199</v>
      </c>
      <c r="AT228" s="906"/>
      <c r="AU228" s="257" t="s">
        <v>200</v>
      </c>
      <c r="AV228" s="906"/>
      <c r="AW228" s="257" t="s">
        <v>199</v>
      </c>
      <c r="AX228" s="906"/>
      <c r="AY228" s="257" t="s">
        <v>200</v>
      </c>
      <c r="AZ228" s="909"/>
      <c r="BA228" s="917"/>
      <c r="BB228" s="909"/>
      <c r="BC228" s="258" t="s">
        <v>506</v>
      </c>
      <c r="BD228" s="906"/>
      <c r="BE228" s="259">
        <v>30</v>
      </c>
    </row>
    <row r="229" spans="1:57" ht="24.75" customHeight="1">
      <c r="A229" s="943"/>
      <c r="B229" s="902" t="s">
        <v>190</v>
      </c>
      <c r="C229" s="904" t="s">
        <v>176</v>
      </c>
      <c r="D229" s="284" t="s">
        <v>177</v>
      </c>
      <c r="F229" s="227">
        <v>30700</v>
      </c>
      <c r="G229" s="228">
        <v>38150</v>
      </c>
      <c r="H229" s="229" t="s">
        <v>504</v>
      </c>
      <c r="I229" s="230">
        <v>280</v>
      </c>
      <c r="J229" s="231">
        <v>360</v>
      </c>
      <c r="K229" s="232" t="s">
        <v>403</v>
      </c>
      <c r="L229" s="906" t="s">
        <v>504</v>
      </c>
      <c r="M229" s="914">
        <v>670</v>
      </c>
      <c r="N229" s="906" t="s">
        <v>504</v>
      </c>
      <c r="O229" s="922">
        <v>6</v>
      </c>
      <c r="P229" s="229" t="s">
        <v>504</v>
      </c>
      <c r="Q229" s="233">
        <v>7450</v>
      </c>
      <c r="R229" s="906" t="s">
        <v>504</v>
      </c>
      <c r="S229" s="234">
        <v>70</v>
      </c>
      <c r="T229" s="235" t="s">
        <v>502</v>
      </c>
      <c r="U229" s="261">
        <v>2980</v>
      </c>
      <c r="V229" s="235" t="s">
        <v>502</v>
      </c>
      <c r="W229" s="237">
        <v>20</v>
      </c>
      <c r="X229" s="238"/>
      <c r="Y229" s="239"/>
      <c r="Z229" s="238"/>
      <c r="AA229" s="240"/>
      <c r="AB229" s="238"/>
      <c r="AC229" s="239" t="s">
        <v>179</v>
      </c>
      <c r="AD229" s="238"/>
      <c r="AE229" s="241"/>
      <c r="AF229" s="907" t="s">
        <v>504</v>
      </c>
      <c r="AG229" s="920">
        <v>660</v>
      </c>
      <c r="AH229" s="906" t="s">
        <v>504</v>
      </c>
      <c r="AI229" s="918">
        <v>6</v>
      </c>
      <c r="AJ229" s="906" t="s">
        <v>178</v>
      </c>
      <c r="AK229" s="910">
        <v>3310</v>
      </c>
      <c r="AL229" s="906" t="s">
        <v>504</v>
      </c>
      <c r="AM229" s="912">
        <v>30</v>
      </c>
      <c r="AN229" s="906" t="s">
        <v>178</v>
      </c>
      <c r="AO229" s="914">
        <v>600</v>
      </c>
      <c r="AP229" s="906" t="s">
        <v>504</v>
      </c>
      <c r="AQ229" s="924">
        <v>6</v>
      </c>
      <c r="AR229" s="906" t="s">
        <v>178</v>
      </c>
      <c r="AS229" s="242">
        <v>390</v>
      </c>
      <c r="AT229" s="906" t="s">
        <v>178</v>
      </c>
      <c r="AU229" s="243">
        <v>3</v>
      </c>
      <c r="AV229" s="906" t="s">
        <v>178</v>
      </c>
      <c r="AW229" s="242">
        <v>70</v>
      </c>
      <c r="AX229" s="906" t="s">
        <v>178</v>
      </c>
      <c r="AY229" s="243">
        <v>1</v>
      </c>
      <c r="AZ229" s="909" t="s">
        <v>502</v>
      </c>
      <c r="BA229" s="916">
        <v>3920</v>
      </c>
      <c r="BB229" s="909" t="s">
        <v>502</v>
      </c>
      <c r="BC229" s="244">
        <v>240</v>
      </c>
      <c r="BD229" s="906" t="s">
        <v>511</v>
      </c>
      <c r="BE229" s="245">
        <v>3310</v>
      </c>
    </row>
    <row r="230" spans="1:57" ht="24.75" customHeight="1">
      <c r="A230" s="943"/>
      <c r="B230" s="903"/>
      <c r="C230" s="905"/>
      <c r="D230" s="284" t="s">
        <v>181</v>
      </c>
      <c r="F230" s="246">
        <v>38150</v>
      </c>
      <c r="G230" s="247"/>
      <c r="H230" s="229" t="s">
        <v>504</v>
      </c>
      <c r="I230" s="248">
        <v>360</v>
      </c>
      <c r="J230" s="249"/>
      <c r="K230" s="250" t="s">
        <v>403</v>
      </c>
      <c r="L230" s="906"/>
      <c r="M230" s="915"/>
      <c r="N230" s="906"/>
      <c r="O230" s="923"/>
      <c r="P230" s="229" t="s">
        <v>504</v>
      </c>
      <c r="Q230" s="248">
        <v>7450</v>
      </c>
      <c r="R230" s="906"/>
      <c r="S230" s="251">
        <v>70</v>
      </c>
      <c r="T230" s="235"/>
      <c r="U230" s="252"/>
      <c r="V230" s="238"/>
      <c r="W230" s="252"/>
      <c r="X230" s="253" t="s">
        <v>504</v>
      </c>
      <c r="Y230" s="254">
        <v>52170</v>
      </c>
      <c r="Z230" s="238" t="s">
        <v>504</v>
      </c>
      <c r="AA230" s="255">
        <v>520</v>
      </c>
      <c r="AB230" s="253" t="s">
        <v>504</v>
      </c>
      <c r="AC230" s="256">
        <v>44720</v>
      </c>
      <c r="AD230" s="253" t="s">
        <v>178</v>
      </c>
      <c r="AE230" s="255">
        <v>440</v>
      </c>
      <c r="AF230" s="908"/>
      <c r="AG230" s="921"/>
      <c r="AH230" s="906"/>
      <c r="AI230" s="919"/>
      <c r="AJ230" s="906"/>
      <c r="AK230" s="911"/>
      <c r="AL230" s="906"/>
      <c r="AM230" s="913"/>
      <c r="AN230" s="906"/>
      <c r="AO230" s="915"/>
      <c r="AP230" s="906"/>
      <c r="AQ230" s="925"/>
      <c r="AR230" s="906"/>
      <c r="AS230" s="257" t="s">
        <v>199</v>
      </c>
      <c r="AT230" s="906"/>
      <c r="AU230" s="257" t="s">
        <v>200</v>
      </c>
      <c r="AV230" s="906"/>
      <c r="AW230" s="257" t="s">
        <v>199</v>
      </c>
      <c r="AX230" s="906"/>
      <c r="AY230" s="257" t="s">
        <v>200</v>
      </c>
      <c r="AZ230" s="909"/>
      <c r="BA230" s="917"/>
      <c r="BB230" s="909"/>
      <c r="BC230" s="258" t="s">
        <v>506</v>
      </c>
      <c r="BD230" s="906"/>
      <c r="BE230" s="259">
        <v>30</v>
      </c>
    </row>
    <row r="231" spans="1:57" ht="24.75" customHeight="1">
      <c r="A231" s="943"/>
      <c r="B231" s="902" t="s">
        <v>191</v>
      </c>
      <c r="C231" s="904" t="s">
        <v>176</v>
      </c>
      <c r="D231" s="299" t="s">
        <v>177</v>
      </c>
      <c r="F231" s="227">
        <v>29590</v>
      </c>
      <c r="G231" s="228">
        <v>37040</v>
      </c>
      <c r="H231" s="229" t="s">
        <v>504</v>
      </c>
      <c r="I231" s="230">
        <v>270</v>
      </c>
      <c r="J231" s="231">
        <v>350</v>
      </c>
      <c r="K231" s="232" t="s">
        <v>403</v>
      </c>
      <c r="L231" s="906" t="s">
        <v>504</v>
      </c>
      <c r="M231" s="914">
        <v>600</v>
      </c>
      <c r="N231" s="906" t="s">
        <v>504</v>
      </c>
      <c r="O231" s="922">
        <v>6</v>
      </c>
      <c r="P231" s="229" t="s">
        <v>504</v>
      </c>
      <c r="Q231" s="233">
        <v>7450</v>
      </c>
      <c r="R231" s="906" t="s">
        <v>504</v>
      </c>
      <c r="S231" s="234">
        <v>70</v>
      </c>
      <c r="T231" s="235" t="s">
        <v>502</v>
      </c>
      <c r="U231" s="261">
        <v>2980</v>
      </c>
      <c r="V231" s="235" t="s">
        <v>502</v>
      </c>
      <c r="W231" s="237">
        <v>20</v>
      </c>
      <c r="X231" s="238"/>
      <c r="Y231" s="239"/>
      <c r="Z231" s="238"/>
      <c r="AA231" s="240"/>
      <c r="AB231" s="238"/>
      <c r="AC231" s="239" t="s">
        <v>179</v>
      </c>
      <c r="AD231" s="238"/>
      <c r="AE231" s="241"/>
      <c r="AF231" s="907" t="s">
        <v>504</v>
      </c>
      <c r="AG231" s="920">
        <v>600</v>
      </c>
      <c r="AH231" s="906" t="s">
        <v>504</v>
      </c>
      <c r="AI231" s="918">
        <v>6</v>
      </c>
      <c r="AJ231" s="906" t="s">
        <v>178</v>
      </c>
      <c r="AK231" s="910">
        <v>2980</v>
      </c>
      <c r="AL231" s="906" t="s">
        <v>504</v>
      </c>
      <c r="AM231" s="912">
        <v>20</v>
      </c>
      <c r="AN231" s="906" t="s">
        <v>178</v>
      </c>
      <c r="AO231" s="914">
        <v>540</v>
      </c>
      <c r="AP231" s="906" t="s">
        <v>504</v>
      </c>
      <c r="AQ231" s="924">
        <v>5</v>
      </c>
      <c r="AR231" s="906" t="s">
        <v>178</v>
      </c>
      <c r="AS231" s="242">
        <v>370</v>
      </c>
      <c r="AT231" s="906" t="s">
        <v>178</v>
      </c>
      <c r="AU231" s="243">
        <v>3</v>
      </c>
      <c r="AV231" s="906" t="s">
        <v>178</v>
      </c>
      <c r="AW231" s="242">
        <v>60</v>
      </c>
      <c r="AX231" s="906" t="s">
        <v>178</v>
      </c>
      <c r="AY231" s="243">
        <v>1</v>
      </c>
      <c r="AZ231" s="909" t="s">
        <v>502</v>
      </c>
      <c r="BA231" s="916">
        <v>3660</v>
      </c>
      <c r="BB231" s="909" t="s">
        <v>502</v>
      </c>
      <c r="BC231" s="244">
        <v>240</v>
      </c>
      <c r="BD231" s="906" t="s">
        <v>511</v>
      </c>
      <c r="BE231" s="245">
        <v>2980</v>
      </c>
    </row>
    <row r="232" spans="1:57" ht="24.75" customHeight="1">
      <c r="A232" s="943"/>
      <c r="B232" s="903"/>
      <c r="C232" s="905"/>
      <c r="D232" s="300" t="s">
        <v>181</v>
      </c>
      <c r="F232" s="246">
        <v>37040</v>
      </c>
      <c r="G232" s="247"/>
      <c r="H232" s="229" t="s">
        <v>504</v>
      </c>
      <c r="I232" s="248">
        <v>350</v>
      </c>
      <c r="J232" s="249"/>
      <c r="K232" s="250" t="s">
        <v>403</v>
      </c>
      <c r="L232" s="906"/>
      <c r="M232" s="915"/>
      <c r="N232" s="906"/>
      <c r="O232" s="923"/>
      <c r="P232" s="229" t="s">
        <v>504</v>
      </c>
      <c r="Q232" s="248">
        <v>7450</v>
      </c>
      <c r="R232" s="906"/>
      <c r="S232" s="251">
        <v>70</v>
      </c>
      <c r="T232" s="235"/>
      <c r="U232" s="252"/>
      <c r="V232" s="238"/>
      <c r="W232" s="252"/>
      <c r="X232" s="253" t="s">
        <v>504</v>
      </c>
      <c r="Y232" s="254">
        <v>52170</v>
      </c>
      <c r="Z232" s="238" t="s">
        <v>504</v>
      </c>
      <c r="AA232" s="255">
        <v>520</v>
      </c>
      <c r="AB232" s="253" t="s">
        <v>504</v>
      </c>
      <c r="AC232" s="256">
        <v>44720</v>
      </c>
      <c r="AD232" s="253" t="s">
        <v>178</v>
      </c>
      <c r="AE232" s="255">
        <v>440</v>
      </c>
      <c r="AF232" s="908"/>
      <c r="AG232" s="921"/>
      <c r="AH232" s="906"/>
      <c r="AI232" s="919"/>
      <c r="AJ232" s="906"/>
      <c r="AK232" s="911"/>
      <c r="AL232" s="906"/>
      <c r="AM232" s="913"/>
      <c r="AN232" s="906"/>
      <c r="AO232" s="915"/>
      <c r="AP232" s="906"/>
      <c r="AQ232" s="925"/>
      <c r="AR232" s="906"/>
      <c r="AS232" s="257" t="s">
        <v>199</v>
      </c>
      <c r="AT232" s="906"/>
      <c r="AU232" s="257" t="s">
        <v>200</v>
      </c>
      <c r="AV232" s="906"/>
      <c r="AW232" s="257" t="s">
        <v>199</v>
      </c>
      <c r="AX232" s="906"/>
      <c r="AY232" s="257" t="s">
        <v>200</v>
      </c>
      <c r="AZ232" s="909"/>
      <c r="BA232" s="917"/>
      <c r="BB232" s="909"/>
      <c r="BC232" s="258" t="s">
        <v>506</v>
      </c>
      <c r="BD232" s="906"/>
      <c r="BE232" s="259">
        <v>30</v>
      </c>
    </row>
    <row r="233" spans="1:57" ht="24.75" customHeight="1">
      <c r="A233" s="943"/>
      <c r="B233" s="902" t="s">
        <v>192</v>
      </c>
      <c r="C233" s="904" t="s">
        <v>176</v>
      </c>
      <c r="D233" s="284" t="s">
        <v>177</v>
      </c>
      <c r="F233" s="227">
        <v>27900</v>
      </c>
      <c r="G233" s="228">
        <v>35350</v>
      </c>
      <c r="H233" s="229" t="s">
        <v>504</v>
      </c>
      <c r="I233" s="230">
        <v>250</v>
      </c>
      <c r="J233" s="231">
        <v>330</v>
      </c>
      <c r="K233" s="232" t="s">
        <v>403</v>
      </c>
      <c r="L233" s="906" t="s">
        <v>504</v>
      </c>
      <c r="M233" s="914">
        <v>500</v>
      </c>
      <c r="N233" s="906" t="s">
        <v>504</v>
      </c>
      <c r="O233" s="922">
        <v>5</v>
      </c>
      <c r="P233" s="229" t="s">
        <v>504</v>
      </c>
      <c r="Q233" s="233">
        <v>7450</v>
      </c>
      <c r="R233" s="906" t="s">
        <v>504</v>
      </c>
      <c r="S233" s="234">
        <v>70</v>
      </c>
      <c r="T233" s="235" t="s">
        <v>502</v>
      </c>
      <c r="U233" s="261">
        <v>2980</v>
      </c>
      <c r="V233" s="235" t="s">
        <v>502</v>
      </c>
      <c r="W233" s="237">
        <v>20</v>
      </c>
      <c r="X233" s="238"/>
      <c r="Y233" s="239"/>
      <c r="Z233" s="238"/>
      <c r="AA233" s="240"/>
      <c r="AB233" s="238"/>
      <c r="AC233" s="239" t="s">
        <v>179</v>
      </c>
      <c r="AD233" s="238"/>
      <c r="AE233" s="241"/>
      <c r="AF233" s="907" t="s">
        <v>504</v>
      </c>
      <c r="AG233" s="920">
        <v>500</v>
      </c>
      <c r="AH233" s="906" t="s">
        <v>504</v>
      </c>
      <c r="AI233" s="918">
        <v>5</v>
      </c>
      <c r="AJ233" s="906" t="s">
        <v>178</v>
      </c>
      <c r="AK233" s="910">
        <v>2480</v>
      </c>
      <c r="AL233" s="906" t="s">
        <v>504</v>
      </c>
      <c r="AM233" s="912">
        <v>20</v>
      </c>
      <c r="AN233" s="906" t="s">
        <v>178</v>
      </c>
      <c r="AO233" s="914">
        <v>520</v>
      </c>
      <c r="AP233" s="906" t="s">
        <v>504</v>
      </c>
      <c r="AQ233" s="924">
        <v>5</v>
      </c>
      <c r="AR233" s="906" t="s">
        <v>178</v>
      </c>
      <c r="AS233" s="242">
        <v>320</v>
      </c>
      <c r="AT233" s="906" t="s">
        <v>178</v>
      </c>
      <c r="AU233" s="243">
        <v>3</v>
      </c>
      <c r="AV233" s="906" t="s">
        <v>178</v>
      </c>
      <c r="AW233" s="242">
        <v>50</v>
      </c>
      <c r="AX233" s="906" t="s">
        <v>178</v>
      </c>
      <c r="AY233" s="243">
        <v>1</v>
      </c>
      <c r="AZ233" s="909" t="s">
        <v>502</v>
      </c>
      <c r="BA233" s="916">
        <v>3160</v>
      </c>
      <c r="BB233" s="909" t="s">
        <v>502</v>
      </c>
      <c r="BC233" s="244">
        <v>240</v>
      </c>
      <c r="BD233" s="906" t="s">
        <v>511</v>
      </c>
      <c r="BE233" s="245">
        <v>2480</v>
      </c>
    </row>
    <row r="234" spans="1:57" ht="24.75" customHeight="1">
      <c r="A234" s="943"/>
      <c r="B234" s="903"/>
      <c r="C234" s="905"/>
      <c r="D234" s="284" t="s">
        <v>181</v>
      </c>
      <c r="F234" s="246">
        <v>35350</v>
      </c>
      <c r="G234" s="247"/>
      <c r="H234" s="229" t="s">
        <v>504</v>
      </c>
      <c r="I234" s="248">
        <v>330</v>
      </c>
      <c r="J234" s="249"/>
      <c r="K234" s="250" t="s">
        <v>403</v>
      </c>
      <c r="L234" s="906"/>
      <c r="M234" s="915"/>
      <c r="N234" s="906"/>
      <c r="O234" s="923"/>
      <c r="P234" s="229" t="s">
        <v>504</v>
      </c>
      <c r="Q234" s="248">
        <v>7450</v>
      </c>
      <c r="R234" s="906"/>
      <c r="S234" s="251">
        <v>70</v>
      </c>
      <c r="T234" s="235"/>
      <c r="U234" s="252"/>
      <c r="V234" s="238"/>
      <c r="W234" s="252"/>
      <c r="X234" s="253" t="s">
        <v>504</v>
      </c>
      <c r="Y234" s="254">
        <v>52170</v>
      </c>
      <c r="Z234" s="238" t="s">
        <v>504</v>
      </c>
      <c r="AA234" s="255">
        <v>520</v>
      </c>
      <c r="AB234" s="253" t="s">
        <v>504</v>
      </c>
      <c r="AC234" s="256">
        <v>44720</v>
      </c>
      <c r="AD234" s="253" t="s">
        <v>178</v>
      </c>
      <c r="AE234" s="255">
        <v>440</v>
      </c>
      <c r="AF234" s="908"/>
      <c r="AG234" s="921"/>
      <c r="AH234" s="906"/>
      <c r="AI234" s="919"/>
      <c r="AJ234" s="906"/>
      <c r="AK234" s="911"/>
      <c r="AL234" s="906"/>
      <c r="AM234" s="913"/>
      <c r="AN234" s="906"/>
      <c r="AO234" s="915"/>
      <c r="AP234" s="906"/>
      <c r="AQ234" s="925"/>
      <c r="AR234" s="906"/>
      <c r="AS234" s="257" t="s">
        <v>199</v>
      </c>
      <c r="AT234" s="906"/>
      <c r="AU234" s="257" t="s">
        <v>200</v>
      </c>
      <c r="AV234" s="906"/>
      <c r="AW234" s="257" t="s">
        <v>199</v>
      </c>
      <c r="AX234" s="906"/>
      <c r="AY234" s="257" t="s">
        <v>200</v>
      </c>
      <c r="AZ234" s="909"/>
      <c r="BA234" s="917"/>
      <c r="BB234" s="909"/>
      <c r="BC234" s="258" t="s">
        <v>506</v>
      </c>
      <c r="BD234" s="906"/>
      <c r="BE234" s="259">
        <v>20</v>
      </c>
    </row>
    <row r="235" spans="1:57" ht="24.75" customHeight="1">
      <c r="A235" s="943"/>
      <c r="B235" s="902" t="s">
        <v>193</v>
      </c>
      <c r="C235" s="904" t="s">
        <v>176</v>
      </c>
      <c r="D235" s="299" t="s">
        <v>177</v>
      </c>
      <c r="F235" s="227">
        <v>26690</v>
      </c>
      <c r="G235" s="228">
        <v>34140</v>
      </c>
      <c r="H235" s="229" t="s">
        <v>504</v>
      </c>
      <c r="I235" s="230">
        <v>240</v>
      </c>
      <c r="J235" s="231">
        <v>320</v>
      </c>
      <c r="K235" s="232" t="s">
        <v>403</v>
      </c>
      <c r="L235" s="906" t="s">
        <v>504</v>
      </c>
      <c r="M235" s="914">
        <v>430</v>
      </c>
      <c r="N235" s="906" t="s">
        <v>504</v>
      </c>
      <c r="O235" s="922">
        <v>4</v>
      </c>
      <c r="P235" s="229" t="s">
        <v>504</v>
      </c>
      <c r="Q235" s="233">
        <v>7450</v>
      </c>
      <c r="R235" s="906" t="s">
        <v>504</v>
      </c>
      <c r="S235" s="234">
        <v>70</v>
      </c>
      <c r="T235" s="235" t="s">
        <v>502</v>
      </c>
      <c r="U235" s="261">
        <v>2980</v>
      </c>
      <c r="V235" s="235" t="s">
        <v>502</v>
      </c>
      <c r="W235" s="237">
        <v>20</v>
      </c>
      <c r="X235" s="238"/>
      <c r="Y235" s="239"/>
      <c r="Z235" s="238"/>
      <c r="AA235" s="240"/>
      <c r="AB235" s="238"/>
      <c r="AC235" s="239" t="s">
        <v>179</v>
      </c>
      <c r="AD235" s="238"/>
      <c r="AE235" s="241"/>
      <c r="AF235" s="907" t="s">
        <v>504</v>
      </c>
      <c r="AG235" s="920">
        <v>430</v>
      </c>
      <c r="AH235" s="906" t="s">
        <v>504</v>
      </c>
      <c r="AI235" s="918">
        <v>4</v>
      </c>
      <c r="AJ235" s="906" t="s">
        <v>178</v>
      </c>
      <c r="AK235" s="910">
        <v>2120</v>
      </c>
      <c r="AL235" s="906" t="s">
        <v>504</v>
      </c>
      <c r="AM235" s="912">
        <v>20</v>
      </c>
      <c r="AN235" s="906" t="s">
        <v>178</v>
      </c>
      <c r="AO235" s="914">
        <v>520</v>
      </c>
      <c r="AP235" s="906" t="s">
        <v>504</v>
      </c>
      <c r="AQ235" s="924">
        <v>5</v>
      </c>
      <c r="AR235" s="906" t="s">
        <v>178</v>
      </c>
      <c r="AS235" s="242">
        <v>280</v>
      </c>
      <c r="AT235" s="906" t="s">
        <v>178</v>
      </c>
      <c r="AU235" s="243">
        <v>2</v>
      </c>
      <c r="AV235" s="906" t="s">
        <v>178</v>
      </c>
      <c r="AW235" s="242">
        <v>50</v>
      </c>
      <c r="AX235" s="906" t="s">
        <v>178</v>
      </c>
      <c r="AY235" s="243">
        <v>1</v>
      </c>
      <c r="AZ235" s="909" t="s">
        <v>502</v>
      </c>
      <c r="BA235" s="916">
        <v>2810</v>
      </c>
      <c r="BB235" s="909" t="s">
        <v>502</v>
      </c>
      <c r="BC235" s="244">
        <v>240</v>
      </c>
      <c r="BD235" s="906" t="s">
        <v>511</v>
      </c>
      <c r="BE235" s="245">
        <v>2130</v>
      </c>
    </row>
    <row r="236" spans="1:57" ht="24.75" customHeight="1">
      <c r="A236" s="943"/>
      <c r="B236" s="903"/>
      <c r="C236" s="905"/>
      <c r="D236" s="300" t="s">
        <v>181</v>
      </c>
      <c r="F236" s="246">
        <v>34140</v>
      </c>
      <c r="G236" s="247"/>
      <c r="H236" s="229" t="s">
        <v>504</v>
      </c>
      <c r="I236" s="248">
        <v>320</v>
      </c>
      <c r="J236" s="249"/>
      <c r="K236" s="250" t="s">
        <v>403</v>
      </c>
      <c r="L236" s="906"/>
      <c r="M236" s="915"/>
      <c r="N236" s="906"/>
      <c r="O236" s="923"/>
      <c r="P236" s="229" t="s">
        <v>504</v>
      </c>
      <c r="Q236" s="248">
        <v>7450</v>
      </c>
      <c r="R236" s="906"/>
      <c r="S236" s="251">
        <v>70</v>
      </c>
      <c r="T236" s="235"/>
      <c r="U236" s="252"/>
      <c r="V236" s="238"/>
      <c r="W236" s="252"/>
      <c r="X236" s="253" t="s">
        <v>504</v>
      </c>
      <c r="Y236" s="254">
        <v>52170</v>
      </c>
      <c r="Z236" s="238" t="s">
        <v>504</v>
      </c>
      <c r="AA236" s="255">
        <v>520</v>
      </c>
      <c r="AB236" s="253" t="s">
        <v>504</v>
      </c>
      <c r="AC236" s="256">
        <v>44720</v>
      </c>
      <c r="AD236" s="253" t="s">
        <v>178</v>
      </c>
      <c r="AE236" s="255">
        <v>440</v>
      </c>
      <c r="AF236" s="908"/>
      <c r="AG236" s="921"/>
      <c r="AH236" s="906"/>
      <c r="AI236" s="919"/>
      <c r="AJ236" s="906"/>
      <c r="AK236" s="911"/>
      <c r="AL236" s="906"/>
      <c r="AM236" s="913"/>
      <c r="AN236" s="906"/>
      <c r="AO236" s="915"/>
      <c r="AP236" s="906"/>
      <c r="AQ236" s="925"/>
      <c r="AR236" s="906"/>
      <c r="AS236" s="257" t="s">
        <v>199</v>
      </c>
      <c r="AT236" s="906"/>
      <c r="AU236" s="257" t="s">
        <v>200</v>
      </c>
      <c r="AV236" s="906"/>
      <c r="AW236" s="257" t="s">
        <v>199</v>
      </c>
      <c r="AX236" s="906"/>
      <c r="AY236" s="257" t="s">
        <v>200</v>
      </c>
      <c r="AZ236" s="909"/>
      <c r="BA236" s="917"/>
      <c r="BB236" s="909"/>
      <c r="BC236" s="258" t="s">
        <v>506</v>
      </c>
      <c r="BD236" s="906"/>
      <c r="BE236" s="259">
        <v>20</v>
      </c>
    </row>
    <row r="237" spans="1:57" ht="24.75" customHeight="1">
      <c r="A237" s="943"/>
      <c r="B237" s="902" t="s">
        <v>194</v>
      </c>
      <c r="C237" s="904" t="s">
        <v>176</v>
      </c>
      <c r="D237" s="284" t="s">
        <v>177</v>
      </c>
      <c r="F237" s="227">
        <v>25790</v>
      </c>
      <c r="G237" s="228">
        <v>33240</v>
      </c>
      <c r="H237" s="229" t="s">
        <v>504</v>
      </c>
      <c r="I237" s="230">
        <v>230</v>
      </c>
      <c r="J237" s="231">
        <v>310</v>
      </c>
      <c r="K237" s="232" t="s">
        <v>403</v>
      </c>
      <c r="L237" s="906" t="s">
        <v>504</v>
      </c>
      <c r="M237" s="914">
        <v>370</v>
      </c>
      <c r="N237" s="906" t="s">
        <v>504</v>
      </c>
      <c r="O237" s="922">
        <v>3</v>
      </c>
      <c r="P237" s="229" t="s">
        <v>504</v>
      </c>
      <c r="Q237" s="233">
        <v>7450</v>
      </c>
      <c r="R237" s="906" t="s">
        <v>504</v>
      </c>
      <c r="S237" s="234">
        <v>70</v>
      </c>
      <c r="T237" s="235" t="s">
        <v>502</v>
      </c>
      <c r="U237" s="261">
        <v>2980</v>
      </c>
      <c r="V237" s="235" t="s">
        <v>502</v>
      </c>
      <c r="W237" s="237">
        <v>20</v>
      </c>
      <c r="X237" s="238"/>
      <c r="Y237" s="239"/>
      <c r="Z237" s="238"/>
      <c r="AA237" s="240"/>
      <c r="AB237" s="238"/>
      <c r="AC237" s="239" t="s">
        <v>179</v>
      </c>
      <c r="AD237" s="238"/>
      <c r="AE237" s="241"/>
      <c r="AF237" s="907" t="s">
        <v>504</v>
      </c>
      <c r="AG237" s="920">
        <v>370</v>
      </c>
      <c r="AH237" s="906" t="s">
        <v>504</v>
      </c>
      <c r="AI237" s="918">
        <v>3</v>
      </c>
      <c r="AJ237" s="906" t="s">
        <v>178</v>
      </c>
      <c r="AK237" s="910">
        <v>1860</v>
      </c>
      <c r="AL237" s="906" t="s">
        <v>504</v>
      </c>
      <c r="AM237" s="912">
        <v>10</v>
      </c>
      <c r="AN237" s="906" t="s">
        <v>178</v>
      </c>
      <c r="AO237" s="914">
        <v>520</v>
      </c>
      <c r="AP237" s="906" t="s">
        <v>504</v>
      </c>
      <c r="AQ237" s="924">
        <v>5</v>
      </c>
      <c r="AR237" s="906" t="s">
        <v>178</v>
      </c>
      <c r="AS237" s="242">
        <v>260</v>
      </c>
      <c r="AT237" s="906" t="s">
        <v>178</v>
      </c>
      <c r="AU237" s="243">
        <v>2</v>
      </c>
      <c r="AV237" s="906" t="s">
        <v>178</v>
      </c>
      <c r="AW237" s="242">
        <v>40</v>
      </c>
      <c r="AX237" s="906" t="s">
        <v>178</v>
      </c>
      <c r="AY237" s="243">
        <v>1</v>
      </c>
      <c r="AZ237" s="909" t="s">
        <v>502</v>
      </c>
      <c r="BA237" s="916">
        <v>2540</v>
      </c>
      <c r="BB237" s="909" t="s">
        <v>502</v>
      </c>
      <c r="BC237" s="244">
        <v>240</v>
      </c>
      <c r="BD237" s="906" t="s">
        <v>511</v>
      </c>
      <c r="BE237" s="245">
        <v>1860</v>
      </c>
    </row>
    <row r="238" spans="1:57" ht="24.75" customHeight="1">
      <c r="A238" s="943"/>
      <c r="B238" s="903"/>
      <c r="C238" s="905"/>
      <c r="D238" s="284" t="s">
        <v>181</v>
      </c>
      <c r="F238" s="246">
        <v>33240</v>
      </c>
      <c r="G238" s="247"/>
      <c r="H238" s="229" t="s">
        <v>504</v>
      </c>
      <c r="I238" s="248">
        <v>310</v>
      </c>
      <c r="J238" s="249"/>
      <c r="K238" s="250" t="s">
        <v>403</v>
      </c>
      <c r="L238" s="906"/>
      <c r="M238" s="915"/>
      <c r="N238" s="906"/>
      <c r="O238" s="923"/>
      <c r="P238" s="229" t="s">
        <v>504</v>
      </c>
      <c r="Q238" s="248">
        <v>7450</v>
      </c>
      <c r="R238" s="906"/>
      <c r="S238" s="251">
        <v>70</v>
      </c>
      <c r="T238" s="235"/>
      <c r="U238" s="252"/>
      <c r="V238" s="238"/>
      <c r="W238" s="252"/>
      <c r="X238" s="253" t="s">
        <v>504</v>
      </c>
      <c r="Y238" s="254">
        <v>52170</v>
      </c>
      <c r="Z238" s="238" t="s">
        <v>504</v>
      </c>
      <c r="AA238" s="255">
        <v>520</v>
      </c>
      <c r="AB238" s="253" t="s">
        <v>504</v>
      </c>
      <c r="AC238" s="256">
        <v>44720</v>
      </c>
      <c r="AD238" s="253" t="s">
        <v>178</v>
      </c>
      <c r="AE238" s="255">
        <v>440</v>
      </c>
      <c r="AF238" s="908"/>
      <c r="AG238" s="921"/>
      <c r="AH238" s="906"/>
      <c r="AI238" s="919"/>
      <c r="AJ238" s="906"/>
      <c r="AK238" s="911"/>
      <c r="AL238" s="906"/>
      <c r="AM238" s="913"/>
      <c r="AN238" s="906"/>
      <c r="AO238" s="915"/>
      <c r="AP238" s="906"/>
      <c r="AQ238" s="925"/>
      <c r="AR238" s="906"/>
      <c r="AS238" s="257" t="s">
        <v>199</v>
      </c>
      <c r="AT238" s="906"/>
      <c r="AU238" s="257" t="s">
        <v>200</v>
      </c>
      <c r="AV238" s="906"/>
      <c r="AW238" s="257" t="s">
        <v>199</v>
      </c>
      <c r="AX238" s="906"/>
      <c r="AY238" s="257" t="s">
        <v>200</v>
      </c>
      <c r="AZ238" s="909"/>
      <c r="BA238" s="917"/>
      <c r="BB238" s="909"/>
      <c r="BC238" s="258" t="s">
        <v>506</v>
      </c>
      <c r="BD238" s="906"/>
      <c r="BE238" s="259">
        <v>10</v>
      </c>
    </row>
    <row r="239" spans="1:57" ht="24.75" customHeight="1">
      <c r="A239" s="943"/>
      <c r="B239" s="902" t="s">
        <v>195</v>
      </c>
      <c r="C239" s="904" t="s">
        <v>176</v>
      </c>
      <c r="D239" s="299" t="s">
        <v>177</v>
      </c>
      <c r="F239" s="227">
        <v>25090</v>
      </c>
      <c r="G239" s="228">
        <v>32540</v>
      </c>
      <c r="H239" s="229" t="s">
        <v>504</v>
      </c>
      <c r="I239" s="230">
        <v>230</v>
      </c>
      <c r="J239" s="231">
        <v>300</v>
      </c>
      <c r="K239" s="232" t="s">
        <v>403</v>
      </c>
      <c r="L239" s="906" t="s">
        <v>504</v>
      </c>
      <c r="M239" s="914">
        <v>330</v>
      </c>
      <c r="N239" s="906" t="s">
        <v>504</v>
      </c>
      <c r="O239" s="922">
        <v>3</v>
      </c>
      <c r="P239" s="229" t="s">
        <v>504</v>
      </c>
      <c r="Q239" s="233">
        <v>7450</v>
      </c>
      <c r="R239" s="906" t="s">
        <v>504</v>
      </c>
      <c r="S239" s="234">
        <v>70</v>
      </c>
      <c r="T239" s="235" t="s">
        <v>502</v>
      </c>
      <c r="U239" s="261">
        <v>2980</v>
      </c>
      <c r="V239" s="235" t="s">
        <v>502</v>
      </c>
      <c r="W239" s="237">
        <v>20</v>
      </c>
      <c r="X239" s="238"/>
      <c r="Y239" s="239"/>
      <c r="Z239" s="238"/>
      <c r="AA239" s="240"/>
      <c r="AB239" s="238"/>
      <c r="AC239" s="239" t="s">
        <v>179</v>
      </c>
      <c r="AD239" s="238"/>
      <c r="AE239" s="241"/>
      <c r="AF239" s="907" t="s">
        <v>504</v>
      </c>
      <c r="AG239" s="920">
        <v>330</v>
      </c>
      <c r="AH239" s="906" t="s">
        <v>504</v>
      </c>
      <c r="AI239" s="918">
        <v>3</v>
      </c>
      <c r="AJ239" s="906" t="s">
        <v>178</v>
      </c>
      <c r="AK239" s="910">
        <v>1650</v>
      </c>
      <c r="AL239" s="906" t="s">
        <v>504</v>
      </c>
      <c r="AM239" s="912">
        <v>10</v>
      </c>
      <c r="AN239" s="906" t="s">
        <v>178</v>
      </c>
      <c r="AO239" s="914">
        <v>520</v>
      </c>
      <c r="AP239" s="906" t="s">
        <v>504</v>
      </c>
      <c r="AQ239" s="924">
        <v>5</v>
      </c>
      <c r="AR239" s="906" t="s">
        <v>178</v>
      </c>
      <c r="AS239" s="242">
        <v>230</v>
      </c>
      <c r="AT239" s="906" t="s">
        <v>178</v>
      </c>
      <c r="AU239" s="243">
        <v>2</v>
      </c>
      <c r="AV239" s="906" t="s">
        <v>178</v>
      </c>
      <c r="AW239" s="242">
        <v>40</v>
      </c>
      <c r="AX239" s="906" t="s">
        <v>178</v>
      </c>
      <c r="AY239" s="243">
        <v>1</v>
      </c>
      <c r="AZ239" s="909" t="s">
        <v>502</v>
      </c>
      <c r="BA239" s="916">
        <v>2440</v>
      </c>
      <c r="BB239" s="909" t="s">
        <v>502</v>
      </c>
      <c r="BC239" s="244">
        <v>240</v>
      </c>
      <c r="BD239" s="906" t="s">
        <v>511</v>
      </c>
      <c r="BE239" s="245">
        <v>1650</v>
      </c>
    </row>
    <row r="240" spans="1:57" ht="24.75" customHeight="1">
      <c r="A240" s="943"/>
      <c r="B240" s="903"/>
      <c r="C240" s="905"/>
      <c r="D240" s="300" t="s">
        <v>181</v>
      </c>
      <c r="F240" s="246">
        <v>32540</v>
      </c>
      <c r="G240" s="247"/>
      <c r="H240" s="229" t="s">
        <v>504</v>
      </c>
      <c r="I240" s="248">
        <v>300</v>
      </c>
      <c r="J240" s="249"/>
      <c r="K240" s="250" t="s">
        <v>403</v>
      </c>
      <c r="L240" s="906"/>
      <c r="M240" s="915"/>
      <c r="N240" s="906"/>
      <c r="O240" s="923"/>
      <c r="P240" s="229" t="s">
        <v>504</v>
      </c>
      <c r="Q240" s="248">
        <v>7450</v>
      </c>
      <c r="R240" s="906"/>
      <c r="S240" s="251">
        <v>70</v>
      </c>
      <c r="T240" s="235"/>
      <c r="U240" s="252"/>
      <c r="V240" s="238"/>
      <c r="W240" s="252"/>
      <c r="X240" s="253" t="s">
        <v>504</v>
      </c>
      <c r="Y240" s="254">
        <v>52170</v>
      </c>
      <c r="Z240" s="238" t="s">
        <v>504</v>
      </c>
      <c r="AA240" s="255">
        <v>520</v>
      </c>
      <c r="AB240" s="253" t="s">
        <v>504</v>
      </c>
      <c r="AC240" s="256">
        <v>44720</v>
      </c>
      <c r="AD240" s="253" t="s">
        <v>178</v>
      </c>
      <c r="AE240" s="255">
        <v>440</v>
      </c>
      <c r="AF240" s="908"/>
      <c r="AG240" s="921"/>
      <c r="AH240" s="906"/>
      <c r="AI240" s="919"/>
      <c r="AJ240" s="906"/>
      <c r="AK240" s="911"/>
      <c r="AL240" s="906"/>
      <c r="AM240" s="913"/>
      <c r="AN240" s="906"/>
      <c r="AO240" s="915"/>
      <c r="AP240" s="906"/>
      <c r="AQ240" s="925"/>
      <c r="AR240" s="906"/>
      <c r="AS240" s="257" t="s">
        <v>199</v>
      </c>
      <c r="AT240" s="906"/>
      <c r="AU240" s="257" t="s">
        <v>200</v>
      </c>
      <c r="AV240" s="906"/>
      <c r="AW240" s="257" t="s">
        <v>199</v>
      </c>
      <c r="AX240" s="906"/>
      <c r="AY240" s="257" t="s">
        <v>200</v>
      </c>
      <c r="AZ240" s="909"/>
      <c r="BA240" s="917"/>
      <c r="BB240" s="909"/>
      <c r="BC240" s="258" t="s">
        <v>506</v>
      </c>
      <c r="BD240" s="906"/>
      <c r="BE240" s="259">
        <v>10</v>
      </c>
    </row>
    <row r="241" spans="1:57" ht="24.75" customHeight="1">
      <c r="A241" s="943"/>
      <c r="B241" s="902" t="s">
        <v>196</v>
      </c>
      <c r="C241" s="904" t="s">
        <v>176</v>
      </c>
      <c r="D241" s="284" t="s">
        <v>177</v>
      </c>
      <c r="F241" s="227">
        <v>24530</v>
      </c>
      <c r="G241" s="228">
        <v>31980</v>
      </c>
      <c r="H241" s="229" t="s">
        <v>504</v>
      </c>
      <c r="I241" s="230">
        <v>220</v>
      </c>
      <c r="J241" s="231">
        <v>300</v>
      </c>
      <c r="K241" s="232" t="s">
        <v>403</v>
      </c>
      <c r="L241" s="906" t="s">
        <v>504</v>
      </c>
      <c r="M241" s="914">
        <v>300</v>
      </c>
      <c r="N241" s="906" t="s">
        <v>504</v>
      </c>
      <c r="O241" s="922">
        <v>3</v>
      </c>
      <c r="P241" s="229" t="s">
        <v>504</v>
      </c>
      <c r="Q241" s="233">
        <v>7450</v>
      </c>
      <c r="R241" s="906" t="s">
        <v>504</v>
      </c>
      <c r="S241" s="234">
        <v>70</v>
      </c>
      <c r="T241" s="235" t="s">
        <v>502</v>
      </c>
      <c r="U241" s="261">
        <v>2980</v>
      </c>
      <c r="V241" s="235" t="s">
        <v>502</v>
      </c>
      <c r="W241" s="237">
        <v>20</v>
      </c>
      <c r="X241" s="238"/>
      <c r="Y241" s="239"/>
      <c r="Z241" s="238"/>
      <c r="AA241" s="240"/>
      <c r="AB241" s="238"/>
      <c r="AC241" s="239" t="s">
        <v>179</v>
      </c>
      <c r="AD241" s="238"/>
      <c r="AE241" s="241"/>
      <c r="AF241" s="907" t="s">
        <v>504</v>
      </c>
      <c r="AG241" s="920">
        <v>300</v>
      </c>
      <c r="AH241" s="906" t="s">
        <v>504</v>
      </c>
      <c r="AI241" s="918">
        <v>3</v>
      </c>
      <c r="AJ241" s="906" t="s">
        <v>178</v>
      </c>
      <c r="AK241" s="910">
        <v>1490</v>
      </c>
      <c r="AL241" s="906" t="s">
        <v>504</v>
      </c>
      <c r="AM241" s="912">
        <v>10</v>
      </c>
      <c r="AN241" s="906" t="s">
        <v>178</v>
      </c>
      <c r="AO241" s="914">
        <v>520</v>
      </c>
      <c r="AP241" s="906" t="s">
        <v>504</v>
      </c>
      <c r="AQ241" s="924">
        <v>5</v>
      </c>
      <c r="AR241" s="906" t="s">
        <v>178</v>
      </c>
      <c r="AS241" s="242">
        <v>210</v>
      </c>
      <c r="AT241" s="906" t="s">
        <v>178</v>
      </c>
      <c r="AU241" s="243">
        <v>2</v>
      </c>
      <c r="AV241" s="906" t="s">
        <v>178</v>
      </c>
      <c r="AW241" s="242">
        <v>30</v>
      </c>
      <c r="AX241" s="906" t="s">
        <v>178</v>
      </c>
      <c r="AY241" s="243">
        <v>1</v>
      </c>
      <c r="AZ241" s="909" t="s">
        <v>502</v>
      </c>
      <c r="BA241" s="916">
        <v>2360</v>
      </c>
      <c r="BB241" s="909" t="s">
        <v>502</v>
      </c>
      <c r="BC241" s="244">
        <v>240</v>
      </c>
      <c r="BD241" s="906" t="s">
        <v>511</v>
      </c>
      <c r="BE241" s="245">
        <v>1490</v>
      </c>
    </row>
    <row r="242" spans="1:57" ht="24.75" customHeight="1">
      <c r="A242" s="943"/>
      <c r="B242" s="903"/>
      <c r="C242" s="905"/>
      <c r="D242" s="284" t="s">
        <v>181</v>
      </c>
      <c r="F242" s="246">
        <v>31980</v>
      </c>
      <c r="G242" s="247"/>
      <c r="H242" s="229" t="s">
        <v>504</v>
      </c>
      <c r="I242" s="248">
        <v>300</v>
      </c>
      <c r="J242" s="249"/>
      <c r="K242" s="250" t="s">
        <v>403</v>
      </c>
      <c r="L242" s="906"/>
      <c r="M242" s="915"/>
      <c r="N242" s="906"/>
      <c r="O242" s="923"/>
      <c r="P242" s="229" t="s">
        <v>504</v>
      </c>
      <c r="Q242" s="248">
        <v>7450</v>
      </c>
      <c r="R242" s="906"/>
      <c r="S242" s="251">
        <v>70</v>
      </c>
      <c r="T242" s="235"/>
      <c r="U242" s="252"/>
      <c r="V242" s="238"/>
      <c r="W242" s="252"/>
      <c r="X242" s="253" t="s">
        <v>504</v>
      </c>
      <c r="Y242" s="254">
        <v>52170</v>
      </c>
      <c r="Z242" s="238" t="s">
        <v>504</v>
      </c>
      <c r="AA242" s="255">
        <v>520</v>
      </c>
      <c r="AB242" s="253" t="s">
        <v>504</v>
      </c>
      <c r="AC242" s="256">
        <v>44720</v>
      </c>
      <c r="AD242" s="253" t="s">
        <v>178</v>
      </c>
      <c r="AE242" s="255">
        <v>440</v>
      </c>
      <c r="AF242" s="908"/>
      <c r="AG242" s="921"/>
      <c r="AH242" s="906"/>
      <c r="AI242" s="919"/>
      <c r="AJ242" s="906"/>
      <c r="AK242" s="911"/>
      <c r="AL242" s="906"/>
      <c r="AM242" s="913"/>
      <c r="AN242" s="906"/>
      <c r="AO242" s="915"/>
      <c r="AP242" s="906"/>
      <c r="AQ242" s="925"/>
      <c r="AR242" s="906"/>
      <c r="AS242" s="257" t="s">
        <v>199</v>
      </c>
      <c r="AT242" s="906"/>
      <c r="AU242" s="257" t="s">
        <v>200</v>
      </c>
      <c r="AV242" s="906"/>
      <c r="AW242" s="257" t="s">
        <v>199</v>
      </c>
      <c r="AX242" s="906"/>
      <c r="AY242" s="257" t="s">
        <v>200</v>
      </c>
      <c r="AZ242" s="909"/>
      <c r="BA242" s="917"/>
      <c r="BB242" s="909"/>
      <c r="BC242" s="258" t="s">
        <v>506</v>
      </c>
      <c r="BD242" s="906"/>
      <c r="BE242" s="259">
        <v>10</v>
      </c>
    </row>
    <row r="243" spans="1:57" ht="24.75" customHeight="1">
      <c r="A243" s="943"/>
      <c r="B243" s="902" t="s">
        <v>197</v>
      </c>
      <c r="C243" s="904" t="s">
        <v>176</v>
      </c>
      <c r="D243" s="299" t="s">
        <v>177</v>
      </c>
      <c r="F243" s="227">
        <v>22720</v>
      </c>
      <c r="G243" s="228">
        <v>30170</v>
      </c>
      <c r="H243" s="229" t="s">
        <v>504</v>
      </c>
      <c r="I243" s="230">
        <v>200</v>
      </c>
      <c r="J243" s="231">
        <v>280</v>
      </c>
      <c r="K243" s="232" t="s">
        <v>403</v>
      </c>
      <c r="L243" s="906" t="s">
        <v>504</v>
      </c>
      <c r="M243" s="914">
        <v>270</v>
      </c>
      <c r="N243" s="906" t="s">
        <v>504</v>
      </c>
      <c r="O243" s="922">
        <v>2</v>
      </c>
      <c r="P243" s="229" t="s">
        <v>504</v>
      </c>
      <c r="Q243" s="233">
        <v>7450</v>
      </c>
      <c r="R243" s="906" t="s">
        <v>504</v>
      </c>
      <c r="S243" s="234">
        <v>70</v>
      </c>
      <c r="T243" s="235" t="s">
        <v>502</v>
      </c>
      <c r="U243" s="261">
        <v>2980</v>
      </c>
      <c r="V243" s="235" t="s">
        <v>502</v>
      </c>
      <c r="W243" s="237">
        <v>20</v>
      </c>
      <c r="X243" s="238"/>
      <c r="Y243" s="239"/>
      <c r="Z243" s="238"/>
      <c r="AA243" s="240"/>
      <c r="AB243" s="238"/>
      <c r="AC243" s="239" t="s">
        <v>179</v>
      </c>
      <c r="AD243" s="238"/>
      <c r="AE243" s="241"/>
      <c r="AF243" s="907" t="s">
        <v>504</v>
      </c>
      <c r="AG243" s="920">
        <v>270</v>
      </c>
      <c r="AH243" s="906" t="s">
        <v>504</v>
      </c>
      <c r="AI243" s="918">
        <v>2</v>
      </c>
      <c r="AJ243" s="906" t="s">
        <v>178</v>
      </c>
      <c r="AK243" s="910">
        <v>1350</v>
      </c>
      <c r="AL243" s="906" t="s">
        <v>504</v>
      </c>
      <c r="AM243" s="912">
        <v>10</v>
      </c>
      <c r="AN243" s="906" t="s">
        <v>178</v>
      </c>
      <c r="AO243" s="914">
        <v>520</v>
      </c>
      <c r="AP243" s="906" t="s">
        <v>504</v>
      </c>
      <c r="AQ243" s="924">
        <v>5</v>
      </c>
      <c r="AR243" s="906" t="s">
        <v>178</v>
      </c>
      <c r="AS243" s="242">
        <v>190</v>
      </c>
      <c r="AT243" s="906" t="s">
        <v>178</v>
      </c>
      <c r="AU243" s="243">
        <v>1</v>
      </c>
      <c r="AV243" s="906" t="s">
        <v>178</v>
      </c>
      <c r="AW243" s="242">
        <v>30</v>
      </c>
      <c r="AX243" s="906" t="s">
        <v>178</v>
      </c>
      <c r="AY243" s="243">
        <v>1</v>
      </c>
      <c r="AZ243" s="909" t="s">
        <v>502</v>
      </c>
      <c r="BA243" s="916">
        <v>2150</v>
      </c>
      <c r="BB243" s="909" t="s">
        <v>502</v>
      </c>
      <c r="BC243" s="244">
        <v>240</v>
      </c>
      <c r="BD243" s="906" t="s">
        <v>511</v>
      </c>
      <c r="BE243" s="245">
        <v>1350</v>
      </c>
    </row>
    <row r="244" spans="1:57" ht="24.75" customHeight="1">
      <c r="A244" s="943"/>
      <c r="B244" s="903"/>
      <c r="C244" s="905"/>
      <c r="D244" s="300" t="s">
        <v>181</v>
      </c>
      <c r="F244" s="246">
        <v>30170</v>
      </c>
      <c r="G244" s="247"/>
      <c r="H244" s="229" t="s">
        <v>504</v>
      </c>
      <c r="I244" s="248">
        <v>280</v>
      </c>
      <c r="J244" s="249"/>
      <c r="K244" s="250" t="s">
        <v>403</v>
      </c>
      <c r="L244" s="906"/>
      <c r="M244" s="915"/>
      <c r="N244" s="906"/>
      <c r="O244" s="923"/>
      <c r="P244" s="229" t="s">
        <v>504</v>
      </c>
      <c r="Q244" s="248">
        <v>7450</v>
      </c>
      <c r="R244" s="906"/>
      <c r="S244" s="251">
        <v>70</v>
      </c>
      <c r="T244" s="235"/>
      <c r="U244" s="260"/>
      <c r="V244" s="238"/>
      <c r="W244" s="260"/>
      <c r="X244" s="253" t="s">
        <v>504</v>
      </c>
      <c r="Y244" s="254">
        <v>52170</v>
      </c>
      <c r="Z244" s="238" t="s">
        <v>504</v>
      </c>
      <c r="AA244" s="255">
        <v>520</v>
      </c>
      <c r="AB244" s="253" t="s">
        <v>504</v>
      </c>
      <c r="AC244" s="256">
        <v>44720</v>
      </c>
      <c r="AD244" s="253" t="s">
        <v>178</v>
      </c>
      <c r="AE244" s="255">
        <v>440</v>
      </c>
      <c r="AF244" s="908"/>
      <c r="AG244" s="921"/>
      <c r="AH244" s="906"/>
      <c r="AI244" s="919"/>
      <c r="AJ244" s="906"/>
      <c r="AK244" s="911"/>
      <c r="AL244" s="906"/>
      <c r="AM244" s="913"/>
      <c r="AN244" s="906"/>
      <c r="AO244" s="915"/>
      <c r="AP244" s="906"/>
      <c r="AQ244" s="925"/>
      <c r="AR244" s="906"/>
      <c r="AS244" s="257" t="s">
        <v>199</v>
      </c>
      <c r="AT244" s="906"/>
      <c r="AU244" s="257" t="s">
        <v>200</v>
      </c>
      <c r="AV244" s="906"/>
      <c r="AW244" s="257" t="s">
        <v>199</v>
      </c>
      <c r="AX244" s="906"/>
      <c r="AY244" s="257" t="s">
        <v>200</v>
      </c>
      <c r="AZ244" s="909"/>
      <c r="BA244" s="917"/>
      <c r="BB244" s="909"/>
      <c r="BC244" s="258" t="s">
        <v>506</v>
      </c>
      <c r="BD244" s="906"/>
      <c r="BE244" s="259">
        <v>10</v>
      </c>
    </row>
    <row r="245" spans="1:57" ht="24.75" customHeight="1">
      <c r="A245" s="943" t="s">
        <v>206</v>
      </c>
      <c r="B245" s="902" t="s">
        <v>175</v>
      </c>
      <c r="C245" s="904" t="s">
        <v>176</v>
      </c>
      <c r="D245" s="284" t="s">
        <v>177</v>
      </c>
      <c r="F245" s="227">
        <v>103010</v>
      </c>
      <c r="G245" s="228">
        <v>110260</v>
      </c>
      <c r="H245" s="229" t="s">
        <v>504</v>
      </c>
      <c r="I245" s="230">
        <v>1010</v>
      </c>
      <c r="J245" s="231">
        <v>1080</v>
      </c>
      <c r="K245" s="232" t="s">
        <v>403</v>
      </c>
      <c r="L245" s="906" t="s">
        <v>504</v>
      </c>
      <c r="M245" s="914">
        <v>5870</v>
      </c>
      <c r="N245" s="906" t="s">
        <v>504</v>
      </c>
      <c r="O245" s="922">
        <v>50</v>
      </c>
      <c r="P245" s="229" t="s">
        <v>504</v>
      </c>
      <c r="Q245" s="233">
        <v>7250</v>
      </c>
      <c r="R245" s="906" t="s">
        <v>504</v>
      </c>
      <c r="S245" s="234">
        <v>70</v>
      </c>
      <c r="T245" s="235" t="s">
        <v>502</v>
      </c>
      <c r="U245" s="261">
        <v>2900</v>
      </c>
      <c r="V245" s="235" t="s">
        <v>502</v>
      </c>
      <c r="W245" s="237">
        <v>20</v>
      </c>
      <c r="X245" s="238"/>
      <c r="Y245" s="239"/>
      <c r="Z245" s="238"/>
      <c r="AA245" s="240"/>
      <c r="AB245" s="238"/>
      <c r="AC245" s="239" t="s">
        <v>179</v>
      </c>
      <c r="AD245" s="238"/>
      <c r="AE245" s="241"/>
      <c r="AF245" s="907" t="s">
        <v>504</v>
      </c>
      <c r="AG245" s="920">
        <v>6010</v>
      </c>
      <c r="AH245" s="906" t="s">
        <v>504</v>
      </c>
      <c r="AI245" s="918">
        <v>60</v>
      </c>
      <c r="AJ245" s="906" t="s">
        <v>178</v>
      </c>
      <c r="AK245" s="910">
        <v>29020</v>
      </c>
      <c r="AL245" s="906" t="s">
        <v>504</v>
      </c>
      <c r="AM245" s="912">
        <v>290</v>
      </c>
      <c r="AN245" s="906" t="s">
        <v>178</v>
      </c>
      <c r="AO245" s="914">
        <v>3790</v>
      </c>
      <c r="AP245" s="906" t="s">
        <v>504</v>
      </c>
      <c r="AQ245" s="924">
        <v>30</v>
      </c>
      <c r="AR245" s="906" t="s">
        <v>178</v>
      </c>
      <c r="AS245" s="242">
        <v>2840</v>
      </c>
      <c r="AT245" s="906" t="s">
        <v>178</v>
      </c>
      <c r="AU245" s="243">
        <v>20</v>
      </c>
      <c r="AV245" s="906" t="s">
        <v>178</v>
      </c>
      <c r="AW245" s="242">
        <v>500</v>
      </c>
      <c r="AX245" s="906" t="s">
        <v>178</v>
      </c>
      <c r="AY245" s="243">
        <v>5</v>
      </c>
      <c r="AZ245" s="909" t="s">
        <v>502</v>
      </c>
      <c r="BA245" s="916">
        <v>27330</v>
      </c>
      <c r="BB245" s="909" t="s">
        <v>502</v>
      </c>
      <c r="BC245" s="244">
        <v>240</v>
      </c>
      <c r="BD245" s="906" t="s">
        <v>511</v>
      </c>
      <c r="BE245" s="245">
        <v>29020</v>
      </c>
    </row>
    <row r="246" spans="1:57" ht="24.75" customHeight="1">
      <c r="A246" s="943"/>
      <c r="B246" s="903"/>
      <c r="C246" s="905"/>
      <c r="D246" s="284" t="s">
        <v>181</v>
      </c>
      <c r="F246" s="246">
        <v>110260</v>
      </c>
      <c r="G246" s="247"/>
      <c r="H246" s="229" t="s">
        <v>504</v>
      </c>
      <c r="I246" s="248">
        <v>1080</v>
      </c>
      <c r="J246" s="249"/>
      <c r="K246" s="250" t="s">
        <v>403</v>
      </c>
      <c r="L246" s="906"/>
      <c r="M246" s="915"/>
      <c r="N246" s="906"/>
      <c r="O246" s="923"/>
      <c r="P246" s="229" t="s">
        <v>504</v>
      </c>
      <c r="Q246" s="248">
        <v>7250</v>
      </c>
      <c r="R246" s="906"/>
      <c r="S246" s="251">
        <v>70</v>
      </c>
      <c r="T246" s="235"/>
      <c r="U246" s="252"/>
      <c r="V246" s="238"/>
      <c r="W246" s="252"/>
      <c r="X246" s="253" t="s">
        <v>504</v>
      </c>
      <c r="Y246" s="254">
        <v>50800</v>
      </c>
      <c r="Z246" s="238" t="s">
        <v>504</v>
      </c>
      <c r="AA246" s="255">
        <v>500</v>
      </c>
      <c r="AB246" s="253" t="s">
        <v>504</v>
      </c>
      <c r="AC246" s="256">
        <v>43550</v>
      </c>
      <c r="AD246" s="253" t="s">
        <v>178</v>
      </c>
      <c r="AE246" s="255">
        <v>430</v>
      </c>
      <c r="AF246" s="908"/>
      <c r="AG246" s="921"/>
      <c r="AH246" s="906"/>
      <c r="AI246" s="919"/>
      <c r="AJ246" s="906"/>
      <c r="AK246" s="911"/>
      <c r="AL246" s="906"/>
      <c r="AM246" s="913"/>
      <c r="AN246" s="906"/>
      <c r="AO246" s="915"/>
      <c r="AP246" s="906"/>
      <c r="AQ246" s="925"/>
      <c r="AR246" s="906"/>
      <c r="AS246" s="257" t="s">
        <v>496</v>
      </c>
      <c r="AT246" s="906"/>
      <c r="AU246" s="257" t="s">
        <v>497</v>
      </c>
      <c r="AV246" s="906"/>
      <c r="AW246" s="257" t="s">
        <v>496</v>
      </c>
      <c r="AX246" s="906"/>
      <c r="AY246" s="257" t="s">
        <v>497</v>
      </c>
      <c r="AZ246" s="909"/>
      <c r="BA246" s="917"/>
      <c r="BB246" s="909"/>
      <c r="BC246" s="258" t="s">
        <v>506</v>
      </c>
      <c r="BD246" s="906"/>
      <c r="BE246" s="259">
        <v>290</v>
      </c>
    </row>
    <row r="247" spans="1:57" ht="24.75" customHeight="1">
      <c r="A247" s="943"/>
      <c r="B247" s="902" t="s">
        <v>182</v>
      </c>
      <c r="C247" s="904" t="s">
        <v>176</v>
      </c>
      <c r="D247" s="299" t="s">
        <v>177</v>
      </c>
      <c r="F247" s="227">
        <v>63620</v>
      </c>
      <c r="G247" s="228">
        <v>70870</v>
      </c>
      <c r="H247" s="229" t="s">
        <v>504</v>
      </c>
      <c r="I247" s="230">
        <v>610</v>
      </c>
      <c r="J247" s="231">
        <v>680</v>
      </c>
      <c r="K247" s="232" t="s">
        <v>403</v>
      </c>
      <c r="L247" s="906" t="s">
        <v>504</v>
      </c>
      <c r="M247" s="914">
        <v>3520</v>
      </c>
      <c r="N247" s="906" t="s">
        <v>504</v>
      </c>
      <c r="O247" s="922">
        <v>30</v>
      </c>
      <c r="P247" s="229" t="s">
        <v>504</v>
      </c>
      <c r="Q247" s="233">
        <v>7250</v>
      </c>
      <c r="R247" s="906" t="s">
        <v>504</v>
      </c>
      <c r="S247" s="234">
        <v>70</v>
      </c>
      <c r="T247" s="235" t="s">
        <v>502</v>
      </c>
      <c r="U247" s="261">
        <v>2900</v>
      </c>
      <c r="V247" s="235" t="s">
        <v>502</v>
      </c>
      <c r="W247" s="237">
        <v>20</v>
      </c>
      <c r="X247" s="238"/>
      <c r="Y247" s="239"/>
      <c r="Z247" s="238"/>
      <c r="AA247" s="240"/>
      <c r="AB247" s="238"/>
      <c r="AC247" s="239" t="s">
        <v>179</v>
      </c>
      <c r="AD247" s="238"/>
      <c r="AE247" s="241"/>
      <c r="AF247" s="907" t="s">
        <v>504</v>
      </c>
      <c r="AG247" s="920">
        <v>3600</v>
      </c>
      <c r="AH247" s="906" t="s">
        <v>504</v>
      </c>
      <c r="AI247" s="918">
        <v>30</v>
      </c>
      <c r="AJ247" s="906" t="s">
        <v>178</v>
      </c>
      <c r="AK247" s="910">
        <v>17410</v>
      </c>
      <c r="AL247" s="906" t="s">
        <v>504</v>
      </c>
      <c r="AM247" s="912">
        <v>170</v>
      </c>
      <c r="AN247" s="906" t="s">
        <v>178</v>
      </c>
      <c r="AO247" s="914">
        <v>2600</v>
      </c>
      <c r="AP247" s="906" t="s">
        <v>504</v>
      </c>
      <c r="AQ247" s="924">
        <v>20</v>
      </c>
      <c r="AR247" s="906" t="s">
        <v>178</v>
      </c>
      <c r="AS247" s="242">
        <v>1700</v>
      </c>
      <c r="AT247" s="906" t="s">
        <v>178</v>
      </c>
      <c r="AU247" s="243">
        <v>10</v>
      </c>
      <c r="AV247" s="906" t="s">
        <v>178</v>
      </c>
      <c r="AW247" s="242">
        <v>300</v>
      </c>
      <c r="AX247" s="906" t="s">
        <v>178</v>
      </c>
      <c r="AY247" s="243">
        <v>3</v>
      </c>
      <c r="AZ247" s="909" t="s">
        <v>502</v>
      </c>
      <c r="BA247" s="916">
        <v>16800</v>
      </c>
      <c r="BB247" s="909" t="s">
        <v>502</v>
      </c>
      <c r="BC247" s="244">
        <v>240</v>
      </c>
      <c r="BD247" s="906" t="s">
        <v>511</v>
      </c>
      <c r="BE247" s="245">
        <v>17410</v>
      </c>
    </row>
    <row r="248" spans="1:57" ht="24.75" customHeight="1">
      <c r="A248" s="943"/>
      <c r="B248" s="903"/>
      <c r="C248" s="905"/>
      <c r="D248" s="300" t="s">
        <v>181</v>
      </c>
      <c r="F248" s="246">
        <v>70870</v>
      </c>
      <c r="G248" s="247"/>
      <c r="H248" s="229" t="s">
        <v>504</v>
      </c>
      <c r="I248" s="248">
        <v>680</v>
      </c>
      <c r="J248" s="249"/>
      <c r="K248" s="250" t="s">
        <v>403</v>
      </c>
      <c r="L248" s="906"/>
      <c r="M248" s="915"/>
      <c r="N248" s="906"/>
      <c r="O248" s="923"/>
      <c r="P248" s="229" t="s">
        <v>504</v>
      </c>
      <c r="Q248" s="248">
        <v>7250</v>
      </c>
      <c r="R248" s="906"/>
      <c r="S248" s="251">
        <v>70</v>
      </c>
      <c r="T248" s="235"/>
      <c r="U248" s="252"/>
      <c r="V248" s="238"/>
      <c r="W248" s="252"/>
      <c r="X248" s="253" t="s">
        <v>504</v>
      </c>
      <c r="Y248" s="254">
        <v>50800</v>
      </c>
      <c r="Z248" s="238" t="s">
        <v>504</v>
      </c>
      <c r="AA248" s="255">
        <v>500</v>
      </c>
      <c r="AB248" s="253" t="s">
        <v>504</v>
      </c>
      <c r="AC248" s="256">
        <v>43550</v>
      </c>
      <c r="AD248" s="253" t="s">
        <v>178</v>
      </c>
      <c r="AE248" s="255">
        <v>430</v>
      </c>
      <c r="AF248" s="908"/>
      <c r="AG248" s="921"/>
      <c r="AH248" s="906"/>
      <c r="AI248" s="919"/>
      <c r="AJ248" s="906"/>
      <c r="AK248" s="911"/>
      <c r="AL248" s="906"/>
      <c r="AM248" s="913"/>
      <c r="AN248" s="906"/>
      <c r="AO248" s="915"/>
      <c r="AP248" s="906"/>
      <c r="AQ248" s="925"/>
      <c r="AR248" s="906"/>
      <c r="AS248" s="257" t="s">
        <v>199</v>
      </c>
      <c r="AT248" s="906"/>
      <c r="AU248" s="257" t="s">
        <v>200</v>
      </c>
      <c r="AV248" s="906"/>
      <c r="AW248" s="257" t="s">
        <v>199</v>
      </c>
      <c r="AX248" s="906"/>
      <c r="AY248" s="257" t="s">
        <v>200</v>
      </c>
      <c r="AZ248" s="909"/>
      <c r="BA248" s="917"/>
      <c r="BB248" s="909"/>
      <c r="BC248" s="258" t="s">
        <v>506</v>
      </c>
      <c r="BD248" s="906"/>
      <c r="BE248" s="259">
        <v>170</v>
      </c>
    </row>
    <row r="249" spans="1:57" ht="24.75" customHeight="1">
      <c r="A249" s="943"/>
      <c r="B249" s="902" t="s">
        <v>183</v>
      </c>
      <c r="C249" s="904" t="s">
        <v>176</v>
      </c>
      <c r="D249" s="284" t="s">
        <v>177</v>
      </c>
      <c r="F249" s="227">
        <v>46740</v>
      </c>
      <c r="G249" s="228">
        <v>53990</v>
      </c>
      <c r="H249" s="229" t="s">
        <v>504</v>
      </c>
      <c r="I249" s="230">
        <v>440</v>
      </c>
      <c r="J249" s="231">
        <v>520</v>
      </c>
      <c r="K249" s="232" t="s">
        <v>403</v>
      </c>
      <c r="L249" s="906" t="s">
        <v>504</v>
      </c>
      <c r="M249" s="914">
        <v>2510</v>
      </c>
      <c r="N249" s="906" t="s">
        <v>504</v>
      </c>
      <c r="O249" s="922">
        <v>20</v>
      </c>
      <c r="P249" s="229" t="s">
        <v>504</v>
      </c>
      <c r="Q249" s="233">
        <v>7250</v>
      </c>
      <c r="R249" s="906" t="s">
        <v>504</v>
      </c>
      <c r="S249" s="234">
        <v>70</v>
      </c>
      <c r="T249" s="235" t="s">
        <v>502</v>
      </c>
      <c r="U249" s="261">
        <v>2900</v>
      </c>
      <c r="V249" s="235" t="s">
        <v>502</v>
      </c>
      <c r="W249" s="237">
        <v>20</v>
      </c>
      <c r="X249" s="238"/>
      <c r="Y249" s="239"/>
      <c r="Z249" s="238"/>
      <c r="AA249" s="240"/>
      <c r="AB249" s="238"/>
      <c r="AC249" s="239" t="s">
        <v>179</v>
      </c>
      <c r="AD249" s="238"/>
      <c r="AE249" s="241"/>
      <c r="AF249" s="907" t="s">
        <v>504</v>
      </c>
      <c r="AG249" s="920">
        <v>2570</v>
      </c>
      <c r="AH249" s="906" t="s">
        <v>504</v>
      </c>
      <c r="AI249" s="918">
        <v>20</v>
      </c>
      <c r="AJ249" s="906" t="s">
        <v>178</v>
      </c>
      <c r="AK249" s="910">
        <v>12440</v>
      </c>
      <c r="AL249" s="906" t="s">
        <v>504</v>
      </c>
      <c r="AM249" s="912">
        <v>120</v>
      </c>
      <c r="AN249" s="906" t="s">
        <v>178</v>
      </c>
      <c r="AO249" s="914">
        <v>2090</v>
      </c>
      <c r="AP249" s="906" t="s">
        <v>504</v>
      </c>
      <c r="AQ249" s="924">
        <v>20</v>
      </c>
      <c r="AR249" s="906" t="s">
        <v>178</v>
      </c>
      <c r="AS249" s="242">
        <v>1220</v>
      </c>
      <c r="AT249" s="906" t="s">
        <v>178</v>
      </c>
      <c r="AU249" s="243">
        <v>10</v>
      </c>
      <c r="AV249" s="906" t="s">
        <v>178</v>
      </c>
      <c r="AW249" s="242">
        <v>210</v>
      </c>
      <c r="AX249" s="906" t="s">
        <v>178</v>
      </c>
      <c r="AY249" s="243">
        <v>2</v>
      </c>
      <c r="AZ249" s="909" t="s">
        <v>502</v>
      </c>
      <c r="BA249" s="916">
        <v>12280</v>
      </c>
      <c r="BB249" s="909" t="s">
        <v>502</v>
      </c>
      <c r="BC249" s="244">
        <v>240</v>
      </c>
      <c r="BD249" s="906" t="s">
        <v>511</v>
      </c>
      <c r="BE249" s="245">
        <v>12440</v>
      </c>
    </row>
    <row r="250" spans="1:57" ht="24.75" customHeight="1">
      <c r="A250" s="943"/>
      <c r="B250" s="903"/>
      <c r="C250" s="905"/>
      <c r="D250" s="284" t="s">
        <v>181</v>
      </c>
      <c r="F250" s="246">
        <v>53990</v>
      </c>
      <c r="G250" s="247"/>
      <c r="H250" s="229" t="s">
        <v>504</v>
      </c>
      <c r="I250" s="248">
        <v>520</v>
      </c>
      <c r="J250" s="249"/>
      <c r="K250" s="250" t="s">
        <v>403</v>
      </c>
      <c r="L250" s="906"/>
      <c r="M250" s="915"/>
      <c r="N250" s="906"/>
      <c r="O250" s="923"/>
      <c r="P250" s="229" t="s">
        <v>504</v>
      </c>
      <c r="Q250" s="248">
        <v>7250</v>
      </c>
      <c r="R250" s="906"/>
      <c r="S250" s="251">
        <v>70</v>
      </c>
      <c r="T250" s="235"/>
      <c r="U250" s="252"/>
      <c r="V250" s="238"/>
      <c r="W250" s="252"/>
      <c r="X250" s="253" t="s">
        <v>504</v>
      </c>
      <c r="Y250" s="254">
        <v>50800</v>
      </c>
      <c r="Z250" s="238" t="s">
        <v>504</v>
      </c>
      <c r="AA250" s="255">
        <v>500</v>
      </c>
      <c r="AB250" s="253" t="s">
        <v>504</v>
      </c>
      <c r="AC250" s="256">
        <v>43550</v>
      </c>
      <c r="AD250" s="253" t="s">
        <v>178</v>
      </c>
      <c r="AE250" s="255">
        <v>430</v>
      </c>
      <c r="AF250" s="908"/>
      <c r="AG250" s="921"/>
      <c r="AH250" s="906"/>
      <c r="AI250" s="919"/>
      <c r="AJ250" s="906"/>
      <c r="AK250" s="911"/>
      <c r="AL250" s="906"/>
      <c r="AM250" s="913"/>
      <c r="AN250" s="906"/>
      <c r="AO250" s="915"/>
      <c r="AP250" s="906"/>
      <c r="AQ250" s="925"/>
      <c r="AR250" s="906"/>
      <c r="AS250" s="257" t="s">
        <v>199</v>
      </c>
      <c r="AT250" s="906"/>
      <c r="AU250" s="257" t="s">
        <v>200</v>
      </c>
      <c r="AV250" s="906"/>
      <c r="AW250" s="257" t="s">
        <v>199</v>
      </c>
      <c r="AX250" s="906"/>
      <c r="AY250" s="257" t="s">
        <v>200</v>
      </c>
      <c r="AZ250" s="909"/>
      <c r="BA250" s="917"/>
      <c r="BB250" s="909"/>
      <c r="BC250" s="258" t="s">
        <v>506</v>
      </c>
      <c r="BD250" s="906"/>
      <c r="BE250" s="259">
        <v>120</v>
      </c>
    </row>
    <row r="251" spans="1:57" ht="24.75" customHeight="1">
      <c r="A251" s="943"/>
      <c r="B251" s="902" t="s">
        <v>184</v>
      </c>
      <c r="C251" s="904" t="s">
        <v>176</v>
      </c>
      <c r="D251" s="299" t="s">
        <v>177</v>
      </c>
      <c r="F251" s="227">
        <v>47100</v>
      </c>
      <c r="G251" s="228">
        <v>54350</v>
      </c>
      <c r="H251" s="229" t="s">
        <v>504</v>
      </c>
      <c r="I251" s="230">
        <v>450</v>
      </c>
      <c r="J251" s="231">
        <v>520</v>
      </c>
      <c r="K251" s="232" t="s">
        <v>403</v>
      </c>
      <c r="L251" s="906" t="s">
        <v>504</v>
      </c>
      <c r="M251" s="914">
        <v>1950</v>
      </c>
      <c r="N251" s="906" t="s">
        <v>504</v>
      </c>
      <c r="O251" s="922">
        <v>10</v>
      </c>
      <c r="P251" s="229" t="s">
        <v>504</v>
      </c>
      <c r="Q251" s="233">
        <v>7250</v>
      </c>
      <c r="R251" s="906" t="s">
        <v>504</v>
      </c>
      <c r="S251" s="234">
        <v>70</v>
      </c>
      <c r="T251" s="235" t="s">
        <v>502</v>
      </c>
      <c r="U251" s="261">
        <v>2900</v>
      </c>
      <c r="V251" s="235" t="s">
        <v>502</v>
      </c>
      <c r="W251" s="237">
        <v>20</v>
      </c>
      <c r="X251" s="238"/>
      <c r="Y251" s="239"/>
      <c r="Z251" s="238"/>
      <c r="AA251" s="240"/>
      <c r="AB251" s="238"/>
      <c r="AC251" s="239" t="s">
        <v>179</v>
      </c>
      <c r="AD251" s="238"/>
      <c r="AE251" s="241"/>
      <c r="AF251" s="907" t="s">
        <v>504</v>
      </c>
      <c r="AG251" s="920" t="s">
        <v>180</v>
      </c>
      <c r="AH251" s="906" t="s">
        <v>504</v>
      </c>
      <c r="AI251" s="918" t="s">
        <v>180</v>
      </c>
      <c r="AJ251" s="906" t="s">
        <v>178</v>
      </c>
      <c r="AK251" s="910">
        <v>9670</v>
      </c>
      <c r="AL251" s="906" t="s">
        <v>504</v>
      </c>
      <c r="AM251" s="912">
        <v>90</v>
      </c>
      <c r="AN251" s="906" t="s">
        <v>178</v>
      </c>
      <c r="AO251" s="914">
        <v>1800</v>
      </c>
      <c r="AP251" s="906" t="s">
        <v>504</v>
      </c>
      <c r="AQ251" s="924">
        <v>10</v>
      </c>
      <c r="AR251" s="906" t="s">
        <v>178</v>
      </c>
      <c r="AS251" s="242">
        <v>950</v>
      </c>
      <c r="AT251" s="906" t="s">
        <v>178</v>
      </c>
      <c r="AU251" s="243">
        <v>9</v>
      </c>
      <c r="AV251" s="906" t="s">
        <v>178</v>
      </c>
      <c r="AW251" s="242">
        <v>170</v>
      </c>
      <c r="AX251" s="906" t="s">
        <v>178</v>
      </c>
      <c r="AY251" s="243">
        <v>1</v>
      </c>
      <c r="AZ251" s="909" t="s">
        <v>502</v>
      </c>
      <c r="BA251" s="916">
        <v>9770</v>
      </c>
      <c r="BB251" s="909" t="s">
        <v>502</v>
      </c>
      <c r="BC251" s="244">
        <v>240</v>
      </c>
      <c r="BD251" s="906" t="s">
        <v>511</v>
      </c>
      <c r="BE251" s="245">
        <v>9670</v>
      </c>
    </row>
    <row r="252" spans="1:57" ht="24.75" customHeight="1">
      <c r="A252" s="943"/>
      <c r="B252" s="903"/>
      <c r="C252" s="905"/>
      <c r="D252" s="300" t="s">
        <v>181</v>
      </c>
      <c r="F252" s="246">
        <v>54350</v>
      </c>
      <c r="G252" s="247"/>
      <c r="H252" s="229" t="s">
        <v>504</v>
      </c>
      <c r="I252" s="248">
        <v>520</v>
      </c>
      <c r="J252" s="249"/>
      <c r="K252" s="250" t="s">
        <v>403</v>
      </c>
      <c r="L252" s="906"/>
      <c r="M252" s="915"/>
      <c r="N252" s="906"/>
      <c r="O252" s="923"/>
      <c r="P252" s="229" t="s">
        <v>504</v>
      </c>
      <c r="Q252" s="248">
        <v>7250</v>
      </c>
      <c r="R252" s="906"/>
      <c r="S252" s="251">
        <v>70</v>
      </c>
      <c r="T252" s="235"/>
      <c r="U252" s="252"/>
      <c r="V252" s="238"/>
      <c r="W252" s="252"/>
      <c r="X252" s="253" t="s">
        <v>504</v>
      </c>
      <c r="Y252" s="254">
        <v>50800</v>
      </c>
      <c r="Z252" s="238" t="s">
        <v>504</v>
      </c>
      <c r="AA252" s="255">
        <v>500</v>
      </c>
      <c r="AB252" s="253" t="s">
        <v>504</v>
      </c>
      <c r="AC252" s="256">
        <v>43550</v>
      </c>
      <c r="AD252" s="253" t="s">
        <v>178</v>
      </c>
      <c r="AE252" s="255">
        <v>430</v>
      </c>
      <c r="AF252" s="908"/>
      <c r="AG252" s="921"/>
      <c r="AH252" s="906"/>
      <c r="AI252" s="919"/>
      <c r="AJ252" s="906"/>
      <c r="AK252" s="911"/>
      <c r="AL252" s="906"/>
      <c r="AM252" s="913"/>
      <c r="AN252" s="906"/>
      <c r="AO252" s="915"/>
      <c r="AP252" s="906"/>
      <c r="AQ252" s="925"/>
      <c r="AR252" s="906"/>
      <c r="AS252" s="257" t="s">
        <v>199</v>
      </c>
      <c r="AT252" s="906"/>
      <c r="AU252" s="257" t="s">
        <v>200</v>
      </c>
      <c r="AV252" s="906"/>
      <c r="AW252" s="257" t="s">
        <v>199</v>
      </c>
      <c r="AX252" s="906"/>
      <c r="AY252" s="257" t="s">
        <v>200</v>
      </c>
      <c r="AZ252" s="909"/>
      <c r="BA252" s="917"/>
      <c r="BB252" s="909"/>
      <c r="BC252" s="258" t="s">
        <v>506</v>
      </c>
      <c r="BD252" s="906"/>
      <c r="BE252" s="259">
        <v>90</v>
      </c>
    </row>
    <row r="253" spans="1:57" ht="24.75" customHeight="1">
      <c r="A253" s="943"/>
      <c r="B253" s="902" t="s">
        <v>185</v>
      </c>
      <c r="C253" s="904" t="s">
        <v>176</v>
      </c>
      <c r="D253" s="284" t="s">
        <v>177</v>
      </c>
      <c r="F253" s="227">
        <v>43680</v>
      </c>
      <c r="G253" s="228">
        <v>50930</v>
      </c>
      <c r="H253" s="229" t="s">
        <v>504</v>
      </c>
      <c r="I253" s="230">
        <v>410</v>
      </c>
      <c r="J253" s="231">
        <v>490</v>
      </c>
      <c r="K253" s="232" t="s">
        <v>403</v>
      </c>
      <c r="L253" s="906" t="s">
        <v>504</v>
      </c>
      <c r="M253" s="914">
        <v>1460</v>
      </c>
      <c r="N253" s="906" t="s">
        <v>504</v>
      </c>
      <c r="O253" s="922">
        <v>10</v>
      </c>
      <c r="P253" s="229" t="s">
        <v>504</v>
      </c>
      <c r="Q253" s="233">
        <v>7250</v>
      </c>
      <c r="R253" s="906" t="s">
        <v>504</v>
      </c>
      <c r="S253" s="234">
        <v>70</v>
      </c>
      <c r="T253" s="235" t="s">
        <v>502</v>
      </c>
      <c r="U253" s="261">
        <v>2900</v>
      </c>
      <c r="V253" s="235" t="s">
        <v>502</v>
      </c>
      <c r="W253" s="237">
        <v>20</v>
      </c>
      <c r="X253" s="238"/>
      <c r="Y253" s="239"/>
      <c r="Z253" s="238"/>
      <c r="AA253" s="240"/>
      <c r="AB253" s="238"/>
      <c r="AC253" s="239" t="s">
        <v>179</v>
      </c>
      <c r="AD253" s="238"/>
      <c r="AE253" s="241"/>
      <c r="AF253" s="907" t="s">
        <v>504</v>
      </c>
      <c r="AG253" s="920" t="s">
        <v>180</v>
      </c>
      <c r="AH253" s="906" t="s">
        <v>504</v>
      </c>
      <c r="AI253" s="918" t="s">
        <v>180</v>
      </c>
      <c r="AJ253" s="906" t="s">
        <v>178</v>
      </c>
      <c r="AK253" s="910">
        <v>7250</v>
      </c>
      <c r="AL253" s="906" t="s">
        <v>504</v>
      </c>
      <c r="AM253" s="912">
        <v>70</v>
      </c>
      <c r="AN253" s="906" t="s">
        <v>178</v>
      </c>
      <c r="AO253" s="914">
        <v>1350</v>
      </c>
      <c r="AP253" s="906" t="s">
        <v>504</v>
      </c>
      <c r="AQ253" s="924">
        <v>10</v>
      </c>
      <c r="AR253" s="906" t="s">
        <v>178</v>
      </c>
      <c r="AS253" s="242">
        <v>710</v>
      </c>
      <c r="AT253" s="906" t="s">
        <v>178</v>
      </c>
      <c r="AU253" s="243">
        <v>7</v>
      </c>
      <c r="AV253" s="906" t="s">
        <v>178</v>
      </c>
      <c r="AW253" s="242">
        <v>120</v>
      </c>
      <c r="AX253" s="906" t="s">
        <v>178</v>
      </c>
      <c r="AY253" s="243">
        <v>1</v>
      </c>
      <c r="AZ253" s="909" t="s">
        <v>502</v>
      </c>
      <c r="BA253" s="916">
        <v>7500</v>
      </c>
      <c r="BB253" s="909" t="s">
        <v>502</v>
      </c>
      <c r="BC253" s="244">
        <v>240</v>
      </c>
      <c r="BD253" s="906" t="s">
        <v>511</v>
      </c>
      <c r="BE253" s="245">
        <v>7250</v>
      </c>
    </row>
    <row r="254" spans="1:57" ht="24.75" customHeight="1">
      <c r="A254" s="943"/>
      <c r="B254" s="903"/>
      <c r="C254" s="905"/>
      <c r="D254" s="284" t="s">
        <v>181</v>
      </c>
      <c r="F254" s="246">
        <v>50930</v>
      </c>
      <c r="G254" s="247"/>
      <c r="H254" s="229" t="s">
        <v>504</v>
      </c>
      <c r="I254" s="248">
        <v>490</v>
      </c>
      <c r="J254" s="249"/>
      <c r="K254" s="250" t="s">
        <v>403</v>
      </c>
      <c r="L254" s="906"/>
      <c r="M254" s="915"/>
      <c r="N254" s="906"/>
      <c r="O254" s="923"/>
      <c r="P254" s="229" t="s">
        <v>504</v>
      </c>
      <c r="Q254" s="248">
        <v>7250</v>
      </c>
      <c r="R254" s="906"/>
      <c r="S254" s="251">
        <v>70</v>
      </c>
      <c r="T254" s="235"/>
      <c r="U254" s="252"/>
      <c r="V254" s="238"/>
      <c r="W254" s="252"/>
      <c r="X254" s="253" t="s">
        <v>504</v>
      </c>
      <c r="Y254" s="254">
        <v>50800</v>
      </c>
      <c r="Z254" s="238" t="s">
        <v>504</v>
      </c>
      <c r="AA254" s="255">
        <v>500</v>
      </c>
      <c r="AB254" s="253" t="s">
        <v>504</v>
      </c>
      <c r="AC254" s="256">
        <v>43550</v>
      </c>
      <c r="AD254" s="253" t="s">
        <v>178</v>
      </c>
      <c r="AE254" s="255">
        <v>430</v>
      </c>
      <c r="AF254" s="908"/>
      <c r="AG254" s="921"/>
      <c r="AH254" s="906"/>
      <c r="AI254" s="919"/>
      <c r="AJ254" s="906"/>
      <c r="AK254" s="911"/>
      <c r="AL254" s="906"/>
      <c r="AM254" s="913"/>
      <c r="AN254" s="906"/>
      <c r="AO254" s="915"/>
      <c r="AP254" s="906"/>
      <c r="AQ254" s="925"/>
      <c r="AR254" s="906"/>
      <c r="AS254" s="257" t="s">
        <v>199</v>
      </c>
      <c r="AT254" s="906"/>
      <c r="AU254" s="257" t="s">
        <v>200</v>
      </c>
      <c r="AV254" s="906"/>
      <c r="AW254" s="257" t="s">
        <v>199</v>
      </c>
      <c r="AX254" s="906"/>
      <c r="AY254" s="257" t="s">
        <v>200</v>
      </c>
      <c r="AZ254" s="909"/>
      <c r="BA254" s="917"/>
      <c r="BB254" s="909"/>
      <c r="BC254" s="258" t="s">
        <v>506</v>
      </c>
      <c r="BD254" s="906"/>
      <c r="BE254" s="259">
        <v>70</v>
      </c>
    </row>
    <row r="255" spans="1:57" ht="24.75" customHeight="1">
      <c r="A255" s="943"/>
      <c r="B255" s="902" t="s">
        <v>186</v>
      </c>
      <c r="C255" s="904" t="s">
        <v>176</v>
      </c>
      <c r="D255" s="299" t="s">
        <v>177</v>
      </c>
      <c r="F255" s="227">
        <v>38790</v>
      </c>
      <c r="G255" s="228">
        <v>46040</v>
      </c>
      <c r="H255" s="229" t="s">
        <v>504</v>
      </c>
      <c r="I255" s="230">
        <v>360</v>
      </c>
      <c r="J255" s="231">
        <v>440</v>
      </c>
      <c r="K255" s="232" t="s">
        <v>403</v>
      </c>
      <c r="L255" s="906" t="s">
        <v>504</v>
      </c>
      <c r="M255" s="914">
        <v>1170</v>
      </c>
      <c r="N255" s="906" t="s">
        <v>504</v>
      </c>
      <c r="O255" s="922">
        <v>10</v>
      </c>
      <c r="P255" s="229" t="s">
        <v>504</v>
      </c>
      <c r="Q255" s="233">
        <v>7250</v>
      </c>
      <c r="R255" s="906" t="s">
        <v>504</v>
      </c>
      <c r="S255" s="234">
        <v>70</v>
      </c>
      <c r="T255" s="235" t="s">
        <v>502</v>
      </c>
      <c r="U255" s="261">
        <v>2900</v>
      </c>
      <c r="V255" s="235" t="s">
        <v>502</v>
      </c>
      <c r="W255" s="237">
        <v>20</v>
      </c>
      <c r="X255" s="238"/>
      <c r="Y255" s="239"/>
      <c r="Z255" s="238"/>
      <c r="AA255" s="240"/>
      <c r="AB255" s="238"/>
      <c r="AC255" s="239" t="s">
        <v>179</v>
      </c>
      <c r="AD255" s="238"/>
      <c r="AE255" s="241"/>
      <c r="AF255" s="907" t="s">
        <v>504</v>
      </c>
      <c r="AG255" s="920" t="s">
        <v>180</v>
      </c>
      <c r="AH255" s="906" t="s">
        <v>504</v>
      </c>
      <c r="AI255" s="918" t="s">
        <v>180</v>
      </c>
      <c r="AJ255" s="906" t="s">
        <v>178</v>
      </c>
      <c r="AK255" s="910">
        <v>5800</v>
      </c>
      <c r="AL255" s="906" t="s">
        <v>504</v>
      </c>
      <c r="AM255" s="912">
        <v>50</v>
      </c>
      <c r="AN255" s="906" t="s">
        <v>178</v>
      </c>
      <c r="AO255" s="914">
        <v>1080</v>
      </c>
      <c r="AP255" s="906" t="s">
        <v>504</v>
      </c>
      <c r="AQ255" s="924">
        <v>10</v>
      </c>
      <c r="AR255" s="906" t="s">
        <v>178</v>
      </c>
      <c r="AS255" s="242">
        <v>590</v>
      </c>
      <c r="AT255" s="906" t="s">
        <v>178</v>
      </c>
      <c r="AU255" s="243">
        <v>5</v>
      </c>
      <c r="AV255" s="906" t="s">
        <v>178</v>
      </c>
      <c r="AW255" s="242">
        <v>100</v>
      </c>
      <c r="AX255" s="906" t="s">
        <v>178</v>
      </c>
      <c r="AY255" s="243">
        <v>1</v>
      </c>
      <c r="AZ255" s="909" t="s">
        <v>502</v>
      </c>
      <c r="BA255" s="916">
        <v>6130</v>
      </c>
      <c r="BB255" s="909" t="s">
        <v>502</v>
      </c>
      <c r="BC255" s="244">
        <v>240</v>
      </c>
      <c r="BD255" s="906" t="s">
        <v>511</v>
      </c>
      <c r="BE255" s="245">
        <v>5800</v>
      </c>
    </row>
    <row r="256" spans="1:57" ht="24.75" customHeight="1">
      <c r="A256" s="943"/>
      <c r="B256" s="903"/>
      <c r="C256" s="905"/>
      <c r="D256" s="300" t="s">
        <v>181</v>
      </c>
      <c r="F256" s="246">
        <v>46040</v>
      </c>
      <c r="G256" s="247"/>
      <c r="H256" s="229" t="s">
        <v>504</v>
      </c>
      <c r="I256" s="248">
        <v>440</v>
      </c>
      <c r="J256" s="249"/>
      <c r="K256" s="250" t="s">
        <v>403</v>
      </c>
      <c r="L256" s="906"/>
      <c r="M256" s="915"/>
      <c r="N256" s="906"/>
      <c r="O256" s="923"/>
      <c r="P256" s="229" t="s">
        <v>504</v>
      </c>
      <c r="Q256" s="248">
        <v>7250</v>
      </c>
      <c r="R256" s="906"/>
      <c r="S256" s="251">
        <v>70</v>
      </c>
      <c r="T256" s="235"/>
      <c r="U256" s="252"/>
      <c r="V256" s="238"/>
      <c r="W256" s="252"/>
      <c r="X256" s="253" t="s">
        <v>504</v>
      </c>
      <c r="Y256" s="254">
        <v>50800</v>
      </c>
      <c r="Z256" s="238" t="s">
        <v>504</v>
      </c>
      <c r="AA256" s="255">
        <v>500</v>
      </c>
      <c r="AB256" s="253" t="s">
        <v>504</v>
      </c>
      <c r="AC256" s="256">
        <v>43550</v>
      </c>
      <c r="AD256" s="253" t="s">
        <v>178</v>
      </c>
      <c r="AE256" s="255">
        <v>430</v>
      </c>
      <c r="AF256" s="908"/>
      <c r="AG256" s="921"/>
      <c r="AH256" s="906"/>
      <c r="AI256" s="919"/>
      <c r="AJ256" s="906"/>
      <c r="AK256" s="911"/>
      <c r="AL256" s="906"/>
      <c r="AM256" s="913"/>
      <c r="AN256" s="906"/>
      <c r="AO256" s="915"/>
      <c r="AP256" s="906"/>
      <c r="AQ256" s="925"/>
      <c r="AR256" s="906"/>
      <c r="AS256" s="257" t="s">
        <v>199</v>
      </c>
      <c r="AT256" s="906"/>
      <c r="AU256" s="257" t="s">
        <v>200</v>
      </c>
      <c r="AV256" s="906"/>
      <c r="AW256" s="257" t="s">
        <v>199</v>
      </c>
      <c r="AX256" s="906"/>
      <c r="AY256" s="257" t="s">
        <v>200</v>
      </c>
      <c r="AZ256" s="909"/>
      <c r="BA256" s="917"/>
      <c r="BB256" s="909"/>
      <c r="BC256" s="258" t="s">
        <v>506</v>
      </c>
      <c r="BD256" s="906"/>
      <c r="BE256" s="259">
        <v>50</v>
      </c>
    </row>
    <row r="257" spans="1:57" ht="24.75" customHeight="1">
      <c r="A257" s="943"/>
      <c r="B257" s="902" t="s">
        <v>187</v>
      </c>
      <c r="C257" s="904" t="s">
        <v>176</v>
      </c>
      <c r="D257" s="284" t="s">
        <v>177</v>
      </c>
      <c r="F257" s="227">
        <v>35490</v>
      </c>
      <c r="G257" s="228">
        <v>42740</v>
      </c>
      <c r="H257" s="229" t="s">
        <v>504</v>
      </c>
      <c r="I257" s="230">
        <v>330</v>
      </c>
      <c r="J257" s="231">
        <v>400</v>
      </c>
      <c r="K257" s="232" t="s">
        <v>403</v>
      </c>
      <c r="L257" s="906" t="s">
        <v>504</v>
      </c>
      <c r="M257" s="914">
        <v>970</v>
      </c>
      <c r="N257" s="906" t="s">
        <v>504</v>
      </c>
      <c r="O257" s="922">
        <v>9</v>
      </c>
      <c r="P257" s="229" t="s">
        <v>504</v>
      </c>
      <c r="Q257" s="233">
        <v>7250</v>
      </c>
      <c r="R257" s="906" t="s">
        <v>504</v>
      </c>
      <c r="S257" s="234">
        <v>70</v>
      </c>
      <c r="T257" s="235" t="s">
        <v>502</v>
      </c>
      <c r="U257" s="261">
        <v>2900</v>
      </c>
      <c r="V257" s="235" t="s">
        <v>502</v>
      </c>
      <c r="W257" s="237">
        <v>20</v>
      </c>
      <c r="X257" s="238"/>
      <c r="Y257" s="239"/>
      <c r="Z257" s="238"/>
      <c r="AA257" s="240"/>
      <c r="AB257" s="238"/>
      <c r="AC257" s="239" t="s">
        <v>179</v>
      </c>
      <c r="AD257" s="238"/>
      <c r="AE257" s="241"/>
      <c r="AF257" s="907" t="s">
        <v>504</v>
      </c>
      <c r="AG257" s="920" t="s">
        <v>180</v>
      </c>
      <c r="AH257" s="906" t="s">
        <v>504</v>
      </c>
      <c r="AI257" s="918" t="s">
        <v>180</v>
      </c>
      <c r="AJ257" s="906" t="s">
        <v>178</v>
      </c>
      <c r="AK257" s="910">
        <v>4830</v>
      </c>
      <c r="AL257" s="906" t="s">
        <v>504</v>
      </c>
      <c r="AM257" s="912">
        <v>40</v>
      </c>
      <c r="AN257" s="906" t="s">
        <v>178</v>
      </c>
      <c r="AO257" s="914">
        <v>900</v>
      </c>
      <c r="AP257" s="906" t="s">
        <v>504</v>
      </c>
      <c r="AQ257" s="924">
        <v>9</v>
      </c>
      <c r="AR257" s="906" t="s">
        <v>178</v>
      </c>
      <c r="AS257" s="242">
        <v>520</v>
      </c>
      <c r="AT257" s="906" t="s">
        <v>178</v>
      </c>
      <c r="AU257" s="243">
        <v>5</v>
      </c>
      <c r="AV257" s="906" t="s">
        <v>178</v>
      </c>
      <c r="AW257" s="242">
        <v>90</v>
      </c>
      <c r="AX257" s="906" t="s">
        <v>178</v>
      </c>
      <c r="AY257" s="243">
        <v>1</v>
      </c>
      <c r="AZ257" s="909" t="s">
        <v>502</v>
      </c>
      <c r="BA257" s="916">
        <v>5220</v>
      </c>
      <c r="BB257" s="909" t="s">
        <v>502</v>
      </c>
      <c r="BC257" s="244">
        <v>240</v>
      </c>
      <c r="BD257" s="906" t="s">
        <v>511</v>
      </c>
      <c r="BE257" s="245">
        <v>4830</v>
      </c>
    </row>
    <row r="258" spans="1:57" ht="24.75" customHeight="1">
      <c r="A258" s="943"/>
      <c r="B258" s="903"/>
      <c r="C258" s="905"/>
      <c r="D258" s="284" t="s">
        <v>181</v>
      </c>
      <c r="F258" s="246">
        <v>42740</v>
      </c>
      <c r="G258" s="247"/>
      <c r="H258" s="229" t="s">
        <v>504</v>
      </c>
      <c r="I258" s="248">
        <v>400</v>
      </c>
      <c r="J258" s="249"/>
      <c r="K258" s="250" t="s">
        <v>403</v>
      </c>
      <c r="L258" s="906"/>
      <c r="M258" s="915"/>
      <c r="N258" s="906"/>
      <c r="O258" s="923"/>
      <c r="P258" s="229" t="s">
        <v>504</v>
      </c>
      <c r="Q258" s="248">
        <v>7250</v>
      </c>
      <c r="R258" s="906"/>
      <c r="S258" s="251">
        <v>70</v>
      </c>
      <c r="T258" s="235"/>
      <c r="U258" s="252"/>
      <c r="V258" s="238"/>
      <c r="W258" s="252"/>
      <c r="X258" s="253" t="s">
        <v>504</v>
      </c>
      <c r="Y258" s="254">
        <v>50800</v>
      </c>
      <c r="Z258" s="238" t="s">
        <v>504</v>
      </c>
      <c r="AA258" s="255">
        <v>500</v>
      </c>
      <c r="AB258" s="253" t="s">
        <v>504</v>
      </c>
      <c r="AC258" s="256">
        <v>43550</v>
      </c>
      <c r="AD258" s="253" t="s">
        <v>178</v>
      </c>
      <c r="AE258" s="255">
        <v>430</v>
      </c>
      <c r="AF258" s="908"/>
      <c r="AG258" s="921"/>
      <c r="AH258" s="906"/>
      <c r="AI258" s="919"/>
      <c r="AJ258" s="906"/>
      <c r="AK258" s="911"/>
      <c r="AL258" s="906"/>
      <c r="AM258" s="913"/>
      <c r="AN258" s="906"/>
      <c r="AO258" s="915"/>
      <c r="AP258" s="906"/>
      <c r="AQ258" s="925"/>
      <c r="AR258" s="906"/>
      <c r="AS258" s="257" t="s">
        <v>199</v>
      </c>
      <c r="AT258" s="906"/>
      <c r="AU258" s="257" t="s">
        <v>200</v>
      </c>
      <c r="AV258" s="906"/>
      <c r="AW258" s="257" t="s">
        <v>199</v>
      </c>
      <c r="AX258" s="906"/>
      <c r="AY258" s="257" t="s">
        <v>200</v>
      </c>
      <c r="AZ258" s="909"/>
      <c r="BA258" s="917"/>
      <c r="BB258" s="909"/>
      <c r="BC258" s="258" t="s">
        <v>506</v>
      </c>
      <c r="BD258" s="906"/>
      <c r="BE258" s="259">
        <v>40</v>
      </c>
    </row>
    <row r="259" spans="1:57" ht="24.75" customHeight="1">
      <c r="A259" s="943"/>
      <c r="B259" s="902" t="s">
        <v>188</v>
      </c>
      <c r="C259" s="904" t="s">
        <v>176</v>
      </c>
      <c r="D259" s="299" t="s">
        <v>177</v>
      </c>
      <c r="F259" s="227">
        <v>33130</v>
      </c>
      <c r="G259" s="228">
        <v>40380</v>
      </c>
      <c r="H259" s="229" t="s">
        <v>504</v>
      </c>
      <c r="I259" s="230">
        <v>310</v>
      </c>
      <c r="J259" s="231">
        <v>380</v>
      </c>
      <c r="K259" s="232" t="s">
        <v>403</v>
      </c>
      <c r="L259" s="906" t="s">
        <v>504</v>
      </c>
      <c r="M259" s="914">
        <v>830</v>
      </c>
      <c r="N259" s="906" t="s">
        <v>504</v>
      </c>
      <c r="O259" s="922">
        <v>8</v>
      </c>
      <c r="P259" s="229" t="s">
        <v>504</v>
      </c>
      <c r="Q259" s="233">
        <v>7250</v>
      </c>
      <c r="R259" s="906" t="s">
        <v>504</v>
      </c>
      <c r="S259" s="234">
        <v>70</v>
      </c>
      <c r="T259" s="235" t="s">
        <v>502</v>
      </c>
      <c r="U259" s="261">
        <v>2900</v>
      </c>
      <c r="V259" s="235" t="s">
        <v>502</v>
      </c>
      <c r="W259" s="237">
        <v>20</v>
      </c>
      <c r="X259" s="238"/>
      <c r="Y259" s="239"/>
      <c r="Z259" s="238"/>
      <c r="AA259" s="240"/>
      <c r="AB259" s="238"/>
      <c r="AC259" s="239" t="s">
        <v>179</v>
      </c>
      <c r="AD259" s="238"/>
      <c r="AE259" s="241"/>
      <c r="AF259" s="907" t="s">
        <v>504</v>
      </c>
      <c r="AG259" s="920" t="s">
        <v>180</v>
      </c>
      <c r="AH259" s="906" t="s">
        <v>504</v>
      </c>
      <c r="AI259" s="918" t="s">
        <v>180</v>
      </c>
      <c r="AJ259" s="906" t="s">
        <v>178</v>
      </c>
      <c r="AK259" s="910">
        <v>4140</v>
      </c>
      <c r="AL259" s="906" t="s">
        <v>504</v>
      </c>
      <c r="AM259" s="912">
        <v>40</v>
      </c>
      <c r="AN259" s="906" t="s">
        <v>178</v>
      </c>
      <c r="AO259" s="914">
        <v>770</v>
      </c>
      <c r="AP259" s="906" t="s">
        <v>504</v>
      </c>
      <c r="AQ259" s="924">
        <v>7</v>
      </c>
      <c r="AR259" s="906" t="s">
        <v>178</v>
      </c>
      <c r="AS259" s="242">
        <v>460</v>
      </c>
      <c r="AT259" s="906" t="s">
        <v>178</v>
      </c>
      <c r="AU259" s="243">
        <v>4</v>
      </c>
      <c r="AV259" s="906" t="s">
        <v>178</v>
      </c>
      <c r="AW259" s="242">
        <v>80</v>
      </c>
      <c r="AX259" s="906" t="s">
        <v>178</v>
      </c>
      <c r="AY259" s="243">
        <v>1</v>
      </c>
      <c r="AZ259" s="909" t="s">
        <v>502</v>
      </c>
      <c r="BA259" s="916">
        <v>4660</v>
      </c>
      <c r="BB259" s="909" t="s">
        <v>502</v>
      </c>
      <c r="BC259" s="244">
        <v>240</v>
      </c>
      <c r="BD259" s="906" t="s">
        <v>511</v>
      </c>
      <c r="BE259" s="245">
        <v>4140</v>
      </c>
    </row>
    <row r="260" spans="1:57" ht="24.75" customHeight="1">
      <c r="A260" s="943"/>
      <c r="B260" s="903"/>
      <c r="C260" s="905"/>
      <c r="D260" s="300" t="s">
        <v>181</v>
      </c>
      <c r="F260" s="246">
        <v>40380</v>
      </c>
      <c r="G260" s="247"/>
      <c r="H260" s="229" t="s">
        <v>504</v>
      </c>
      <c r="I260" s="248">
        <v>380</v>
      </c>
      <c r="J260" s="249"/>
      <c r="K260" s="250" t="s">
        <v>403</v>
      </c>
      <c r="L260" s="906"/>
      <c r="M260" s="915"/>
      <c r="N260" s="906"/>
      <c r="O260" s="923"/>
      <c r="P260" s="229" t="s">
        <v>504</v>
      </c>
      <c r="Q260" s="248">
        <v>7250</v>
      </c>
      <c r="R260" s="906"/>
      <c r="S260" s="251">
        <v>70</v>
      </c>
      <c r="T260" s="235"/>
      <c r="U260" s="252"/>
      <c r="V260" s="238"/>
      <c r="W260" s="252"/>
      <c r="X260" s="253" t="s">
        <v>504</v>
      </c>
      <c r="Y260" s="254">
        <v>50800</v>
      </c>
      <c r="Z260" s="238" t="s">
        <v>504</v>
      </c>
      <c r="AA260" s="255">
        <v>500</v>
      </c>
      <c r="AB260" s="253" t="s">
        <v>504</v>
      </c>
      <c r="AC260" s="256">
        <v>43550</v>
      </c>
      <c r="AD260" s="253" t="s">
        <v>178</v>
      </c>
      <c r="AE260" s="255">
        <v>430</v>
      </c>
      <c r="AF260" s="908"/>
      <c r="AG260" s="921"/>
      <c r="AH260" s="906"/>
      <c r="AI260" s="919"/>
      <c r="AJ260" s="906"/>
      <c r="AK260" s="911"/>
      <c r="AL260" s="906"/>
      <c r="AM260" s="913"/>
      <c r="AN260" s="906"/>
      <c r="AO260" s="915"/>
      <c r="AP260" s="906"/>
      <c r="AQ260" s="925"/>
      <c r="AR260" s="906"/>
      <c r="AS260" s="257" t="s">
        <v>199</v>
      </c>
      <c r="AT260" s="906"/>
      <c r="AU260" s="257" t="s">
        <v>200</v>
      </c>
      <c r="AV260" s="906"/>
      <c r="AW260" s="257" t="s">
        <v>199</v>
      </c>
      <c r="AX260" s="906"/>
      <c r="AY260" s="257" t="s">
        <v>200</v>
      </c>
      <c r="AZ260" s="909"/>
      <c r="BA260" s="917"/>
      <c r="BB260" s="909"/>
      <c r="BC260" s="258" t="s">
        <v>506</v>
      </c>
      <c r="BD260" s="906"/>
      <c r="BE260" s="259">
        <v>40</v>
      </c>
    </row>
    <row r="261" spans="1:57" ht="24.75" customHeight="1">
      <c r="A261" s="943"/>
      <c r="B261" s="902" t="s">
        <v>189</v>
      </c>
      <c r="C261" s="904" t="s">
        <v>176</v>
      </c>
      <c r="D261" s="284" t="s">
        <v>177</v>
      </c>
      <c r="F261" s="227">
        <v>31390</v>
      </c>
      <c r="G261" s="228">
        <v>38640</v>
      </c>
      <c r="H261" s="229" t="s">
        <v>504</v>
      </c>
      <c r="I261" s="230">
        <v>290</v>
      </c>
      <c r="J261" s="231">
        <v>360</v>
      </c>
      <c r="K261" s="232" t="s">
        <v>403</v>
      </c>
      <c r="L261" s="906" t="s">
        <v>504</v>
      </c>
      <c r="M261" s="914">
        <v>730</v>
      </c>
      <c r="N261" s="906" t="s">
        <v>504</v>
      </c>
      <c r="O261" s="922">
        <v>7</v>
      </c>
      <c r="P261" s="229" t="s">
        <v>504</v>
      </c>
      <c r="Q261" s="233">
        <v>7250</v>
      </c>
      <c r="R261" s="906" t="s">
        <v>504</v>
      </c>
      <c r="S261" s="234">
        <v>70</v>
      </c>
      <c r="T261" s="235" t="s">
        <v>502</v>
      </c>
      <c r="U261" s="261">
        <v>2900</v>
      </c>
      <c r="V261" s="235" t="s">
        <v>502</v>
      </c>
      <c r="W261" s="237">
        <v>20</v>
      </c>
      <c r="X261" s="238"/>
      <c r="Y261" s="239"/>
      <c r="Z261" s="238"/>
      <c r="AA261" s="240"/>
      <c r="AB261" s="238"/>
      <c r="AC261" s="239" t="s">
        <v>179</v>
      </c>
      <c r="AD261" s="238"/>
      <c r="AE261" s="241"/>
      <c r="AF261" s="907" t="s">
        <v>504</v>
      </c>
      <c r="AG261" s="920" t="s">
        <v>180</v>
      </c>
      <c r="AH261" s="906" t="s">
        <v>504</v>
      </c>
      <c r="AI261" s="918" t="s">
        <v>180</v>
      </c>
      <c r="AJ261" s="906" t="s">
        <v>178</v>
      </c>
      <c r="AK261" s="910">
        <v>3620</v>
      </c>
      <c r="AL261" s="906" t="s">
        <v>504</v>
      </c>
      <c r="AM261" s="912">
        <v>30</v>
      </c>
      <c r="AN261" s="906" t="s">
        <v>178</v>
      </c>
      <c r="AO261" s="914">
        <v>670</v>
      </c>
      <c r="AP261" s="906" t="s">
        <v>504</v>
      </c>
      <c r="AQ261" s="924">
        <v>6</v>
      </c>
      <c r="AR261" s="906" t="s">
        <v>178</v>
      </c>
      <c r="AS261" s="242">
        <v>420</v>
      </c>
      <c r="AT261" s="906" t="s">
        <v>178</v>
      </c>
      <c r="AU261" s="243">
        <v>4</v>
      </c>
      <c r="AV261" s="906" t="s">
        <v>178</v>
      </c>
      <c r="AW261" s="242">
        <v>70</v>
      </c>
      <c r="AX261" s="906" t="s">
        <v>178</v>
      </c>
      <c r="AY261" s="243">
        <v>1</v>
      </c>
      <c r="AZ261" s="909" t="s">
        <v>502</v>
      </c>
      <c r="BA261" s="916">
        <v>4250</v>
      </c>
      <c r="BB261" s="909" t="s">
        <v>502</v>
      </c>
      <c r="BC261" s="244">
        <v>240</v>
      </c>
      <c r="BD261" s="906" t="s">
        <v>511</v>
      </c>
      <c r="BE261" s="245">
        <v>3620</v>
      </c>
    </row>
    <row r="262" spans="1:57" ht="24.75" customHeight="1">
      <c r="A262" s="943"/>
      <c r="B262" s="903"/>
      <c r="C262" s="905"/>
      <c r="D262" s="284" t="s">
        <v>181</v>
      </c>
      <c r="F262" s="246">
        <v>38640</v>
      </c>
      <c r="G262" s="247"/>
      <c r="H262" s="229" t="s">
        <v>504</v>
      </c>
      <c r="I262" s="248">
        <v>360</v>
      </c>
      <c r="J262" s="249"/>
      <c r="K262" s="250" t="s">
        <v>403</v>
      </c>
      <c r="L262" s="906"/>
      <c r="M262" s="915"/>
      <c r="N262" s="906"/>
      <c r="O262" s="923"/>
      <c r="P262" s="229" t="s">
        <v>504</v>
      </c>
      <c r="Q262" s="248">
        <v>7250</v>
      </c>
      <c r="R262" s="906"/>
      <c r="S262" s="251">
        <v>70</v>
      </c>
      <c r="T262" s="235"/>
      <c r="U262" s="252"/>
      <c r="V262" s="238"/>
      <c r="W262" s="252"/>
      <c r="X262" s="253" t="s">
        <v>504</v>
      </c>
      <c r="Y262" s="254">
        <v>50800</v>
      </c>
      <c r="Z262" s="238" t="s">
        <v>504</v>
      </c>
      <c r="AA262" s="255">
        <v>500</v>
      </c>
      <c r="AB262" s="253" t="s">
        <v>504</v>
      </c>
      <c r="AC262" s="256">
        <v>43550</v>
      </c>
      <c r="AD262" s="253" t="s">
        <v>178</v>
      </c>
      <c r="AE262" s="255">
        <v>430</v>
      </c>
      <c r="AF262" s="908"/>
      <c r="AG262" s="921"/>
      <c r="AH262" s="906"/>
      <c r="AI262" s="919"/>
      <c r="AJ262" s="906"/>
      <c r="AK262" s="911"/>
      <c r="AL262" s="906"/>
      <c r="AM262" s="913"/>
      <c r="AN262" s="906"/>
      <c r="AO262" s="915"/>
      <c r="AP262" s="906"/>
      <c r="AQ262" s="925"/>
      <c r="AR262" s="906"/>
      <c r="AS262" s="257" t="s">
        <v>199</v>
      </c>
      <c r="AT262" s="906"/>
      <c r="AU262" s="257" t="s">
        <v>200</v>
      </c>
      <c r="AV262" s="906"/>
      <c r="AW262" s="257" t="s">
        <v>199</v>
      </c>
      <c r="AX262" s="906"/>
      <c r="AY262" s="257" t="s">
        <v>200</v>
      </c>
      <c r="AZ262" s="909"/>
      <c r="BA262" s="917"/>
      <c r="BB262" s="909"/>
      <c r="BC262" s="258" t="s">
        <v>506</v>
      </c>
      <c r="BD262" s="906"/>
      <c r="BE262" s="259">
        <v>30</v>
      </c>
    </row>
    <row r="263" spans="1:57" ht="24.75" customHeight="1">
      <c r="A263" s="943"/>
      <c r="B263" s="902" t="s">
        <v>190</v>
      </c>
      <c r="C263" s="904" t="s">
        <v>176</v>
      </c>
      <c r="D263" s="299" t="s">
        <v>177</v>
      </c>
      <c r="F263" s="227">
        <v>30010</v>
      </c>
      <c r="G263" s="228">
        <v>37260</v>
      </c>
      <c r="H263" s="229" t="s">
        <v>504</v>
      </c>
      <c r="I263" s="230">
        <v>280</v>
      </c>
      <c r="J263" s="231">
        <v>350</v>
      </c>
      <c r="K263" s="232" t="s">
        <v>403</v>
      </c>
      <c r="L263" s="906" t="s">
        <v>504</v>
      </c>
      <c r="M263" s="914">
        <v>650</v>
      </c>
      <c r="N263" s="906" t="s">
        <v>504</v>
      </c>
      <c r="O263" s="922">
        <v>6</v>
      </c>
      <c r="P263" s="229" t="s">
        <v>504</v>
      </c>
      <c r="Q263" s="233">
        <v>7250</v>
      </c>
      <c r="R263" s="906" t="s">
        <v>504</v>
      </c>
      <c r="S263" s="234">
        <v>70</v>
      </c>
      <c r="T263" s="235" t="s">
        <v>502</v>
      </c>
      <c r="U263" s="261">
        <v>2900</v>
      </c>
      <c r="V263" s="235" t="s">
        <v>502</v>
      </c>
      <c r="W263" s="237">
        <v>20</v>
      </c>
      <c r="X263" s="238"/>
      <c r="Y263" s="239"/>
      <c r="Z263" s="238"/>
      <c r="AA263" s="240"/>
      <c r="AB263" s="238"/>
      <c r="AC263" s="239" t="s">
        <v>179</v>
      </c>
      <c r="AD263" s="238"/>
      <c r="AE263" s="241"/>
      <c r="AF263" s="907" t="s">
        <v>504</v>
      </c>
      <c r="AG263" s="920">
        <v>660</v>
      </c>
      <c r="AH263" s="906" t="s">
        <v>504</v>
      </c>
      <c r="AI263" s="918">
        <v>6</v>
      </c>
      <c r="AJ263" s="906" t="s">
        <v>178</v>
      </c>
      <c r="AK263" s="910">
        <v>3220</v>
      </c>
      <c r="AL263" s="906" t="s">
        <v>504</v>
      </c>
      <c r="AM263" s="912">
        <v>30</v>
      </c>
      <c r="AN263" s="906" t="s">
        <v>178</v>
      </c>
      <c r="AO263" s="914">
        <v>600</v>
      </c>
      <c r="AP263" s="906" t="s">
        <v>504</v>
      </c>
      <c r="AQ263" s="924">
        <v>6</v>
      </c>
      <c r="AR263" s="906" t="s">
        <v>178</v>
      </c>
      <c r="AS263" s="242">
        <v>390</v>
      </c>
      <c r="AT263" s="906" t="s">
        <v>178</v>
      </c>
      <c r="AU263" s="243">
        <v>3</v>
      </c>
      <c r="AV263" s="906" t="s">
        <v>178</v>
      </c>
      <c r="AW263" s="242">
        <v>70</v>
      </c>
      <c r="AX263" s="906" t="s">
        <v>178</v>
      </c>
      <c r="AY263" s="243">
        <v>1</v>
      </c>
      <c r="AZ263" s="909" t="s">
        <v>502</v>
      </c>
      <c r="BA263" s="916">
        <v>3920</v>
      </c>
      <c r="BB263" s="909" t="s">
        <v>502</v>
      </c>
      <c r="BC263" s="244">
        <v>240</v>
      </c>
      <c r="BD263" s="906" t="s">
        <v>511</v>
      </c>
      <c r="BE263" s="245">
        <v>3220</v>
      </c>
    </row>
    <row r="264" spans="1:57" ht="24.75" customHeight="1">
      <c r="A264" s="943"/>
      <c r="B264" s="903"/>
      <c r="C264" s="905"/>
      <c r="D264" s="300" t="s">
        <v>181</v>
      </c>
      <c r="F264" s="246">
        <v>37260</v>
      </c>
      <c r="G264" s="247"/>
      <c r="H264" s="229" t="s">
        <v>504</v>
      </c>
      <c r="I264" s="248">
        <v>350</v>
      </c>
      <c r="J264" s="249"/>
      <c r="K264" s="250" t="s">
        <v>403</v>
      </c>
      <c r="L264" s="906"/>
      <c r="M264" s="915"/>
      <c r="N264" s="906"/>
      <c r="O264" s="923"/>
      <c r="P264" s="229" t="s">
        <v>504</v>
      </c>
      <c r="Q264" s="248">
        <v>7250</v>
      </c>
      <c r="R264" s="906"/>
      <c r="S264" s="251">
        <v>70</v>
      </c>
      <c r="T264" s="235"/>
      <c r="U264" s="252"/>
      <c r="V264" s="238"/>
      <c r="W264" s="252"/>
      <c r="X264" s="253" t="s">
        <v>504</v>
      </c>
      <c r="Y264" s="254">
        <v>50800</v>
      </c>
      <c r="Z264" s="238" t="s">
        <v>504</v>
      </c>
      <c r="AA264" s="255">
        <v>500</v>
      </c>
      <c r="AB264" s="253" t="s">
        <v>504</v>
      </c>
      <c r="AC264" s="256">
        <v>43550</v>
      </c>
      <c r="AD264" s="253" t="s">
        <v>178</v>
      </c>
      <c r="AE264" s="255">
        <v>430</v>
      </c>
      <c r="AF264" s="908"/>
      <c r="AG264" s="921"/>
      <c r="AH264" s="906"/>
      <c r="AI264" s="919"/>
      <c r="AJ264" s="906"/>
      <c r="AK264" s="911"/>
      <c r="AL264" s="906"/>
      <c r="AM264" s="913"/>
      <c r="AN264" s="906"/>
      <c r="AO264" s="915"/>
      <c r="AP264" s="906"/>
      <c r="AQ264" s="925"/>
      <c r="AR264" s="906"/>
      <c r="AS264" s="257" t="s">
        <v>199</v>
      </c>
      <c r="AT264" s="906"/>
      <c r="AU264" s="257" t="s">
        <v>200</v>
      </c>
      <c r="AV264" s="906"/>
      <c r="AW264" s="257" t="s">
        <v>199</v>
      </c>
      <c r="AX264" s="906"/>
      <c r="AY264" s="257" t="s">
        <v>200</v>
      </c>
      <c r="AZ264" s="909"/>
      <c r="BA264" s="917"/>
      <c r="BB264" s="909"/>
      <c r="BC264" s="258" t="s">
        <v>506</v>
      </c>
      <c r="BD264" s="906"/>
      <c r="BE264" s="259">
        <v>30</v>
      </c>
    </row>
    <row r="265" spans="1:57" ht="24.75" customHeight="1">
      <c r="A265" s="943"/>
      <c r="B265" s="902" t="s">
        <v>191</v>
      </c>
      <c r="C265" s="904" t="s">
        <v>176</v>
      </c>
      <c r="D265" s="284" t="s">
        <v>177</v>
      </c>
      <c r="F265" s="227">
        <v>28930</v>
      </c>
      <c r="G265" s="228">
        <v>36180</v>
      </c>
      <c r="H265" s="229" t="s">
        <v>504</v>
      </c>
      <c r="I265" s="230">
        <v>270</v>
      </c>
      <c r="J265" s="231">
        <v>340</v>
      </c>
      <c r="K265" s="232" t="s">
        <v>403</v>
      </c>
      <c r="L265" s="906" t="s">
        <v>504</v>
      </c>
      <c r="M265" s="914">
        <v>580</v>
      </c>
      <c r="N265" s="906" t="s">
        <v>504</v>
      </c>
      <c r="O265" s="922">
        <v>5</v>
      </c>
      <c r="P265" s="229" t="s">
        <v>504</v>
      </c>
      <c r="Q265" s="233">
        <v>7250</v>
      </c>
      <c r="R265" s="906" t="s">
        <v>504</v>
      </c>
      <c r="S265" s="234">
        <v>70</v>
      </c>
      <c r="T265" s="235" t="s">
        <v>502</v>
      </c>
      <c r="U265" s="261">
        <v>2900</v>
      </c>
      <c r="V265" s="235" t="s">
        <v>502</v>
      </c>
      <c r="W265" s="237">
        <v>20</v>
      </c>
      <c r="X265" s="238"/>
      <c r="Y265" s="239"/>
      <c r="Z265" s="238"/>
      <c r="AA265" s="240"/>
      <c r="AB265" s="238"/>
      <c r="AC265" s="239" t="s">
        <v>179</v>
      </c>
      <c r="AD265" s="238"/>
      <c r="AE265" s="241"/>
      <c r="AF265" s="907" t="s">
        <v>504</v>
      </c>
      <c r="AG265" s="920">
        <v>600</v>
      </c>
      <c r="AH265" s="906" t="s">
        <v>504</v>
      </c>
      <c r="AI265" s="918">
        <v>6</v>
      </c>
      <c r="AJ265" s="906" t="s">
        <v>178</v>
      </c>
      <c r="AK265" s="910">
        <v>2900</v>
      </c>
      <c r="AL265" s="906" t="s">
        <v>504</v>
      </c>
      <c r="AM265" s="912">
        <v>20</v>
      </c>
      <c r="AN265" s="906" t="s">
        <v>178</v>
      </c>
      <c r="AO265" s="914">
        <v>540</v>
      </c>
      <c r="AP265" s="906" t="s">
        <v>504</v>
      </c>
      <c r="AQ265" s="924">
        <v>5</v>
      </c>
      <c r="AR265" s="906" t="s">
        <v>178</v>
      </c>
      <c r="AS265" s="242">
        <v>370</v>
      </c>
      <c r="AT265" s="906" t="s">
        <v>178</v>
      </c>
      <c r="AU265" s="243">
        <v>3</v>
      </c>
      <c r="AV265" s="906" t="s">
        <v>178</v>
      </c>
      <c r="AW265" s="242">
        <v>60</v>
      </c>
      <c r="AX265" s="906" t="s">
        <v>178</v>
      </c>
      <c r="AY265" s="243">
        <v>1</v>
      </c>
      <c r="AZ265" s="909" t="s">
        <v>502</v>
      </c>
      <c r="BA265" s="916">
        <v>3660</v>
      </c>
      <c r="BB265" s="909" t="s">
        <v>502</v>
      </c>
      <c r="BC265" s="244">
        <v>240</v>
      </c>
      <c r="BD265" s="906" t="s">
        <v>511</v>
      </c>
      <c r="BE265" s="245">
        <v>2900</v>
      </c>
    </row>
    <row r="266" spans="1:57" ht="24.75" customHeight="1">
      <c r="A266" s="943"/>
      <c r="B266" s="903"/>
      <c r="C266" s="905"/>
      <c r="D266" s="284" t="s">
        <v>181</v>
      </c>
      <c r="F266" s="246">
        <v>36180</v>
      </c>
      <c r="G266" s="247"/>
      <c r="H266" s="229" t="s">
        <v>504</v>
      </c>
      <c r="I266" s="248">
        <v>340</v>
      </c>
      <c r="J266" s="249"/>
      <c r="K266" s="250" t="s">
        <v>403</v>
      </c>
      <c r="L266" s="906"/>
      <c r="M266" s="915"/>
      <c r="N266" s="906"/>
      <c r="O266" s="923"/>
      <c r="P266" s="229" t="s">
        <v>504</v>
      </c>
      <c r="Q266" s="248">
        <v>7250</v>
      </c>
      <c r="R266" s="906"/>
      <c r="S266" s="251">
        <v>70</v>
      </c>
      <c r="T266" s="235"/>
      <c r="U266" s="252"/>
      <c r="V266" s="238"/>
      <c r="W266" s="252"/>
      <c r="X266" s="253" t="s">
        <v>504</v>
      </c>
      <c r="Y266" s="254">
        <v>50800</v>
      </c>
      <c r="Z266" s="238" t="s">
        <v>504</v>
      </c>
      <c r="AA266" s="255">
        <v>500</v>
      </c>
      <c r="AB266" s="253" t="s">
        <v>504</v>
      </c>
      <c r="AC266" s="256">
        <v>43550</v>
      </c>
      <c r="AD266" s="253" t="s">
        <v>178</v>
      </c>
      <c r="AE266" s="255">
        <v>430</v>
      </c>
      <c r="AF266" s="908"/>
      <c r="AG266" s="921"/>
      <c r="AH266" s="906"/>
      <c r="AI266" s="919"/>
      <c r="AJ266" s="906"/>
      <c r="AK266" s="911"/>
      <c r="AL266" s="906"/>
      <c r="AM266" s="913"/>
      <c r="AN266" s="906"/>
      <c r="AO266" s="915"/>
      <c r="AP266" s="906"/>
      <c r="AQ266" s="925"/>
      <c r="AR266" s="906"/>
      <c r="AS266" s="257" t="s">
        <v>199</v>
      </c>
      <c r="AT266" s="906"/>
      <c r="AU266" s="257" t="s">
        <v>200</v>
      </c>
      <c r="AV266" s="906"/>
      <c r="AW266" s="257" t="s">
        <v>199</v>
      </c>
      <c r="AX266" s="906"/>
      <c r="AY266" s="257" t="s">
        <v>200</v>
      </c>
      <c r="AZ266" s="909"/>
      <c r="BA266" s="917"/>
      <c r="BB266" s="909"/>
      <c r="BC266" s="258" t="s">
        <v>506</v>
      </c>
      <c r="BD266" s="906"/>
      <c r="BE266" s="259">
        <v>20</v>
      </c>
    </row>
    <row r="267" spans="1:57" ht="24.75" customHeight="1">
      <c r="A267" s="943"/>
      <c r="B267" s="902" t="s">
        <v>192</v>
      </c>
      <c r="C267" s="904" t="s">
        <v>176</v>
      </c>
      <c r="D267" s="299" t="s">
        <v>177</v>
      </c>
      <c r="F267" s="227">
        <v>27290</v>
      </c>
      <c r="G267" s="228">
        <v>34540</v>
      </c>
      <c r="H267" s="229" t="s">
        <v>504</v>
      </c>
      <c r="I267" s="230">
        <v>250</v>
      </c>
      <c r="J267" s="231">
        <v>320</v>
      </c>
      <c r="K267" s="232" t="s">
        <v>403</v>
      </c>
      <c r="L267" s="906" t="s">
        <v>504</v>
      </c>
      <c r="M267" s="914">
        <v>480</v>
      </c>
      <c r="N267" s="906" t="s">
        <v>504</v>
      </c>
      <c r="O267" s="922">
        <v>4</v>
      </c>
      <c r="P267" s="229" t="s">
        <v>504</v>
      </c>
      <c r="Q267" s="233">
        <v>7250</v>
      </c>
      <c r="R267" s="906" t="s">
        <v>504</v>
      </c>
      <c r="S267" s="234">
        <v>70</v>
      </c>
      <c r="T267" s="235" t="s">
        <v>502</v>
      </c>
      <c r="U267" s="261">
        <v>2900</v>
      </c>
      <c r="V267" s="235" t="s">
        <v>502</v>
      </c>
      <c r="W267" s="237">
        <v>20</v>
      </c>
      <c r="X267" s="238"/>
      <c r="Y267" s="239"/>
      <c r="Z267" s="238"/>
      <c r="AA267" s="240"/>
      <c r="AB267" s="238"/>
      <c r="AC267" s="239" t="s">
        <v>179</v>
      </c>
      <c r="AD267" s="238"/>
      <c r="AE267" s="241"/>
      <c r="AF267" s="907" t="s">
        <v>504</v>
      </c>
      <c r="AG267" s="920">
        <v>500</v>
      </c>
      <c r="AH267" s="906" t="s">
        <v>504</v>
      </c>
      <c r="AI267" s="918">
        <v>5</v>
      </c>
      <c r="AJ267" s="906" t="s">
        <v>178</v>
      </c>
      <c r="AK267" s="910">
        <v>2410</v>
      </c>
      <c r="AL267" s="906" t="s">
        <v>504</v>
      </c>
      <c r="AM267" s="912">
        <v>20</v>
      </c>
      <c r="AN267" s="906" t="s">
        <v>178</v>
      </c>
      <c r="AO267" s="914">
        <v>520</v>
      </c>
      <c r="AP267" s="906" t="s">
        <v>504</v>
      </c>
      <c r="AQ267" s="924">
        <v>5</v>
      </c>
      <c r="AR267" s="906" t="s">
        <v>178</v>
      </c>
      <c r="AS267" s="242">
        <v>320</v>
      </c>
      <c r="AT267" s="906" t="s">
        <v>178</v>
      </c>
      <c r="AU267" s="243">
        <v>3</v>
      </c>
      <c r="AV267" s="906" t="s">
        <v>178</v>
      </c>
      <c r="AW267" s="242">
        <v>50</v>
      </c>
      <c r="AX267" s="906" t="s">
        <v>178</v>
      </c>
      <c r="AY267" s="243">
        <v>1</v>
      </c>
      <c r="AZ267" s="909" t="s">
        <v>502</v>
      </c>
      <c r="BA267" s="916">
        <v>3160</v>
      </c>
      <c r="BB267" s="909" t="s">
        <v>502</v>
      </c>
      <c r="BC267" s="244">
        <v>240</v>
      </c>
      <c r="BD267" s="906" t="s">
        <v>511</v>
      </c>
      <c r="BE267" s="245">
        <v>2410</v>
      </c>
    </row>
    <row r="268" spans="1:57" ht="24.75" customHeight="1">
      <c r="A268" s="943"/>
      <c r="B268" s="903"/>
      <c r="C268" s="905"/>
      <c r="D268" s="300" t="s">
        <v>181</v>
      </c>
      <c r="F268" s="246">
        <v>34540</v>
      </c>
      <c r="G268" s="247"/>
      <c r="H268" s="229" t="s">
        <v>504</v>
      </c>
      <c r="I268" s="248">
        <v>320</v>
      </c>
      <c r="J268" s="249"/>
      <c r="K268" s="250" t="s">
        <v>403</v>
      </c>
      <c r="L268" s="906"/>
      <c r="M268" s="915"/>
      <c r="N268" s="906"/>
      <c r="O268" s="923"/>
      <c r="P268" s="229" t="s">
        <v>504</v>
      </c>
      <c r="Q268" s="248">
        <v>7250</v>
      </c>
      <c r="R268" s="906"/>
      <c r="S268" s="251">
        <v>70</v>
      </c>
      <c r="T268" s="235"/>
      <c r="U268" s="252"/>
      <c r="V268" s="238"/>
      <c r="W268" s="252"/>
      <c r="X268" s="253" t="s">
        <v>504</v>
      </c>
      <c r="Y268" s="254">
        <v>50800</v>
      </c>
      <c r="Z268" s="238" t="s">
        <v>504</v>
      </c>
      <c r="AA268" s="255">
        <v>500</v>
      </c>
      <c r="AB268" s="253" t="s">
        <v>504</v>
      </c>
      <c r="AC268" s="256">
        <v>43550</v>
      </c>
      <c r="AD268" s="253" t="s">
        <v>178</v>
      </c>
      <c r="AE268" s="255">
        <v>430</v>
      </c>
      <c r="AF268" s="908"/>
      <c r="AG268" s="921"/>
      <c r="AH268" s="906"/>
      <c r="AI268" s="919"/>
      <c r="AJ268" s="906"/>
      <c r="AK268" s="911"/>
      <c r="AL268" s="906"/>
      <c r="AM268" s="913"/>
      <c r="AN268" s="906"/>
      <c r="AO268" s="915"/>
      <c r="AP268" s="906"/>
      <c r="AQ268" s="925"/>
      <c r="AR268" s="906"/>
      <c r="AS268" s="257" t="s">
        <v>199</v>
      </c>
      <c r="AT268" s="906"/>
      <c r="AU268" s="257" t="s">
        <v>200</v>
      </c>
      <c r="AV268" s="906"/>
      <c r="AW268" s="257" t="s">
        <v>199</v>
      </c>
      <c r="AX268" s="906"/>
      <c r="AY268" s="257" t="s">
        <v>200</v>
      </c>
      <c r="AZ268" s="909"/>
      <c r="BA268" s="917"/>
      <c r="BB268" s="909"/>
      <c r="BC268" s="258" t="s">
        <v>506</v>
      </c>
      <c r="BD268" s="906"/>
      <c r="BE268" s="259">
        <v>20</v>
      </c>
    </row>
    <row r="269" spans="1:57" ht="24.75" customHeight="1">
      <c r="A269" s="943"/>
      <c r="B269" s="902" t="s">
        <v>193</v>
      </c>
      <c r="C269" s="904" t="s">
        <v>176</v>
      </c>
      <c r="D269" s="284" t="s">
        <v>177</v>
      </c>
      <c r="F269" s="227">
        <v>26100</v>
      </c>
      <c r="G269" s="228">
        <v>33350</v>
      </c>
      <c r="H269" s="229" t="s">
        <v>504</v>
      </c>
      <c r="I269" s="230">
        <v>240</v>
      </c>
      <c r="J269" s="231">
        <v>310</v>
      </c>
      <c r="K269" s="232" t="s">
        <v>403</v>
      </c>
      <c r="L269" s="906" t="s">
        <v>504</v>
      </c>
      <c r="M269" s="914">
        <v>410</v>
      </c>
      <c r="N269" s="906" t="s">
        <v>504</v>
      </c>
      <c r="O269" s="922">
        <v>4</v>
      </c>
      <c r="P269" s="229" t="s">
        <v>504</v>
      </c>
      <c r="Q269" s="233">
        <v>7250</v>
      </c>
      <c r="R269" s="906" t="s">
        <v>504</v>
      </c>
      <c r="S269" s="234">
        <v>70</v>
      </c>
      <c r="T269" s="235" t="s">
        <v>502</v>
      </c>
      <c r="U269" s="261">
        <v>2900</v>
      </c>
      <c r="V269" s="235" t="s">
        <v>502</v>
      </c>
      <c r="W269" s="237">
        <v>20</v>
      </c>
      <c r="X269" s="238"/>
      <c r="Y269" s="239"/>
      <c r="Z269" s="238"/>
      <c r="AA269" s="240"/>
      <c r="AB269" s="238"/>
      <c r="AC269" s="239" t="s">
        <v>179</v>
      </c>
      <c r="AD269" s="238"/>
      <c r="AE269" s="241"/>
      <c r="AF269" s="907" t="s">
        <v>504</v>
      </c>
      <c r="AG269" s="920">
        <v>430</v>
      </c>
      <c r="AH269" s="906" t="s">
        <v>504</v>
      </c>
      <c r="AI269" s="918">
        <v>4</v>
      </c>
      <c r="AJ269" s="906" t="s">
        <v>178</v>
      </c>
      <c r="AK269" s="910">
        <v>2070</v>
      </c>
      <c r="AL269" s="906" t="s">
        <v>504</v>
      </c>
      <c r="AM269" s="912">
        <v>20</v>
      </c>
      <c r="AN269" s="906" t="s">
        <v>178</v>
      </c>
      <c r="AO269" s="914">
        <v>520</v>
      </c>
      <c r="AP269" s="906" t="s">
        <v>504</v>
      </c>
      <c r="AQ269" s="924">
        <v>5</v>
      </c>
      <c r="AR269" s="906" t="s">
        <v>178</v>
      </c>
      <c r="AS269" s="242">
        <v>280</v>
      </c>
      <c r="AT269" s="906" t="s">
        <v>178</v>
      </c>
      <c r="AU269" s="243">
        <v>2</v>
      </c>
      <c r="AV269" s="906" t="s">
        <v>178</v>
      </c>
      <c r="AW269" s="242">
        <v>50</v>
      </c>
      <c r="AX269" s="906" t="s">
        <v>178</v>
      </c>
      <c r="AY269" s="243">
        <v>1</v>
      </c>
      <c r="AZ269" s="909" t="s">
        <v>502</v>
      </c>
      <c r="BA269" s="916">
        <v>2810</v>
      </c>
      <c r="BB269" s="909" t="s">
        <v>502</v>
      </c>
      <c r="BC269" s="244">
        <v>240</v>
      </c>
      <c r="BD269" s="906" t="s">
        <v>511</v>
      </c>
      <c r="BE269" s="245">
        <v>2070</v>
      </c>
    </row>
    <row r="270" spans="1:57" ht="24.75" customHeight="1">
      <c r="A270" s="943"/>
      <c r="B270" s="903"/>
      <c r="C270" s="905"/>
      <c r="D270" s="284" t="s">
        <v>181</v>
      </c>
      <c r="F270" s="246">
        <v>33350</v>
      </c>
      <c r="G270" s="247"/>
      <c r="H270" s="229" t="s">
        <v>504</v>
      </c>
      <c r="I270" s="248">
        <v>310</v>
      </c>
      <c r="J270" s="249"/>
      <c r="K270" s="250" t="s">
        <v>403</v>
      </c>
      <c r="L270" s="906"/>
      <c r="M270" s="915"/>
      <c r="N270" s="906"/>
      <c r="O270" s="923"/>
      <c r="P270" s="229" t="s">
        <v>504</v>
      </c>
      <c r="Q270" s="248">
        <v>7250</v>
      </c>
      <c r="R270" s="906"/>
      <c r="S270" s="251">
        <v>70</v>
      </c>
      <c r="T270" s="235"/>
      <c r="U270" s="252"/>
      <c r="V270" s="238"/>
      <c r="W270" s="252"/>
      <c r="X270" s="253" t="s">
        <v>504</v>
      </c>
      <c r="Y270" s="254">
        <v>50800</v>
      </c>
      <c r="Z270" s="238" t="s">
        <v>504</v>
      </c>
      <c r="AA270" s="255">
        <v>500</v>
      </c>
      <c r="AB270" s="253" t="s">
        <v>504</v>
      </c>
      <c r="AC270" s="256">
        <v>43550</v>
      </c>
      <c r="AD270" s="253" t="s">
        <v>178</v>
      </c>
      <c r="AE270" s="255">
        <v>430</v>
      </c>
      <c r="AF270" s="908"/>
      <c r="AG270" s="921"/>
      <c r="AH270" s="906"/>
      <c r="AI270" s="919"/>
      <c r="AJ270" s="906"/>
      <c r="AK270" s="911"/>
      <c r="AL270" s="906"/>
      <c r="AM270" s="913"/>
      <c r="AN270" s="906"/>
      <c r="AO270" s="915"/>
      <c r="AP270" s="906"/>
      <c r="AQ270" s="925"/>
      <c r="AR270" s="906"/>
      <c r="AS270" s="257" t="s">
        <v>199</v>
      </c>
      <c r="AT270" s="906"/>
      <c r="AU270" s="257" t="s">
        <v>200</v>
      </c>
      <c r="AV270" s="906"/>
      <c r="AW270" s="257" t="s">
        <v>199</v>
      </c>
      <c r="AX270" s="906"/>
      <c r="AY270" s="257" t="s">
        <v>200</v>
      </c>
      <c r="AZ270" s="909"/>
      <c r="BA270" s="917"/>
      <c r="BB270" s="909"/>
      <c r="BC270" s="258" t="s">
        <v>506</v>
      </c>
      <c r="BD270" s="906"/>
      <c r="BE270" s="259">
        <v>20</v>
      </c>
    </row>
    <row r="271" spans="1:57" ht="24.75" customHeight="1">
      <c r="A271" s="943"/>
      <c r="B271" s="902" t="s">
        <v>194</v>
      </c>
      <c r="C271" s="904" t="s">
        <v>176</v>
      </c>
      <c r="D271" s="299" t="s">
        <v>177</v>
      </c>
      <c r="F271" s="227">
        <v>25230</v>
      </c>
      <c r="G271" s="228">
        <v>32480</v>
      </c>
      <c r="H271" s="229" t="s">
        <v>504</v>
      </c>
      <c r="I271" s="230">
        <v>230</v>
      </c>
      <c r="J271" s="231">
        <v>300</v>
      </c>
      <c r="K271" s="232" t="s">
        <v>403</v>
      </c>
      <c r="L271" s="906" t="s">
        <v>504</v>
      </c>
      <c r="M271" s="914">
        <v>360</v>
      </c>
      <c r="N271" s="906" t="s">
        <v>504</v>
      </c>
      <c r="O271" s="922">
        <v>3</v>
      </c>
      <c r="P271" s="229" t="s">
        <v>504</v>
      </c>
      <c r="Q271" s="233">
        <v>7250</v>
      </c>
      <c r="R271" s="906" t="s">
        <v>504</v>
      </c>
      <c r="S271" s="234">
        <v>70</v>
      </c>
      <c r="T271" s="235" t="s">
        <v>502</v>
      </c>
      <c r="U271" s="261">
        <v>2900</v>
      </c>
      <c r="V271" s="235" t="s">
        <v>502</v>
      </c>
      <c r="W271" s="237">
        <v>20</v>
      </c>
      <c r="X271" s="238"/>
      <c r="Y271" s="239"/>
      <c r="Z271" s="238"/>
      <c r="AA271" s="240"/>
      <c r="AB271" s="238"/>
      <c r="AC271" s="239" t="s">
        <v>179</v>
      </c>
      <c r="AD271" s="238"/>
      <c r="AE271" s="241"/>
      <c r="AF271" s="907" t="s">
        <v>504</v>
      </c>
      <c r="AG271" s="920">
        <v>370</v>
      </c>
      <c r="AH271" s="906" t="s">
        <v>504</v>
      </c>
      <c r="AI271" s="918">
        <v>3</v>
      </c>
      <c r="AJ271" s="906" t="s">
        <v>178</v>
      </c>
      <c r="AK271" s="910">
        <v>1810</v>
      </c>
      <c r="AL271" s="906" t="s">
        <v>504</v>
      </c>
      <c r="AM271" s="912">
        <v>10</v>
      </c>
      <c r="AN271" s="906" t="s">
        <v>178</v>
      </c>
      <c r="AO271" s="914">
        <v>520</v>
      </c>
      <c r="AP271" s="906" t="s">
        <v>504</v>
      </c>
      <c r="AQ271" s="924">
        <v>5</v>
      </c>
      <c r="AR271" s="906" t="s">
        <v>178</v>
      </c>
      <c r="AS271" s="242">
        <v>260</v>
      </c>
      <c r="AT271" s="906" t="s">
        <v>178</v>
      </c>
      <c r="AU271" s="243">
        <v>2</v>
      </c>
      <c r="AV271" s="906" t="s">
        <v>178</v>
      </c>
      <c r="AW271" s="242">
        <v>40</v>
      </c>
      <c r="AX271" s="906" t="s">
        <v>178</v>
      </c>
      <c r="AY271" s="243">
        <v>1</v>
      </c>
      <c r="AZ271" s="909" t="s">
        <v>502</v>
      </c>
      <c r="BA271" s="916">
        <v>2540</v>
      </c>
      <c r="BB271" s="909" t="s">
        <v>502</v>
      </c>
      <c r="BC271" s="244">
        <v>240</v>
      </c>
      <c r="BD271" s="906" t="s">
        <v>511</v>
      </c>
      <c r="BE271" s="245">
        <v>1810</v>
      </c>
    </row>
    <row r="272" spans="1:57" ht="24.75" customHeight="1">
      <c r="A272" s="943"/>
      <c r="B272" s="903"/>
      <c r="C272" s="905"/>
      <c r="D272" s="300" t="s">
        <v>181</v>
      </c>
      <c r="F272" s="246">
        <v>32480</v>
      </c>
      <c r="G272" s="247"/>
      <c r="H272" s="229" t="s">
        <v>504</v>
      </c>
      <c r="I272" s="248">
        <v>300</v>
      </c>
      <c r="J272" s="249"/>
      <c r="K272" s="250" t="s">
        <v>403</v>
      </c>
      <c r="L272" s="906"/>
      <c r="M272" s="915"/>
      <c r="N272" s="906"/>
      <c r="O272" s="923"/>
      <c r="P272" s="229" t="s">
        <v>504</v>
      </c>
      <c r="Q272" s="248">
        <v>7250</v>
      </c>
      <c r="R272" s="906"/>
      <c r="S272" s="251">
        <v>70</v>
      </c>
      <c r="T272" s="235"/>
      <c r="U272" s="252"/>
      <c r="V272" s="238"/>
      <c r="W272" s="252"/>
      <c r="X272" s="253" t="s">
        <v>504</v>
      </c>
      <c r="Y272" s="254">
        <v>50800</v>
      </c>
      <c r="Z272" s="238" t="s">
        <v>504</v>
      </c>
      <c r="AA272" s="255">
        <v>500</v>
      </c>
      <c r="AB272" s="253" t="s">
        <v>504</v>
      </c>
      <c r="AC272" s="256">
        <v>43550</v>
      </c>
      <c r="AD272" s="253" t="s">
        <v>178</v>
      </c>
      <c r="AE272" s="255">
        <v>430</v>
      </c>
      <c r="AF272" s="908"/>
      <c r="AG272" s="921"/>
      <c r="AH272" s="906"/>
      <c r="AI272" s="919"/>
      <c r="AJ272" s="906"/>
      <c r="AK272" s="911"/>
      <c r="AL272" s="906"/>
      <c r="AM272" s="913"/>
      <c r="AN272" s="906"/>
      <c r="AO272" s="915"/>
      <c r="AP272" s="906"/>
      <c r="AQ272" s="925"/>
      <c r="AR272" s="906"/>
      <c r="AS272" s="257" t="s">
        <v>199</v>
      </c>
      <c r="AT272" s="906"/>
      <c r="AU272" s="257" t="s">
        <v>200</v>
      </c>
      <c r="AV272" s="906"/>
      <c r="AW272" s="257" t="s">
        <v>199</v>
      </c>
      <c r="AX272" s="906"/>
      <c r="AY272" s="257" t="s">
        <v>200</v>
      </c>
      <c r="AZ272" s="909"/>
      <c r="BA272" s="917"/>
      <c r="BB272" s="909"/>
      <c r="BC272" s="258" t="s">
        <v>506</v>
      </c>
      <c r="BD272" s="906"/>
      <c r="BE272" s="259">
        <v>10</v>
      </c>
    </row>
    <row r="273" spans="1:57" ht="24.75" customHeight="1">
      <c r="A273" s="943"/>
      <c r="B273" s="902" t="s">
        <v>195</v>
      </c>
      <c r="C273" s="904" t="s">
        <v>176</v>
      </c>
      <c r="D273" s="284" t="s">
        <v>177</v>
      </c>
      <c r="F273" s="227">
        <v>24550</v>
      </c>
      <c r="G273" s="228">
        <v>31800</v>
      </c>
      <c r="H273" s="229" t="s">
        <v>504</v>
      </c>
      <c r="I273" s="230">
        <v>220</v>
      </c>
      <c r="J273" s="231">
        <v>290</v>
      </c>
      <c r="K273" s="232" t="s">
        <v>403</v>
      </c>
      <c r="L273" s="906" t="s">
        <v>504</v>
      </c>
      <c r="M273" s="914">
        <v>320</v>
      </c>
      <c r="N273" s="906" t="s">
        <v>504</v>
      </c>
      <c r="O273" s="922">
        <v>3</v>
      </c>
      <c r="P273" s="229" t="s">
        <v>504</v>
      </c>
      <c r="Q273" s="233">
        <v>7250</v>
      </c>
      <c r="R273" s="906" t="s">
        <v>504</v>
      </c>
      <c r="S273" s="234">
        <v>70</v>
      </c>
      <c r="T273" s="235" t="s">
        <v>502</v>
      </c>
      <c r="U273" s="261">
        <v>2900</v>
      </c>
      <c r="V273" s="235" t="s">
        <v>502</v>
      </c>
      <c r="W273" s="237">
        <v>20</v>
      </c>
      <c r="X273" s="238"/>
      <c r="Y273" s="239"/>
      <c r="Z273" s="238"/>
      <c r="AA273" s="240"/>
      <c r="AB273" s="238"/>
      <c r="AC273" s="239" t="s">
        <v>179</v>
      </c>
      <c r="AD273" s="238"/>
      <c r="AE273" s="241"/>
      <c r="AF273" s="907" t="s">
        <v>504</v>
      </c>
      <c r="AG273" s="920">
        <v>330</v>
      </c>
      <c r="AH273" s="906" t="s">
        <v>504</v>
      </c>
      <c r="AI273" s="918">
        <v>3</v>
      </c>
      <c r="AJ273" s="906" t="s">
        <v>178</v>
      </c>
      <c r="AK273" s="910">
        <v>1610</v>
      </c>
      <c r="AL273" s="906" t="s">
        <v>504</v>
      </c>
      <c r="AM273" s="912">
        <v>10</v>
      </c>
      <c r="AN273" s="906" t="s">
        <v>178</v>
      </c>
      <c r="AO273" s="914">
        <v>520</v>
      </c>
      <c r="AP273" s="906" t="s">
        <v>504</v>
      </c>
      <c r="AQ273" s="924">
        <v>5</v>
      </c>
      <c r="AR273" s="906" t="s">
        <v>178</v>
      </c>
      <c r="AS273" s="242">
        <v>230</v>
      </c>
      <c r="AT273" s="906" t="s">
        <v>178</v>
      </c>
      <c r="AU273" s="243">
        <v>2</v>
      </c>
      <c r="AV273" s="906" t="s">
        <v>178</v>
      </c>
      <c r="AW273" s="242">
        <v>40</v>
      </c>
      <c r="AX273" s="906" t="s">
        <v>178</v>
      </c>
      <c r="AY273" s="243">
        <v>1</v>
      </c>
      <c r="AZ273" s="909" t="s">
        <v>502</v>
      </c>
      <c r="BA273" s="916">
        <v>2440</v>
      </c>
      <c r="BB273" s="909" t="s">
        <v>502</v>
      </c>
      <c r="BC273" s="244">
        <v>240</v>
      </c>
      <c r="BD273" s="906" t="s">
        <v>511</v>
      </c>
      <c r="BE273" s="245">
        <v>1610</v>
      </c>
    </row>
    <row r="274" spans="1:57" ht="24.75" customHeight="1">
      <c r="A274" s="943"/>
      <c r="B274" s="903"/>
      <c r="C274" s="905"/>
      <c r="D274" s="284" t="s">
        <v>181</v>
      </c>
      <c r="F274" s="246">
        <v>31800</v>
      </c>
      <c r="G274" s="247"/>
      <c r="H274" s="229" t="s">
        <v>504</v>
      </c>
      <c r="I274" s="248">
        <v>290</v>
      </c>
      <c r="J274" s="249"/>
      <c r="K274" s="250" t="s">
        <v>403</v>
      </c>
      <c r="L274" s="906"/>
      <c r="M274" s="915"/>
      <c r="N274" s="906"/>
      <c r="O274" s="923"/>
      <c r="P274" s="229" t="s">
        <v>504</v>
      </c>
      <c r="Q274" s="248">
        <v>7250</v>
      </c>
      <c r="R274" s="906"/>
      <c r="S274" s="251">
        <v>70</v>
      </c>
      <c r="T274" s="235"/>
      <c r="U274" s="252"/>
      <c r="V274" s="238"/>
      <c r="W274" s="252"/>
      <c r="X274" s="253" t="s">
        <v>504</v>
      </c>
      <c r="Y274" s="254">
        <v>50800</v>
      </c>
      <c r="Z274" s="238" t="s">
        <v>504</v>
      </c>
      <c r="AA274" s="255">
        <v>500</v>
      </c>
      <c r="AB274" s="253" t="s">
        <v>504</v>
      </c>
      <c r="AC274" s="256">
        <v>43550</v>
      </c>
      <c r="AD274" s="253" t="s">
        <v>178</v>
      </c>
      <c r="AE274" s="255">
        <v>430</v>
      </c>
      <c r="AF274" s="908"/>
      <c r="AG274" s="921"/>
      <c r="AH274" s="906"/>
      <c r="AI274" s="919"/>
      <c r="AJ274" s="906"/>
      <c r="AK274" s="911"/>
      <c r="AL274" s="906"/>
      <c r="AM274" s="913"/>
      <c r="AN274" s="906"/>
      <c r="AO274" s="915"/>
      <c r="AP274" s="906"/>
      <c r="AQ274" s="925"/>
      <c r="AR274" s="906"/>
      <c r="AS274" s="257" t="s">
        <v>199</v>
      </c>
      <c r="AT274" s="906"/>
      <c r="AU274" s="257" t="s">
        <v>200</v>
      </c>
      <c r="AV274" s="906"/>
      <c r="AW274" s="257" t="s">
        <v>199</v>
      </c>
      <c r="AX274" s="906"/>
      <c r="AY274" s="257" t="s">
        <v>200</v>
      </c>
      <c r="AZ274" s="909"/>
      <c r="BA274" s="917"/>
      <c r="BB274" s="909"/>
      <c r="BC274" s="258" t="s">
        <v>506</v>
      </c>
      <c r="BD274" s="906"/>
      <c r="BE274" s="259">
        <v>10</v>
      </c>
    </row>
    <row r="275" spans="1:57" ht="24.75" customHeight="1">
      <c r="A275" s="943"/>
      <c r="B275" s="902" t="s">
        <v>196</v>
      </c>
      <c r="C275" s="904" t="s">
        <v>176</v>
      </c>
      <c r="D275" s="299" t="s">
        <v>177</v>
      </c>
      <c r="F275" s="227">
        <v>24000</v>
      </c>
      <c r="G275" s="228">
        <v>31250</v>
      </c>
      <c r="H275" s="229" t="s">
        <v>504</v>
      </c>
      <c r="I275" s="230">
        <v>220</v>
      </c>
      <c r="J275" s="231">
        <v>290</v>
      </c>
      <c r="K275" s="232" t="s">
        <v>403</v>
      </c>
      <c r="L275" s="906" t="s">
        <v>504</v>
      </c>
      <c r="M275" s="914">
        <v>290</v>
      </c>
      <c r="N275" s="906" t="s">
        <v>504</v>
      </c>
      <c r="O275" s="922">
        <v>2</v>
      </c>
      <c r="P275" s="229" t="s">
        <v>504</v>
      </c>
      <c r="Q275" s="233">
        <v>7250</v>
      </c>
      <c r="R275" s="906" t="s">
        <v>504</v>
      </c>
      <c r="S275" s="234">
        <v>70</v>
      </c>
      <c r="T275" s="235" t="s">
        <v>502</v>
      </c>
      <c r="U275" s="261">
        <v>2900</v>
      </c>
      <c r="V275" s="235" t="s">
        <v>502</v>
      </c>
      <c r="W275" s="237">
        <v>20</v>
      </c>
      <c r="X275" s="238"/>
      <c r="Y275" s="239"/>
      <c r="Z275" s="238"/>
      <c r="AA275" s="240"/>
      <c r="AB275" s="238"/>
      <c r="AC275" s="239" t="s">
        <v>179</v>
      </c>
      <c r="AD275" s="238"/>
      <c r="AE275" s="241"/>
      <c r="AF275" s="907" t="s">
        <v>504</v>
      </c>
      <c r="AG275" s="920">
        <v>300</v>
      </c>
      <c r="AH275" s="906" t="s">
        <v>504</v>
      </c>
      <c r="AI275" s="918">
        <v>3</v>
      </c>
      <c r="AJ275" s="906" t="s">
        <v>178</v>
      </c>
      <c r="AK275" s="910">
        <v>1450</v>
      </c>
      <c r="AL275" s="906" t="s">
        <v>504</v>
      </c>
      <c r="AM275" s="912">
        <v>10</v>
      </c>
      <c r="AN275" s="906" t="s">
        <v>178</v>
      </c>
      <c r="AO275" s="914">
        <v>520</v>
      </c>
      <c r="AP275" s="906" t="s">
        <v>504</v>
      </c>
      <c r="AQ275" s="924">
        <v>5</v>
      </c>
      <c r="AR275" s="906" t="s">
        <v>178</v>
      </c>
      <c r="AS275" s="242">
        <v>210</v>
      </c>
      <c r="AT275" s="906" t="s">
        <v>178</v>
      </c>
      <c r="AU275" s="243">
        <v>2</v>
      </c>
      <c r="AV275" s="906" t="s">
        <v>178</v>
      </c>
      <c r="AW275" s="242">
        <v>30</v>
      </c>
      <c r="AX275" s="906" t="s">
        <v>178</v>
      </c>
      <c r="AY275" s="243">
        <v>1</v>
      </c>
      <c r="AZ275" s="909" t="s">
        <v>502</v>
      </c>
      <c r="BA275" s="916">
        <v>2360</v>
      </c>
      <c r="BB275" s="909" t="s">
        <v>502</v>
      </c>
      <c r="BC275" s="244">
        <v>240</v>
      </c>
      <c r="BD275" s="906" t="s">
        <v>511</v>
      </c>
      <c r="BE275" s="245">
        <v>1450</v>
      </c>
    </row>
    <row r="276" spans="1:57" ht="24.75" customHeight="1">
      <c r="A276" s="943"/>
      <c r="B276" s="903"/>
      <c r="C276" s="905"/>
      <c r="D276" s="300" t="s">
        <v>181</v>
      </c>
      <c r="F276" s="246">
        <v>31250</v>
      </c>
      <c r="G276" s="247"/>
      <c r="H276" s="229" t="s">
        <v>504</v>
      </c>
      <c r="I276" s="248">
        <v>290</v>
      </c>
      <c r="J276" s="249"/>
      <c r="K276" s="250" t="s">
        <v>403</v>
      </c>
      <c r="L276" s="906"/>
      <c r="M276" s="915"/>
      <c r="N276" s="906"/>
      <c r="O276" s="923"/>
      <c r="P276" s="229" t="s">
        <v>504</v>
      </c>
      <c r="Q276" s="248">
        <v>7250</v>
      </c>
      <c r="R276" s="906"/>
      <c r="S276" s="251">
        <v>70</v>
      </c>
      <c r="T276" s="235"/>
      <c r="U276" s="252"/>
      <c r="V276" s="238"/>
      <c r="W276" s="252"/>
      <c r="X276" s="253" t="s">
        <v>504</v>
      </c>
      <c r="Y276" s="254">
        <v>50800</v>
      </c>
      <c r="Z276" s="238" t="s">
        <v>504</v>
      </c>
      <c r="AA276" s="255">
        <v>500</v>
      </c>
      <c r="AB276" s="253" t="s">
        <v>504</v>
      </c>
      <c r="AC276" s="256">
        <v>43550</v>
      </c>
      <c r="AD276" s="253" t="s">
        <v>178</v>
      </c>
      <c r="AE276" s="255">
        <v>430</v>
      </c>
      <c r="AF276" s="908"/>
      <c r="AG276" s="921"/>
      <c r="AH276" s="906"/>
      <c r="AI276" s="919"/>
      <c r="AJ276" s="906"/>
      <c r="AK276" s="911"/>
      <c r="AL276" s="906"/>
      <c r="AM276" s="913"/>
      <c r="AN276" s="906"/>
      <c r="AO276" s="915"/>
      <c r="AP276" s="906"/>
      <c r="AQ276" s="925"/>
      <c r="AR276" s="906"/>
      <c r="AS276" s="257" t="s">
        <v>199</v>
      </c>
      <c r="AT276" s="906"/>
      <c r="AU276" s="257" t="s">
        <v>200</v>
      </c>
      <c r="AV276" s="906"/>
      <c r="AW276" s="257" t="s">
        <v>199</v>
      </c>
      <c r="AX276" s="906"/>
      <c r="AY276" s="257" t="s">
        <v>200</v>
      </c>
      <c r="AZ276" s="909"/>
      <c r="BA276" s="917"/>
      <c r="BB276" s="909"/>
      <c r="BC276" s="258" t="s">
        <v>506</v>
      </c>
      <c r="BD276" s="906"/>
      <c r="BE276" s="259">
        <v>10</v>
      </c>
    </row>
    <row r="277" spans="1:57" ht="24.75" customHeight="1">
      <c r="A277" s="943"/>
      <c r="B277" s="902" t="s">
        <v>197</v>
      </c>
      <c r="C277" s="904" t="s">
        <v>176</v>
      </c>
      <c r="D277" s="284" t="s">
        <v>177</v>
      </c>
      <c r="F277" s="227">
        <v>22240</v>
      </c>
      <c r="G277" s="228">
        <v>29490</v>
      </c>
      <c r="H277" s="229" t="s">
        <v>504</v>
      </c>
      <c r="I277" s="230">
        <v>200</v>
      </c>
      <c r="J277" s="231">
        <v>270</v>
      </c>
      <c r="K277" s="232" t="s">
        <v>403</v>
      </c>
      <c r="L277" s="906" t="s">
        <v>504</v>
      </c>
      <c r="M277" s="914">
        <v>260</v>
      </c>
      <c r="N277" s="906" t="s">
        <v>504</v>
      </c>
      <c r="O277" s="922">
        <v>2</v>
      </c>
      <c r="P277" s="229" t="s">
        <v>504</v>
      </c>
      <c r="Q277" s="233">
        <v>7250</v>
      </c>
      <c r="R277" s="906" t="s">
        <v>504</v>
      </c>
      <c r="S277" s="234">
        <v>70</v>
      </c>
      <c r="T277" s="235" t="s">
        <v>502</v>
      </c>
      <c r="U277" s="261">
        <v>2900</v>
      </c>
      <c r="V277" s="235" t="s">
        <v>502</v>
      </c>
      <c r="W277" s="237">
        <v>20</v>
      </c>
      <c r="X277" s="238"/>
      <c r="Y277" s="239"/>
      <c r="Z277" s="238"/>
      <c r="AA277" s="240"/>
      <c r="AB277" s="238"/>
      <c r="AC277" s="239" t="s">
        <v>179</v>
      </c>
      <c r="AD277" s="238"/>
      <c r="AE277" s="241"/>
      <c r="AF277" s="907" t="s">
        <v>504</v>
      </c>
      <c r="AG277" s="920">
        <v>270</v>
      </c>
      <c r="AH277" s="906" t="s">
        <v>504</v>
      </c>
      <c r="AI277" s="918">
        <v>2</v>
      </c>
      <c r="AJ277" s="906" t="s">
        <v>178</v>
      </c>
      <c r="AK277" s="910">
        <v>1310</v>
      </c>
      <c r="AL277" s="906" t="s">
        <v>504</v>
      </c>
      <c r="AM277" s="912">
        <v>10</v>
      </c>
      <c r="AN277" s="906" t="s">
        <v>178</v>
      </c>
      <c r="AO277" s="914">
        <v>520</v>
      </c>
      <c r="AP277" s="906" t="s">
        <v>504</v>
      </c>
      <c r="AQ277" s="924">
        <v>5</v>
      </c>
      <c r="AR277" s="906" t="s">
        <v>178</v>
      </c>
      <c r="AS277" s="242">
        <v>190</v>
      </c>
      <c r="AT277" s="906" t="s">
        <v>178</v>
      </c>
      <c r="AU277" s="243">
        <v>1</v>
      </c>
      <c r="AV277" s="906" t="s">
        <v>178</v>
      </c>
      <c r="AW277" s="242">
        <v>30</v>
      </c>
      <c r="AX277" s="906" t="s">
        <v>178</v>
      </c>
      <c r="AY277" s="243">
        <v>1</v>
      </c>
      <c r="AZ277" s="909" t="s">
        <v>502</v>
      </c>
      <c r="BA277" s="916">
        <v>2150</v>
      </c>
      <c r="BB277" s="909" t="s">
        <v>502</v>
      </c>
      <c r="BC277" s="244">
        <v>240</v>
      </c>
      <c r="BD277" s="906" t="s">
        <v>511</v>
      </c>
      <c r="BE277" s="245">
        <v>1310</v>
      </c>
    </row>
    <row r="278" spans="1:57" ht="24.75" customHeight="1">
      <c r="A278" s="943"/>
      <c r="B278" s="903"/>
      <c r="C278" s="905"/>
      <c r="D278" s="300" t="s">
        <v>181</v>
      </c>
      <c r="F278" s="246">
        <v>29490</v>
      </c>
      <c r="G278" s="247"/>
      <c r="H278" s="229" t="s">
        <v>504</v>
      </c>
      <c r="I278" s="248">
        <v>270</v>
      </c>
      <c r="J278" s="249"/>
      <c r="K278" s="250" t="s">
        <v>403</v>
      </c>
      <c r="L278" s="906"/>
      <c r="M278" s="915"/>
      <c r="N278" s="906"/>
      <c r="O278" s="923"/>
      <c r="P278" s="229" t="s">
        <v>504</v>
      </c>
      <c r="Q278" s="248">
        <v>7250</v>
      </c>
      <c r="R278" s="906"/>
      <c r="S278" s="251">
        <v>70</v>
      </c>
      <c r="T278" s="235"/>
      <c r="U278" s="260"/>
      <c r="V278" s="238"/>
      <c r="W278" s="260"/>
      <c r="X278" s="253" t="s">
        <v>504</v>
      </c>
      <c r="Y278" s="254">
        <v>50800</v>
      </c>
      <c r="Z278" s="238" t="s">
        <v>504</v>
      </c>
      <c r="AA278" s="255">
        <v>500</v>
      </c>
      <c r="AB278" s="253" t="s">
        <v>504</v>
      </c>
      <c r="AC278" s="256">
        <v>43550</v>
      </c>
      <c r="AD278" s="253" t="s">
        <v>178</v>
      </c>
      <c r="AE278" s="255">
        <v>430</v>
      </c>
      <c r="AF278" s="908"/>
      <c r="AG278" s="921"/>
      <c r="AH278" s="906"/>
      <c r="AI278" s="919"/>
      <c r="AJ278" s="906"/>
      <c r="AK278" s="911"/>
      <c r="AL278" s="906"/>
      <c r="AM278" s="913"/>
      <c r="AN278" s="906"/>
      <c r="AO278" s="915"/>
      <c r="AP278" s="906"/>
      <c r="AQ278" s="925"/>
      <c r="AR278" s="906"/>
      <c r="AS278" s="257" t="s">
        <v>199</v>
      </c>
      <c r="AT278" s="906"/>
      <c r="AU278" s="257" t="s">
        <v>200</v>
      </c>
      <c r="AV278" s="906"/>
      <c r="AW278" s="257" t="s">
        <v>199</v>
      </c>
      <c r="AX278" s="906"/>
      <c r="AY278" s="257" t="s">
        <v>200</v>
      </c>
      <c r="AZ278" s="909"/>
      <c r="BA278" s="917"/>
      <c r="BB278" s="909"/>
      <c r="BC278" s="258" t="s">
        <v>506</v>
      </c>
      <c r="BD278" s="906"/>
      <c r="BE278" s="259">
        <v>10</v>
      </c>
    </row>
  </sheetData>
  <mergeCells count="3721">
    <mergeCell ref="BB275:BB276"/>
    <mergeCell ref="BB277:BB278"/>
    <mergeCell ref="BB223:BB224"/>
    <mergeCell ref="BB225:BB226"/>
    <mergeCell ref="BB227:BB228"/>
    <mergeCell ref="BB229:BB230"/>
    <mergeCell ref="BB231:BB232"/>
    <mergeCell ref="BB233:BB234"/>
    <mergeCell ref="BB235:BB236"/>
    <mergeCell ref="BB237:BB238"/>
    <mergeCell ref="BB239:BB240"/>
    <mergeCell ref="BB241:BB242"/>
    <mergeCell ref="BB243:BB244"/>
    <mergeCell ref="BB245:BB246"/>
    <mergeCell ref="BB247:BB248"/>
    <mergeCell ref="BB249:BB250"/>
    <mergeCell ref="BB251:BB252"/>
    <mergeCell ref="BB253:BB254"/>
    <mergeCell ref="BB255:BB256"/>
    <mergeCell ref="BB207:BB208"/>
    <mergeCell ref="BB209:BB210"/>
    <mergeCell ref="BB257:BB258"/>
    <mergeCell ref="BB259:BB260"/>
    <mergeCell ref="BB261:BB262"/>
    <mergeCell ref="BB263:BB264"/>
    <mergeCell ref="BB265:BB266"/>
    <mergeCell ref="BB267:BB268"/>
    <mergeCell ref="BB269:BB270"/>
    <mergeCell ref="BB271:BB272"/>
    <mergeCell ref="BB273:BB274"/>
    <mergeCell ref="BB211:BB212"/>
    <mergeCell ref="BB213:BB214"/>
    <mergeCell ref="BB215:BB216"/>
    <mergeCell ref="BB217:BB218"/>
    <mergeCell ref="BB219:BB220"/>
    <mergeCell ref="BB221:BB222"/>
    <mergeCell ref="BB155:BB156"/>
    <mergeCell ref="BB157:BB158"/>
    <mergeCell ref="BB159:BB160"/>
    <mergeCell ref="BB161:BB162"/>
    <mergeCell ref="BB163:BB164"/>
    <mergeCell ref="BB165:BB166"/>
    <mergeCell ref="BB167:BB168"/>
    <mergeCell ref="BB169:BB170"/>
    <mergeCell ref="BB171:BB172"/>
    <mergeCell ref="BB173:BB174"/>
    <mergeCell ref="BB175:BB176"/>
    <mergeCell ref="BB195:BB196"/>
    <mergeCell ref="BB197:BB198"/>
    <mergeCell ref="BB199:BB200"/>
    <mergeCell ref="BB201:BB202"/>
    <mergeCell ref="BB203:BB204"/>
    <mergeCell ref="BB205:BB206"/>
    <mergeCell ref="BB177:BB178"/>
    <mergeCell ref="BB179:BB180"/>
    <mergeCell ref="BB181:BB182"/>
    <mergeCell ref="BB183:BB184"/>
    <mergeCell ref="BB185:BB186"/>
    <mergeCell ref="BB187:BB188"/>
    <mergeCell ref="BB189:BB190"/>
    <mergeCell ref="BB191:BB192"/>
    <mergeCell ref="BB193:BB194"/>
    <mergeCell ref="BB109:BB110"/>
    <mergeCell ref="BB111:BB112"/>
    <mergeCell ref="BB113:BB114"/>
    <mergeCell ref="BB115:BB116"/>
    <mergeCell ref="BB117:BB118"/>
    <mergeCell ref="BB119:BB120"/>
    <mergeCell ref="BB121:BB122"/>
    <mergeCell ref="BB123:BB124"/>
    <mergeCell ref="BB125:BB126"/>
    <mergeCell ref="BB127:BB128"/>
    <mergeCell ref="BB129:BB130"/>
    <mergeCell ref="BB131:BB132"/>
    <mergeCell ref="BB133:BB134"/>
    <mergeCell ref="BB135:BB136"/>
    <mergeCell ref="BB137:BB138"/>
    <mergeCell ref="BB139:BB140"/>
    <mergeCell ref="BB141:BB142"/>
    <mergeCell ref="BB143:BB144"/>
    <mergeCell ref="BB145:BB146"/>
    <mergeCell ref="BB147:BB148"/>
    <mergeCell ref="BB149:BB150"/>
    <mergeCell ref="BB151:BB152"/>
    <mergeCell ref="BB153:BB154"/>
    <mergeCell ref="BB75:BB76"/>
    <mergeCell ref="BB77:BB78"/>
    <mergeCell ref="BB79:BB80"/>
    <mergeCell ref="BB81:BB82"/>
    <mergeCell ref="BB83:BB84"/>
    <mergeCell ref="BB85:BB86"/>
    <mergeCell ref="BB87:BB88"/>
    <mergeCell ref="BB89:BB90"/>
    <mergeCell ref="BB91:BB92"/>
    <mergeCell ref="BB93:BB94"/>
    <mergeCell ref="BB95:BB96"/>
    <mergeCell ref="BB97:BB98"/>
    <mergeCell ref="BB99:BB100"/>
    <mergeCell ref="BB101:BB102"/>
    <mergeCell ref="BB103:BB104"/>
    <mergeCell ref="BB105:BB106"/>
    <mergeCell ref="BB107:BB108"/>
    <mergeCell ref="BB41:BB42"/>
    <mergeCell ref="BB43:BB44"/>
    <mergeCell ref="BB45:BB46"/>
    <mergeCell ref="BB47:BB48"/>
    <mergeCell ref="BB49:BB50"/>
    <mergeCell ref="BB51:BB52"/>
    <mergeCell ref="BB53:BB54"/>
    <mergeCell ref="BB55:BB56"/>
    <mergeCell ref="BB57:BB58"/>
    <mergeCell ref="BB59:BB60"/>
    <mergeCell ref="BB61:BB62"/>
    <mergeCell ref="BB63:BB64"/>
    <mergeCell ref="BB65:BB66"/>
    <mergeCell ref="BB67:BB68"/>
    <mergeCell ref="BB69:BB70"/>
    <mergeCell ref="BB71:BB72"/>
    <mergeCell ref="BB73:BB74"/>
    <mergeCell ref="BB7:BB8"/>
    <mergeCell ref="BB9:BB10"/>
    <mergeCell ref="BB11:BB12"/>
    <mergeCell ref="BB13:BB14"/>
    <mergeCell ref="BB15:BB16"/>
    <mergeCell ref="BB17:BB18"/>
    <mergeCell ref="BB19:BB20"/>
    <mergeCell ref="BB21:BB22"/>
    <mergeCell ref="BB23:BB24"/>
    <mergeCell ref="BB25:BB26"/>
    <mergeCell ref="BB27:BB28"/>
    <mergeCell ref="BB29:BB30"/>
    <mergeCell ref="BB31:BB32"/>
    <mergeCell ref="BB33:BB34"/>
    <mergeCell ref="BB35:BB36"/>
    <mergeCell ref="BB37:BB38"/>
    <mergeCell ref="BB39:BB40"/>
    <mergeCell ref="AT267:AT268"/>
    <mergeCell ref="AV267:AV268"/>
    <mergeCell ref="AX267:AX268"/>
    <mergeCell ref="AT269:AT270"/>
    <mergeCell ref="AV269:AV270"/>
    <mergeCell ref="AX269:AX270"/>
    <mergeCell ref="AT271:AT272"/>
    <mergeCell ref="AV271:AV272"/>
    <mergeCell ref="AX271:AX272"/>
    <mergeCell ref="AT273:AT274"/>
    <mergeCell ref="AV273:AV274"/>
    <mergeCell ref="AX273:AX274"/>
    <mergeCell ref="AT275:AT276"/>
    <mergeCell ref="AV275:AV276"/>
    <mergeCell ref="AX275:AX276"/>
    <mergeCell ref="AT277:AT278"/>
    <mergeCell ref="AV277:AV278"/>
    <mergeCell ref="AX277:AX278"/>
    <mergeCell ref="AT251:AT252"/>
    <mergeCell ref="AV251:AV252"/>
    <mergeCell ref="AX251:AX252"/>
    <mergeCell ref="AT253:AT254"/>
    <mergeCell ref="AV253:AV254"/>
    <mergeCell ref="AX253:AX254"/>
    <mergeCell ref="AT255:AT256"/>
    <mergeCell ref="AV255:AV256"/>
    <mergeCell ref="AX255:AX256"/>
    <mergeCell ref="AT257:AT258"/>
    <mergeCell ref="AV257:AV258"/>
    <mergeCell ref="AX257:AX258"/>
    <mergeCell ref="AT259:AT260"/>
    <mergeCell ref="AV259:AV260"/>
    <mergeCell ref="AX259:AX260"/>
    <mergeCell ref="AT265:AT266"/>
    <mergeCell ref="AV265:AV266"/>
    <mergeCell ref="AX265:AX266"/>
    <mergeCell ref="AT237:AT238"/>
    <mergeCell ref="AV237:AV238"/>
    <mergeCell ref="AX237:AX238"/>
    <mergeCell ref="AT239:AT240"/>
    <mergeCell ref="AV239:AV240"/>
    <mergeCell ref="AX239:AX240"/>
    <mergeCell ref="AT241:AT242"/>
    <mergeCell ref="AV241:AV242"/>
    <mergeCell ref="AX241:AX242"/>
    <mergeCell ref="AT243:AT244"/>
    <mergeCell ref="AV243:AV244"/>
    <mergeCell ref="AX243:AX244"/>
    <mergeCell ref="AT245:AT246"/>
    <mergeCell ref="AV245:AV246"/>
    <mergeCell ref="AX245:AX246"/>
    <mergeCell ref="AX247:AX248"/>
    <mergeCell ref="AT249:AT250"/>
    <mergeCell ref="AV249:AV250"/>
    <mergeCell ref="AX249:AX250"/>
    <mergeCell ref="AT225:AT226"/>
    <mergeCell ref="AV225:AV226"/>
    <mergeCell ref="AX225:AX226"/>
    <mergeCell ref="AT227:AT228"/>
    <mergeCell ref="AV227:AV228"/>
    <mergeCell ref="AX227:AX228"/>
    <mergeCell ref="AT229:AT230"/>
    <mergeCell ref="AV229:AV230"/>
    <mergeCell ref="AX229:AX230"/>
    <mergeCell ref="AT231:AT232"/>
    <mergeCell ref="AV231:AV232"/>
    <mergeCell ref="AX231:AX232"/>
    <mergeCell ref="AT233:AT234"/>
    <mergeCell ref="AV233:AV234"/>
    <mergeCell ref="AX233:AX234"/>
    <mergeCell ref="AT235:AT236"/>
    <mergeCell ref="AV235:AV236"/>
    <mergeCell ref="AX235:AX236"/>
    <mergeCell ref="AT213:AT214"/>
    <mergeCell ref="AV213:AV214"/>
    <mergeCell ref="AX213:AX214"/>
    <mergeCell ref="AT215:AT216"/>
    <mergeCell ref="AV215:AV216"/>
    <mergeCell ref="AX215:AX216"/>
    <mergeCell ref="AT217:AT218"/>
    <mergeCell ref="AV217:AV218"/>
    <mergeCell ref="AX217:AX218"/>
    <mergeCell ref="AT219:AT220"/>
    <mergeCell ref="AV219:AV220"/>
    <mergeCell ref="AX219:AX220"/>
    <mergeCell ref="AT221:AT222"/>
    <mergeCell ref="AV221:AV222"/>
    <mergeCell ref="AX221:AX222"/>
    <mergeCell ref="AT223:AT224"/>
    <mergeCell ref="AV223:AV224"/>
    <mergeCell ref="AX223:AX224"/>
    <mergeCell ref="AT201:AT202"/>
    <mergeCell ref="AV201:AV202"/>
    <mergeCell ref="AX201:AX202"/>
    <mergeCell ref="AT203:AT204"/>
    <mergeCell ref="AV203:AV204"/>
    <mergeCell ref="AX203:AX204"/>
    <mergeCell ref="AT205:AT206"/>
    <mergeCell ref="AV205:AV206"/>
    <mergeCell ref="AX205:AX206"/>
    <mergeCell ref="AT207:AT208"/>
    <mergeCell ref="AV207:AV208"/>
    <mergeCell ref="AX207:AX208"/>
    <mergeCell ref="AT209:AT210"/>
    <mergeCell ref="AV209:AV210"/>
    <mergeCell ref="AX209:AX210"/>
    <mergeCell ref="AT211:AT212"/>
    <mergeCell ref="AV211:AV212"/>
    <mergeCell ref="AX211:AX212"/>
    <mergeCell ref="AT189:AT190"/>
    <mergeCell ref="AV189:AV190"/>
    <mergeCell ref="AX189:AX190"/>
    <mergeCell ref="AT191:AT192"/>
    <mergeCell ref="AV191:AV192"/>
    <mergeCell ref="AX191:AX192"/>
    <mergeCell ref="AT193:AT194"/>
    <mergeCell ref="AV193:AV194"/>
    <mergeCell ref="AX193:AX194"/>
    <mergeCell ref="AT195:AT196"/>
    <mergeCell ref="AV195:AV196"/>
    <mergeCell ref="AX195:AX196"/>
    <mergeCell ref="AT197:AT198"/>
    <mergeCell ref="AV197:AV198"/>
    <mergeCell ref="AX197:AX198"/>
    <mergeCell ref="AT199:AT200"/>
    <mergeCell ref="AV199:AV200"/>
    <mergeCell ref="AX199:AX200"/>
    <mergeCell ref="AT177:AT178"/>
    <mergeCell ref="AV177:AV178"/>
    <mergeCell ref="AX177:AX178"/>
    <mergeCell ref="AT179:AT180"/>
    <mergeCell ref="AV179:AV180"/>
    <mergeCell ref="AX179:AX180"/>
    <mergeCell ref="AT181:AT182"/>
    <mergeCell ref="AV181:AV182"/>
    <mergeCell ref="AX181:AX182"/>
    <mergeCell ref="AT183:AT184"/>
    <mergeCell ref="AV183:AV184"/>
    <mergeCell ref="AX183:AX184"/>
    <mergeCell ref="AT185:AT186"/>
    <mergeCell ref="AV185:AV186"/>
    <mergeCell ref="AX185:AX186"/>
    <mergeCell ref="AT187:AT188"/>
    <mergeCell ref="AV187:AV188"/>
    <mergeCell ref="AX187:AX188"/>
    <mergeCell ref="AT165:AT166"/>
    <mergeCell ref="AV165:AV166"/>
    <mergeCell ref="AX165:AX166"/>
    <mergeCell ref="AT167:AT168"/>
    <mergeCell ref="AV167:AV168"/>
    <mergeCell ref="AX167:AX168"/>
    <mergeCell ref="AT169:AT170"/>
    <mergeCell ref="AV169:AV170"/>
    <mergeCell ref="AX169:AX170"/>
    <mergeCell ref="AT171:AT172"/>
    <mergeCell ref="AV171:AV172"/>
    <mergeCell ref="AX171:AX172"/>
    <mergeCell ref="AT173:AT174"/>
    <mergeCell ref="AV173:AV174"/>
    <mergeCell ref="AX173:AX174"/>
    <mergeCell ref="AT175:AT176"/>
    <mergeCell ref="AV175:AV176"/>
    <mergeCell ref="AX175:AX176"/>
    <mergeCell ref="AT153:AT154"/>
    <mergeCell ref="AV153:AV154"/>
    <mergeCell ref="AX153:AX154"/>
    <mergeCell ref="AT155:AT156"/>
    <mergeCell ref="AV155:AV156"/>
    <mergeCell ref="AX155:AX156"/>
    <mergeCell ref="AT157:AT158"/>
    <mergeCell ref="AV157:AV158"/>
    <mergeCell ref="AX157:AX158"/>
    <mergeCell ref="AT159:AT160"/>
    <mergeCell ref="AV159:AV160"/>
    <mergeCell ref="AX159:AX160"/>
    <mergeCell ref="AT161:AT162"/>
    <mergeCell ref="AV161:AV162"/>
    <mergeCell ref="AX161:AX162"/>
    <mergeCell ref="AT163:AT164"/>
    <mergeCell ref="AV163:AV164"/>
    <mergeCell ref="AX163:AX164"/>
    <mergeCell ref="AT131:AT132"/>
    <mergeCell ref="AV131:AV132"/>
    <mergeCell ref="AX131:AX132"/>
    <mergeCell ref="AX139:AX140"/>
    <mergeCell ref="AT141:AT142"/>
    <mergeCell ref="AV141:AV142"/>
    <mergeCell ref="AX141:AX142"/>
    <mergeCell ref="AT143:AT144"/>
    <mergeCell ref="AV143:AV144"/>
    <mergeCell ref="AX143:AX144"/>
    <mergeCell ref="AT145:AT146"/>
    <mergeCell ref="AV145:AV146"/>
    <mergeCell ref="AX145:AX146"/>
    <mergeCell ref="AT147:AT148"/>
    <mergeCell ref="AV147:AV148"/>
    <mergeCell ref="AX147:AX148"/>
    <mergeCell ref="AV151:AV152"/>
    <mergeCell ref="AX151:AX152"/>
    <mergeCell ref="AT119:AT120"/>
    <mergeCell ref="AV119:AV120"/>
    <mergeCell ref="AX119:AX120"/>
    <mergeCell ref="AT121:AT122"/>
    <mergeCell ref="AV121:AV122"/>
    <mergeCell ref="AX121:AX122"/>
    <mergeCell ref="AT123:AT124"/>
    <mergeCell ref="AV123:AV124"/>
    <mergeCell ref="AX123:AX124"/>
    <mergeCell ref="AT125:AT126"/>
    <mergeCell ref="AV125:AV126"/>
    <mergeCell ref="AX125:AX126"/>
    <mergeCell ref="AT127:AT128"/>
    <mergeCell ref="AV127:AV128"/>
    <mergeCell ref="AX127:AX128"/>
    <mergeCell ref="AT129:AT130"/>
    <mergeCell ref="AV129:AV130"/>
    <mergeCell ref="AX129:AX130"/>
    <mergeCell ref="AT105:AT106"/>
    <mergeCell ref="AV105:AV106"/>
    <mergeCell ref="AX105:AX106"/>
    <mergeCell ref="AT107:AT108"/>
    <mergeCell ref="AV107:AV108"/>
    <mergeCell ref="AX107:AX108"/>
    <mergeCell ref="AT109:AT110"/>
    <mergeCell ref="AV109:AV110"/>
    <mergeCell ref="AX109:AX110"/>
    <mergeCell ref="AT111:AT112"/>
    <mergeCell ref="AV111:AV112"/>
    <mergeCell ref="AX111:AX112"/>
    <mergeCell ref="AT113:AT114"/>
    <mergeCell ref="AV113:AV114"/>
    <mergeCell ref="AX113:AX114"/>
    <mergeCell ref="AT117:AT118"/>
    <mergeCell ref="AV117:AV118"/>
    <mergeCell ref="AX117:AX118"/>
    <mergeCell ref="AT93:AT94"/>
    <mergeCell ref="AV93:AV94"/>
    <mergeCell ref="AX93:AX94"/>
    <mergeCell ref="AT95:AT96"/>
    <mergeCell ref="AV95:AV96"/>
    <mergeCell ref="AX95:AX96"/>
    <mergeCell ref="AT97:AT98"/>
    <mergeCell ref="AV97:AV98"/>
    <mergeCell ref="AX97:AX98"/>
    <mergeCell ref="AT99:AT100"/>
    <mergeCell ref="AV99:AV100"/>
    <mergeCell ref="AX99:AX100"/>
    <mergeCell ref="AT101:AT102"/>
    <mergeCell ref="AV101:AV102"/>
    <mergeCell ref="AX101:AX102"/>
    <mergeCell ref="AT103:AT104"/>
    <mergeCell ref="AV103:AV104"/>
    <mergeCell ref="AX103:AX104"/>
    <mergeCell ref="AX77:AX78"/>
    <mergeCell ref="AT79:AT80"/>
    <mergeCell ref="AV79:AV80"/>
    <mergeCell ref="AX79:AX80"/>
    <mergeCell ref="AT81:AT82"/>
    <mergeCell ref="AV81:AV82"/>
    <mergeCell ref="AX81:AX82"/>
    <mergeCell ref="AT83:AT84"/>
    <mergeCell ref="AV83:AV84"/>
    <mergeCell ref="AX83:AX84"/>
    <mergeCell ref="AT85:AT86"/>
    <mergeCell ref="AV85:AV86"/>
    <mergeCell ref="AX85:AX86"/>
    <mergeCell ref="AT87:AT88"/>
    <mergeCell ref="AV87:AV88"/>
    <mergeCell ref="AX87:AX88"/>
    <mergeCell ref="AT91:AT92"/>
    <mergeCell ref="AV91:AV92"/>
    <mergeCell ref="AX91:AX92"/>
    <mergeCell ref="AT65:AT66"/>
    <mergeCell ref="AV65:AV66"/>
    <mergeCell ref="AX65:AX66"/>
    <mergeCell ref="AT67:AT68"/>
    <mergeCell ref="AV67:AV68"/>
    <mergeCell ref="AX67:AX68"/>
    <mergeCell ref="AT69:AT70"/>
    <mergeCell ref="AV69:AV70"/>
    <mergeCell ref="AX69:AX70"/>
    <mergeCell ref="AT71:AT72"/>
    <mergeCell ref="AV71:AV72"/>
    <mergeCell ref="AX71:AX72"/>
    <mergeCell ref="AT73:AT74"/>
    <mergeCell ref="AV73:AV74"/>
    <mergeCell ref="AX73:AX74"/>
    <mergeCell ref="AT75:AT76"/>
    <mergeCell ref="AV75:AV76"/>
    <mergeCell ref="AX75:AX76"/>
    <mergeCell ref="AT53:AT54"/>
    <mergeCell ref="AV53:AV54"/>
    <mergeCell ref="AX53:AX54"/>
    <mergeCell ref="AT55:AT56"/>
    <mergeCell ref="AV55:AV56"/>
    <mergeCell ref="AX55:AX56"/>
    <mergeCell ref="AT57:AT58"/>
    <mergeCell ref="AV57:AV58"/>
    <mergeCell ref="AX57:AX58"/>
    <mergeCell ref="AT59:AT60"/>
    <mergeCell ref="AV59:AV60"/>
    <mergeCell ref="AX59:AX60"/>
    <mergeCell ref="AT61:AT62"/>
    <mergeCell ref="AV61:AV62"/>
    <mergeCell ref="AX61:AX62"/>
    <mergeCell ref="AT63:AT64"/>
    <mergeCell ref="AV63:AV64"/>
    <mergeCell ref="AX63:AX64"/>
    <mergeCell ref="AT41:AT42"/>
    <mergeCell ref="AV41:AV42"/>
    <mergeCell ref="AX41:AX42"/>
    <mergeCell ref="AT43:AT44"/>
    <mergeCell ref="AV43:AV44"/>
    <mergeCell ref="AX43:AX44"/>
    <mergeCell ref="AT45:AT46"/>
    <mergeCell ref="AV45:AV46"/>
    <mergeCell ref="AX45:AX46"/>
    <mergeCell ref="AT47:AT48"/>
    <mergeCell ref="AV47:AV48"/>
    <mergeCell ref="AX47:AX48"/>
    <mergeCell ref="AT49:AT50"/>
    <mergeCell ref="AV49:AV50"/>
    <mergeCell ref="AX49:AX50"/>
    <mergeCell ref="AT51:AT52"/>
    <mergeCell ref="AV51:AV52"/>
    <mergeCell ref="AX51:AX52"/>
    <mergeCell ref="AX25:AX26"/>
    <mergeCell ref="AT27:AT28"/>
    <mergeCell ref="AV27:AV28"/>
    <mergeCell ref="AX27:AX28"/>
    <mergeCell ref="AT29:AT30"/>
    <mergeCell ref="AV29:AV30"/>
    <mergeCell ref="AX29:AX30"/>
    <mergeCell ref="AT31:AT32"/>
    <mergeCell ref="AV31:AV32"/>
    <mergeCell ref="AX31:AX32"/>
    <mergeCell ref="AT33:AT34"/>
    <mergeCell ref="AV33:AV34"/>
    <mergeCell ref="AX33:AX34"/>
    <mergeCell ref="AT35:AT36"/>
    <mergeCell ref="AV35:AV36"/>
    <mergeCell ref="AX35:AX36"/>
    <mergeCell ref="AT37:AT38"/>
    <mergeCell ref="AV37:AV38"/>
    <mergeCell ref="AX37:AX38"/>
    <mergeCell ref="AJ271:AJ272"/>
    <mergeCell ref="AN271:AN272"/>
    <mergeCell ref="AJ273:AJ274"/>
    <mergeCell ref="AN273:AN274"/>
    <mergeCell ref="AJ275:AJ276"/>
    <mergeCell ref="AN275:AN276"/>
    <mergeCell ref="AJ277:AJ278"/>
    <mergeCell ref="AN277:AN278"/>
    <mergeCell ref="AT7:AT8"/>
    <mergeCell ref="AV7:AV8"/>
    <mergeCell ref="AX7:AX8"/>
    <mergeCell ref="AT9:AT10"/>
    <mergeCell ref="AV9:AV10"/>
    <mergeCell ref="AX9:AX10"/>
    <mergeCell ref="AT11:AT12"/>
    <mergeCell ref="AV11:AV12"/>
    <mergeCell ref="AX11:AX12"/>
    <mergeCell ref="AT13:AT14"/>
    <mergeCell ref="AV13:AV14"/>
    <mergeCell ref="AX13:AX14"/>
    <mergeCell ref="AT15:AT16"/>
    <mergeCell ref="AV15:AV16"/>
    <mergeCell ref="AX15:AX16"/>
    <mergeCell ref="AT17:AT18"/>
    <mergeCell ref="AV17:AV18"/>
    <mergeCell ref="AX17:AX18"/>
    <mergeCell ref="AT19:AT20"/>
    <mergeCell ref="AV19:AV20"/>
    <mergeCell ref="AX19:AX20"/>
    <mergeCell ref="AT21:AT22"/>
    <mergeCell ref="AV21:AV22"/>
    <mergeCell ref="AX21:AX22"/>
    <mergeCell ref="AJ265:AJ266"/>
    <mergeCell ref="AN265:AN266"/>
    <mergeCell ref="AJ267:AJ268"/>
    <mergeCell ref="AN267:AN268"/>
    <mergeCell ref="AJ269:AJ270"/>
    <mergeCell ref="AN269:AN270"/>
    <mergeCell ref="AM257:AM258"/>
    <mergeCell ref="AK259:AK260"/>
    <mergeCell ref="AL259:AL260"/>
    <mergeCell ref="AM259:AM260"/>
    <mergeCell ref="AK261:AK262"/>
    <mergeCell ref="AL261:AL262"/>
    <mergeCell ref="AM261:AM262"/>
    <mergeCell ref="AK263:AK264"/>
    <mergeCell ref="AL263:AL264"/>
    <mergeCell ref="AM263:AM264"/>
    <mergeCell ref="AK253:AK254"/>
    <mergeCell ref="AL253:AL254"/>
    <mergeCell ref="AM253:AM254"/>
    <mergeCell ref="AK255:AK256"/>
    <mergeCell ref="AK257:AK258"/>
    <mergeCell ref="AL257:AL258"/>
    <mergeCell ref="AJ239:AJ240"/>
    <mergeCell ref="AN239:AN240"/>
    <mergeCell ref="AJ241:AJ242"/>
    <mergeCell ref="AN241:AN242"/>
    <mergeCell ref="AJ243:AJ244"/>
    <mergeCell ref="AN243:AN244"/>
    <mergeCell ref="AJ245:AJ246"/>
    <mergeCell ref="AN245:AN246"/>
    <mergeCell ref="AJ247:AJ248"/>
    <mergeCell ref="AN247:AN248"/>
    <mergeCell ref="AJ249:AJ250"/>
    <mergeCell ref="AN249:AN250"/>
    <mergeCell ref="AJ251:AJ252"/>
    <mergeCell ref="AN251:AN252"/>
    <mergeCell ref="AK235:AK236"/>
    <mergeCell ref="AL235:AL236"/>
    <mergeCell ref="AM235:AM236"/>
    <mergeCell ref="AK251:AK252"/>
    <mergeCell ref="AL251:AL252"/>
    <mergeCell ref="AM251:AM252"/>
    <mergeCell ref="AK199:AK200"/>
    <mergeCell ref="AL199:AL200"/>
    <mergeCell ref="AM199:AM200"/>
    <mergeCell ref="AK201:AK202"/>
    <mergeCell ref="AL201:AL202"/>
    <mergeCell ref="AJ217:AJ218"/>
    <mergeCell ref="AN217:AN218"/>
    <mergeCell ref="AJ219:AJ220"/>
    <mergeCell ref="AN219:AN220"/>
    <mergeCell ref="AJ221:AJ222"/>
    <mergeCell ref="AN221:AN222"/>
    <mergeCell ref="AJ223:AJ224"/>
    <mergeCell ref="AN223:AN224"/>
    <mergeCell ref="AJ225:AJ226"/>
    <mergeCell ref="AN225:AN226"/>
    <mergeCell ref="AJ227:AJ228"/>
    <mergeCell ref="AN227:AN228"/>
    <mergeCell ref="AK223:AK224"/>
    <mergeCell ref="AL223:AL224"/>
    <mergeCell ref="AM223:AM224"/>
    <mergeCell ref="AK225:AK226"/>
    <mergeCell ref="AL225:AL226"/>
    <mergeCell ref="AM225:AM226"/>
    <mergeCell ref="AJ207:AJ208"/>
    <mergeCell ref="AN207:AN208"/>
    <mergeCell ref="AJ209:AJ210"/>
    <mergeCell ref="AN209:AN210"/>
    <mergeCell ref="AJ211:AJ212"/>
    <mergeCell ref="AN211:AN212"/>
    <mergeCell ref="AJ213:AJ214"/>
    <mergeCell ref="AN213:AN214"/>
    <mergeCell ref="AJ215:AJ216"/>
    <mergeCell ref="AN215:AN216"/>
    <mergeCell ref="AK205:AK206"/>
    <mergeCell ref="AL205:AL206"/>
    <mergeCell ref="AM205:AM206"/>
    <mergeCell ref="AK207:AK208"/>
    <mergeCell ref="AL207:AL208"/>
    <mergeCell ref="AM207:AM208"/>
    <mergeCell ref="AK209:AK210"/>
    <mergeCell ref="AL209:AL210"/>
    <mergeCell ref="AM209:AM210"/>
    <mergeCell ref="AJ181:AJ182"/>
    <mergeCell ref="AN181:AN182"/>
    <mergeCell ref="AJ183:AJ184"/>
    <mergeCell ref="AN183:AN184"/>
    <mergeCell ref="AJ185:AJ186"/>
    <mergeCell ref="AN185:AN186"/>
    <mergeCell ref="AJ187:AJ188"/>
    <mergeCell ref="AN187:AN188"/>
    <mergeCell ref="AJ189:AJ190"/>
    <mergeCell ref="AN189:AN190"/>
    <mergeCell ref="AJ191:AJ192"/>
    <mergeCell ref="AN191:AN192"/>
    <mergeCell ref="AJ193:AJ194"/>
    <mergeCell ref="AN193:AN194"/>
    <mergeCell ref="AJ195:AJ196"/>
    <mergeCell ref="AN195:AN196"/>
    <mergeCell ref="AJ197:AJ198"/>
    <mergeCell ref="AN197:AN198"/>
    <mergeCell ref="AK181:AK182"/>
    <mergeCell ref="AL181:AL182"/>
    <mergeCell ref="AM181:AM182"/>
    <mergeCell ref="AK183:AK184"/>
    <mergeCell ref="AL183:AL184"/>
    <mergeCell ref="AM183:AM184"/>
    <mergeCell ref="AK185:AK186"/>
    <mergeCell ref="AL185:AL186"/>
    <mergeCell ref="AM185:AM186"/>
    <mergeCell ref="AN175:AN176"/>
    <mergeCell ref="AJ177:AJ178"/>
    <mergeCell ref="AN177:AN178"/>
    <mergeCell ref="AJ179:AJ180"/>
    <mergeCell ref="AN179:AN180"/>
    <mergeCell ref="AM165:AM166"/>
    <mergeCell ref="AK167:AK168"/>
    <mergeCell ref="AL167:AL168"/>
    <mergeCell ref="AM167:AM168"/>
    <mergeCell ref="AK169:AK170"/>
    <mergeCell ref="AL169:AL170"/>
    <mergeCell ref="AM169:AM170"/>
    <mergeCell ref="AK171:AK172"/>
    <mergeCell ref="AL171:AL172"/>
    <mergeCell ref="AM171:AM172"/>
    <mergeCell ref="AK163:AK164"/>
    <mergeCell ref="AL163:AL164"/>
    <mergeCell ref="AM163:AM164"/>
    <mergeCell ref="AM179:AM180"/>
    <mergeCell ref="AJ147:AJ148"/>
    <mergeCell ref="AN147:AN148"/>
    <mergeCell ref="AJ149:AJ150"/>
    <mergeCell ref="AN149:AN150"/>
    <mergeCell ref="AJ151:AJ152"/>
    <mergeCell ref="AN151:AN152"/>
    <mergeCell ref="AJ153:AJ154"/>
    <mergeCell ref="AN153:AN154"/>
    <mergeCell ref="AJ155:AJ156"/>
    <mergeCell ref="AN155:AN156"/>
    <mergeCell ref="AJ157:AJ158"/>
    <mergeCell ref="AN157:AN158"/>
    <mergeCell ref="AJ159:AJ160"/>
    <mergeCell ref="AN159:AN160"/>
    <mergeCell ref="AJ161:AJ162"/>
    <mergeCell ref="AN161:AN162"/>
    <mergeCell ref="AK155:AK156"/>
    <mergeCell ref="AL155:AL156"/>
    <mergeCell ref="AM155:AM156"/>
    <mergeCell ref="AK157:AK158"/>
    <mergeCell ref="AL157:AL158"/>
    <mergeCell ref="AM157:AM158"/>
    <mergeCell ref="AK159:AK160"/>
    <mergeCell ref="AL159:AL160"/>
    <mergeCell ref="AM159:AM160"/>
    <mergeCell ref="AK161:AK162"/>
    <mergeCell ref="AL161:AL162"/>
    <mergeCell ref="AM161:AM162"/>
    <mergeCell ref="AJ129:AJ130"/>
    <mergeCell ref="AN129:AN130"/>
    <mergeCell ref="AJ131:AJ132"/>
    <mergeCell ref="AN131:AN132"/>
    <mergeCell ref="AJ133:AJ134"/>
    <mergeCell ref="AN133:AN134"/>
    <mergeCell ref="AJ135:AJ136"/>
    <mergeCell ref="AN135:AN136"/>
    <mergeCell ref="AJ137:AJ138"/>
    <mergeCell ref="AN137:AN138"/>
    <mergeCell ref="AJ139:AJ140"/>
    <mergeCell ref="AN139:AN140"/>
    <mergeCell ref="AK125:AK126"/>
    <mergeCell ref="AL125:AL126"/>
    <mergeCell ref="AM125:AM126"/>
    <mergeCell ref="AK127:AK128"/>
    <mergeCell ref="AL127:AL128"/>
    <mergeCell ref="AM127:AM128"/>
    <mergeCell ref="AK129:AK130"/>
    <mergeCell ref="AL129:AL130"/>
    <mergeCell ref="AM129:AM130"/>
    <mergeCell ref="AK139:AK140"/>
    <mergeCell ref="AL139:AL140"/>
    <mergeCell ref="AJ119:AJ120"/>
    <mergeCell ref="AN119:AN120"/>
    <mergeCell ref="AJ121:AJ122"/>
    <mergeCell ref="AN121:AN122"/>
    <mergeCell ref="AK115:AK116"/>
    <mergeCell ref="AL115:AL116"/>
    <mergeCell ref="AM115:AM116"/>
    <mergeCell ref="AK117:AK118"/>
    <mergeCell ref="AL117:AL118"/>
    <mergeCell ref="AM117:AM118"/>
    <mergeCell ref="AK119:AK120"/>
    <mergeCell ref="AL119:AL120"/>
    <mergeCell ref="AM119:AM120"/>
    <mergeCell ref="AK121:AK122"/>
    <mergeCell ref="AL121:AL122"/>
    <mergeCell ref="AM121:AM122"/>
    <mergeCell ref="AJ123:AJ124"/>
    <mergeCell ref="AN123:AN124"/>
    <mergeCell ref="AK123:AK124"/>
    <mergeCell ref="AL123:AL124"/>
    <mergeCell ref="AM123:AM124"/>
    <mergeCell ref="AK101:AK102"/>
    <mergeCell ref="AL101:AL102"/>
    <mergeCell ref="AJ105:AJ106"/>
    <mergeCell ref="AN105:AN106"/>
    <mergeCell ref="AJ107:AJ108"/>
    <mergeCell ref="AN107:AN108"/>
    <mergeCell ref="AJ109:AJ110"/>
    <mergeCell ref="AN109:AN110"/>
    <mergeCell ref="AJ111:AJ112"/>
    <mergeCell ref="AN111:AN112"/>
    <mergeCell ref="AJ113:AJ114"/>
    <mergeCell ref="AN113:AN114"/>
    <mergeCell ref="AJ115:AJ116"/>
    <mergeCell ref="AN115:AN116"/>
    <mergeCell ref="AJ117:AJ118"/>
    <mergeCell ref="AN117:AN118"/>
    <mergeCell ref="AJ97:AJ98"/>
    <mergeCell ref="AN97:AN98"/>
    <mergeCell ref="AJ99:AJ100"/>
    <mergeCell ref="AN99:AN100"/>
    <mergeCell ref="AJ101:AJ102"/>
    <mergeCell ref="AN101:AN102"/>
    <mergeCell ref="AJ103:AJ104"/>
    <mergeCell ref="AN103:AN104"/>
    <mergeCell ref="AK93:AK94"/>
    <mergeCell ref="AL93:AL94"/>
    <mergeCell ref="AM93:AM94"/>
    <mergeCell ref="AN71:AN72"/>
    <mergeCell ref="AJ73:AJ74"/>
    <mergeCell ref="AN73:AN74"/>
    <mergeCell ref="AJ75:AJ76"/>
    <mergeCell ref="AN75:AN76"/>
    <mergeCell ref="AJ77:AJ78"/>
    <mergeCell ref="AN77:AN78"/>
    <mergeCell ref="AJ79:AJ80"/>
    <mergeCell ref="AN79:AN80"/>
    <mergeCell ref="AJ81:AJ82"/>
    <mergeCell ref="AN81:AN82"/>
    <mergeCell ref="AJ83:AJ84"/>
    <mergeCell ref="AN83:AN84"/>
    <mergeCell ref="AJ85:AJ86"/>
    <mergeCell ref="AN85:AN86"/>
    <mergeCell ref="AK83:AK84"/>
    <mergeCell ref="AL83:AL84"/>
    <mergeCell ref="AM83:AM84"/>
    <mergeCell ref="AK85:AK86"/>
    <mergeCell ref="AL85:AL86"/>
    <mergeCell ref="AM85:AM86"/>
    <mergeCell ref="AL87:AL88"/>
    <mergeCell ref="AM87:AM88"/>
    <mergeCell ref="AK89:AK90"/>
    <mergeCell ref="AL89:AL90"/>
    <mergeCell ref="AM89:AM90"/>
    <mergeCell ref="AK91:AK92"/>
    <mergeCell ref="AL91:AL92"/>
    <mergeCell ref="AM91:AM92"/>
    <mergeCell ref="AJ63:AJ64"/>
    <mergeCell ref="AN63:AN64"/>
    <mergeCell ref="AJ65:AJ66"/>
    <mergeCell ref="AN65:AN66"/>
    <mergeCell ref="AJ67:AJ68"/>
    <mergeCell ref="AN67:AN68"/>
    <mergeCell ref="AK61:AK62"/>
    <mergeCell ref="AL61:AL62"/>
    <mergeCell ref="AM61:AM62"/>
    <mergeCell ref="AK63:AK64"/>
    <mergeCell ref="AL63:AL64"/>
    <mergeCell ref="AM63:AM64"/>
    <mergeCell ref="AK65:AK66"/>
    <mergeCell ref="AL65:AL66"/>
    <mergeCell ref="AM65:AM66"/>
    <mergeCell ref="AK55:AK56"/>
    <mergeCell ref="AL55:AL56"/>
    <mergeCell ref="AM55:AM56"/>
    <mergeCell ref="AK57:AK58"/>
    <mergeCell ref="AL57:AL58"/>
    <mergeCell ref="AN47:AN48"/>
    <mergeCell ref="AJ49:AJ50"/>
    <mergeCell ref="AN49:AN50"/>
    <mergeCell ref="AL37:AL38"/>
    <mergeCell ref="AM37:AM38"/>
    <mergeCell ref="AK39:AK40"/>
    <mergeCell ref="AL39:AL40"/>
    <mergeCell ref="AM39:AM40"/>
    <mergeCell ref="AJ51:AJ52"/>
    <mergeCell ref="AN51:AN52"/>
    <mergeCell ref="AJ53:AJ54"/>
    <mergeCell ref="AN53:AN54"/>
    <mergeCell ref="AJ55:AJ56"/>
    <mergeCell ref="AN55:AN56"/>
    <mergeCell ref="AJ57:AJ58"/>
    <mergeCell ref="AN57:AN58"/>
    <mergeCell ref="AN45:AN46"/>
    <mergeCell ref="AP141:AP142"/>
    <mergeCell ref="AQ141:AQ142"/>
    <mergeCell ref="AP143:AP144"/>
    <mergeCell ref="AQ143:AQ144"/>
    <mergeCell ref="AP273:AP274"/>
    <mergeCell ref="AQ273:AQ274"/>
    <mergeCell ref="AP275:AP276"/>
    <mergeCell ref="AQ275:AQ276"/>
    <mergeCell ref="AP277:AP278"/>
    <mergeCell ref="AQ277:AQ278"/>
    <mergeCell ref="AJ7:AJ8"/>
    <mergeCell ref="AN7:AN8"/>
    <mergeCell ref="AJ9:AJ10"/>
    <mergeCell ref="AN9:AN10"/>
    <mergeCell ref="AJ11:AJ12"/>
    <mergeCell ref="AN11:AN12"/>
    <mergeCell ref="AJ13:AJ14"/>
    <mergeCell ref="AN13:AN14"/>
    <mergeCell ref="AJ15:AJ16"/>
    <mergeCell ref="AN15:AN16"/>
    <mergeCell ref="AJ17:AJ18"/>
    <mergeCell ref="AN17:AN18"/>
    <mergeCell ref="AJ19:AJ20"/>
    <mergeCell ref="AN19:AN20"/>
    <mergeCell ref="AJ21:AJ22"/>
    <mergeCell ref="AN21:AN22"/>
    <mergeCell ref="AJ23:AJ24"/>
    <mergeCell ref="AN23:AN24"/>
    <mergeCell ref="AJ25:AJ26"/>
    <mergeCell ref="AN25:AN26"/>
    <mergeCell ref="AJ27:AJ28"/>
    <mergeCell ref="AN27:AN28"/>
    <mergeCell ref="AO13:AO14"/>
    <mergeCell ref="AK21:AK22"/>
    <mergeCell ref="AL21:AL22"/>
    <mergeCell ref="AM21:AM22"/>
    <mergeCell ref="AK23:AK24"/>
    <mergeCell ref="AL23:AL24"/>
    <mergeCell ref="AM23:AM24"/>
    <mergeCell ref="AM17:AM18"/>
    <mergeCell ref="AK19:AK20"/>
    <mergeCell ref="AL19:AL20"/>
    <mergeCell ref="AI15:AI16"/>
    <mergeCell ref="AM7:AM8"/>
    <mergeCell ref="AK9:AK10"/>
    <mergeCell ref="AP137:AP138"/>
    <mergeCell ref="AQ137:AQ138"/>
    <mergeCell ref="AP139:AP140"/>
    <mergeCell ref="AQ139:AQ140"/>
    <mergeCell ref="AJ29:AJ30"/>
    <mergeCell ref="AN29:AN30"/>
    <mergeCell ref="AJ31:AJ32"/>
    <mergeCell ref="AN31:AN32"/>
    <mergeCell ref="AJ33:AJ34"/>
    <mergeCell ref="AN33:AN34"/>
    <mergeCell ref="AJ35:AJ36"/>
    <mergeCell ref="AN35:AN36"/>
    <mergeCell ref="AJ37:AJ38"/>
    <mergeCell ref="AN37:AN38"/>
    <mergeCell ref="AJ39:AJ40"/>
    <mergeCell ref="AN39:AN40"/>
    <mergeCell ref="AJ41:AJ42"/>
    <mergeCell ref="AN41:AN42"/>
    <mergeCell ref="AJ47:AJ48"/>
    <mergeCell ref="AQ7:AQ8"/>
    <mergeCell ref="AP9:AP10"/>
    <mergeCell ref="AQ9:AQ10"/>
    <mergeCell ref="AP11:AP12"/>
    <mergeCell ref="AQ11:AQ12"/>
    <mergeCell ref="AP13:AP14"/>
    <mergeCell ref="AQ13:AQ14"/>
    <mergeCell ref="AP15:AP16"/>
    <mergeCell ref="AQ15:AQ16"/>
    <mergeCell ref="AP17:AP18"/>
    <mergeCell ref="AQ17:AQ18"/>
    <mergeCell ref="AP19:AP20"/>
    <mergeCell ref="AQ19:AQ20"/>
    <mergeCell ref="AP21:AP22"/>
    <mergeCell ref="AQ21:AQ22"/>
    <mergeCell ref="AP23:AP24"/>
    <mergeCell ref="AQ23:AQ24"/>
    <mergeCell ref="Y5:AA5"/>
    <mergeCell ref="AC5:AE5"/>
    <mergeCell ref="AG5:AI5"/>
    <mergeCell ref="AK5:AM5"/>
    <mergeCell ref="AO5:AQ5"/>
    <mergeCell ref="A211:A244"/>
    <mergeCell ref="A245:A278"/>
    <mergeCell ref="A7:A40"/>
    <mergeCell ref="A41:A74"/>
    <mergeCell ref="A75:A108"/>
    <mergeCell ref="A109:A142"/>
    <mergeCell ref="A143:A176"/>
    <mergeCell ref="A177:A210"/>
    <mergeCell ref="M13:M14"/>
    <mergeCell ref="M21:M22"/>
    <mergeCell ref="M29:M30"/>
    <mergeCell ref="M37:M38"/>
    <mergeCell ref="M45:M46"/>
    <mergeCell ref="M53:M54"/>
    <mergeCell ref="M61:M62"/>
    <mergeCell ref="M69:M70"/>
    <mergeCell ref="M77:M78"/>
    <mergeCell ref="M85:M86"/>
    <mergeCell ref="M93:M94"/>
    <mergeCell ref="M101:M102"/>
    <mergeCell ref="M109:M110"/>
    <mergeCell ref="M117:M118"/>
    <mergeCell ref="AI17:AI18"/>
    <mergeCell ref="AI19:AI20"/>
    <mergeCell ref="AI21:AI22"/>
    <mergeCell ref="AI23:AI24"/>
    <mergeCell ref="AP7:AP8"/>
    <mergeCell ref="AK11:AK12"/>
    <mergeCell ref="AL11:AL12"/>
    <mergeCell ref="AM11:AM12"/>
    <mergeCell ref="A1:A4"/>
    <mergeCell ref="B1:B4"/>
    <mergeCell ref="C1:C4"/>
    <mergeCell ref="D1:D4"/>
    <mergeCell ref="F1:G3"/>
    <mergeCell ref="M1:O1"/>
    <mergeCell ref="Q1:S1"/>
    <mergeCell ref="Y1:AA1"/>
    <mergeCell ref="AC1:AE1"/>
    <mergeCell ref="AG1:AI1"/>
    <mergeCell ref="I1:K2"/>
    <mergeCell ref="O2:O4"/>
    <mergeCell ref="S2:S4"/>
    <mergeCell ref="AA2:AA4"/>
    <mergeCell ref="AE2:AE4"/>
    <mergeCell ref="AI2:AI4"/>
    <mergeCell ref="AM2:AM4"/>
    <mergeCell ref="AK1:AM1"/>
    <mergeCell ref="U1:W2"/>
    <mergeCell ref="W3:W4"/>
    <mergeCell ref="M9:M10"/>
    <mergeCell ref="AG9:AG10"/>
    <mergeCell ref="L7:L8"/>
    <mergeCell ref="F5:G5"/>
    <mergeCell ref="I5:K5"/>
    <mergeCell ref="M11:M12"/>
    <mergeCell ref="AG11:AG12"/>
    <mergeCell ref="M5:O5"/>
    <mergeCell ref="Q5:S5"/>
    <mergeCell ref="AG13:AG14"/>
    <mergeCell ref="M7:M8"/>
    <mergeCell ref="AG7:AG8"/>
    <mergeCell ref="AO7:AO8"/>
    <mergeCell ref="BA7:BA8"/>
    <mergeCell ref="AI7:AI8"/>
    <mergeCell ref="AI9:AI10"/>
    <mergeCell ref="AI11:AI12"/>
    <mergeCell ref="AI13:AI14"/>
    <mergeCell ref="AU2:AU4"/>
    <mergeCell ref="AQ2:AQ4"/>
    <mergeCell ref="AY2:AY4"/>
    <mergeCell ref="U5:W5"/>
    <mergeCell ref="R7:R8"/>
    <mergeCell ref="R9:R10"/>
    <mergeCell ref="R11:R12"/>
    <mergeCell ref="R13:R14"/>
    <mergeCell ref="AH7:AH8"/>
    <mergeCell ref="AH9:AH10"/>
    <mergeCell ref="AH11:AH12"/>
    <mergeCell ref="AH13:AH14"/>
    <mergeCell ref="BA1:BA2"/>
    <mergeCell ref="AO1:AQ1"/>
    <mergeCell ref="AS1:AU1"/>
    <mergeCell ref="AW1:AY1"/>
    <mergeCell ref="AF7:AF8"/>
    <mergeCell ref="AK7:AK8"/>
    <mergeCell ref="AL7:AL8"/>
    <mergeCell ref="AR7:AR8"/>
    <mergeCell ref="AZ7:AZ8"/>
    <mergeCell ref="AL9:AL10"/>
    <mergeCell ref="AM9:AM10"/>
    <mergeCell ref="BC1:BC3"/>
    <mergeCell ref="BE1:BE3"/>
    <mergeCell ref="AS5:AU5"/>
    <mergeCell ref="AW5:AY5"/>
    <mergeCell ref="AO21:AO22"/>
    <mergeCell ref="BA21:BA22"/>
    <mergeCell ref="M23:M24"/>
    <mergeCell ref="AG23:AG24"/>
    <mergeCell ref="AO23:AO24"/>
    <mergeCell ref="BA23:BA24"/>
    <mergeCell ref="M17:M18"/>
    <mergeCell ref="AG17:AG18"/>
    <mergeCell ref="AO17:AO18"/>
    <mergeCell ref="BA17:BA18"/>
    <mergeCell ref="M19:M20"/>
    <mergeCell ref="AG19:AG20"/>
    <mergeCell ref="AO19:AO20"/>
    <mergeCell ref="BA19:BA20"/>
    <mergeCell ref="AG21:AG22"/>
    <mergeCell ref="N17:N18"/>
    <mergeCell ref="O17:O18"/>
    <mergeCell ref="N19:N20"/>
    <mergeCell ref="O19:O20"/>
    <mergeCell ref="N21:N22"/>
    <mergeCell ref="O21:O22"/>
    <mergeCell ref="N23:N24"/>
    <mergeCell ref="AT23:AT24"/>
    <mergeCell ref="AV23:AV24"/>
    <mergeCell ref="AX23:AX24"/>
    <mergeCell ref="R15:R16"/>
    <mergeCell ref="R17:R18"/>
    <mergeCell ref="R19:R20"/>
    <mergeCell ref="AO29:AO30"/>
    <mergeCell ref="BA29:BA30"/>
    <mergeCell ref="M31:M32"/>
    <mergeCell ref="AG31:AG32"/>
    <mergeCell ref="AO31:AO32"/>
    <mergeCell ref="BA31:BA32"/>
    <mergeCell ref="M25:M26"/>
    <mergeCell ref="AG25:AG26"/>
    <mergeCell ref="AO25:AO26"/>
    <mergeCell ref="BA25:BA26"/>
    <mergeCell ref="M27:M28"/>
    <mergeCell ref="AG27:AG28"/>
    <mergeCell ref="AO27:AO28"/>
    <mergeCell ref="BA27:BA28"/>
    <mergeCell ref="AG29:AG30"/>
    <mergeCell ref="AI25:AI26"/>
    <mergeCell ref="AI27:AI28"/>
    <mergeCell ref="AI29:AI30"/>
    <mergeCell ref="AI31:AI32"/>
    <mergeCell ref="N25:N26"/>
    <mergeCell ref="O25:O26"/>
    <mergeCell ref="N27:N28"/>
    <mergeCell ref="O27:O28"/>
    <mergeCell ref="N29:N30"/>
    <mergeCell ref="AP25:AP26"/>
    <mergeCell ref="AQ25:AQ26"/>
    <mergeCell ref="AP27:AP28"/>
    <mergeCell ref="AT25:AT26"/>
    <mergeCell ref="AV25:AV26"/>
    <mergeCell ref="AQ29:AQ30"/>
    <mergeCell ref="AP31:AP32"/>
    <mergeCell ref="AQ31:AQ32"/>
    <mergeCell ref="M39:M40"/>
    <mergeCell ref="AG39:AG40"/>
    <mergeCell ref="AO39:AO40"/>
    <mergeCell ref="BA39:BA40"/>
    <mergeCell ref="M33:M34"/>
    <mergeCell ref="AG33:AG34"/>
    <mergeCell ref="AO33:AO34"/>
    <mergeCell ref="BA33:BA34"/>
    <mergeCell ref="M35:M36"/>
    <mergeCell ref="AG35:AG36"/>
    <mergeCell ref="AO35:AO36"/>
    <mergeCell ref="BA35:BA36"/>
    <mergeCell ref="AG37:AG38"/>
    <mergeCell ref="AI33:AI34"/>
    <mergeCell ref="AI35:AI36"/>
    <mergeCell ref="AI37:AI38"/>
    <mergeCell ref="AI39:AI40"/>
    <mergeCell ref="N39:N40"/>
    <mergeCell ref="O39:O40"/>
    <mergeCell ref="AK33:AK34"/>
    <mergeCell ref="AL33:AL34"/>
    <mergeCell ref="AM33:AM34"/>
    <mergeCell ref="AP33:AP34"/>
    <mergeCell ref="AQ33:AQ34"/>
    <mergeCell ref="AP35:AP36"/>
    <mergeCell ref="AT39:AT40"/>
    <mergeCell ref="AV39:AV40"/>
    <mergeCell ref="AP39:AP40"/>
    <mergeCell ref="AQ39:AQ40"/>
    <mergeCell ref="AX39:AX40"/>
    <mergeCell ref="AO45:AO46"/>
    <mergeCell ref="BA45:BA46"/>
    <mergeCell ref="M47:M48"/>
    <mergeCell ref="AG47:AG48"/>
    <mergeCell ref="AO47:AO48"/>
    <mergeCell ref="BA47:BA48"/>
    <mergeCell ref="M41:M42"/>
    <mergeCell ref="AG41:AG42"/>
    <mergeCell ref="AO41:AO42"/>
    <mergeCell ref="BA41:BA42"/>
    <mergeCell ref="M43:M44"/>
    <mergeCell ref="AG43:AG44"/>
    <mergeCell ref="AO43:AO44"/>
    <mergeCell ref="BA43:BA44"/>
    <mergeCell ref="AI43:AI44"/>
    <mergeCell ref="AI45:AI46"/>
    <mergeCell ref="AI47:AI48"/>
    <mergeCell ref="AG45:AG46"/>
    <mergeCell ref="AI41:AI42"/>
    <mergeCell ref="N41:N42"/>
    <mergeCell ref="O41:O42"/>
    <mergeCell ref="N43:N44"/>
    <mergeCell ref="O43:O44"/>
    <mergeCell ref="N45:N46"/>
    <mergeCell ref="AP41:AP42"/>
    <mergeCell ref="AQ41:AQ42"/>
    <mergeCell ref="AP43:AP44"/>
    <mergeCell ref="AJ43:AJ44"/>
    <mergeCell ref="AN43:AN44"/>
    <mergeCell ref="AJ45:AJ46"/>
    <mergeCell ref="AP45:AP46"/>
    <mergeCell ref="AQ45:AQ46"/>
    <mergeCell ref="AP47:AP48"/>
    <mergeCell ref="AQ47:AQ48"/>
    <mergeCell ref="AO53:AO54"/>
    <mergeCell ref="BA53:BA54"/>
    <mergeCell ref="M55:M56"/>
    <mergeCell ref="AG55:AG56"/>
    <mergeCell ref="AO55:AO56"/>
    <mergeCell ref="BA55:BA56"/>
    <mergeCell ref="M49:M50"/>
    <mergeCell ref="AG49:AG50"/>
    <mergeCell ref="AO49:AO50"/>
    <mergeCell ref="BA49:BA50"/>
    <mergeCell ref="M51:M52"/>
    <mergeCell ref="AG51:AG52"/>
    <mergeCell ref="AO51:AO52"/>
    <mergeCell ref="BA51:BA52"/>
    <mergeCell ref="AI49:AI50"/>
    <mergeCell ref="AI51:AI52"/>
    <mergeCell ref="AI53:AI54"/>
    <mergeCell ref="AI55:AI56"/>
    <mergeCell ref="AG53:AG54"/>
    <mergeCell ref="N55:N56"/>
    <mergeCell ref="O55:O56"/>
    <mergeCell ref="AK53:AK54"/>
    <mergeCell ref="AL53:AL54"/>
    <mergeCell ref="AM53:AM54"/>
    <mergeCell ref="AP49:AP50"/>
    <mergeCell ref="AQ49:AQ50"/>
    <mergeCell ref="AP51:AP52"/>
    <mergeCell ref="AQ51:AQ52"/>
    <mergeCell ref="AP53:AP54"/>
    <mergeCell ref="AQ53:AQ54"/>
    <mergeCell ref="AP55:AP56"/>
    <mergeCell ref="AQ55:AQ56"/>
    <mergeCell ref="AG61:AG62"/>
    <mergeCell ref="AO61:AO62"/>
    <mergeCell ref="BA61:BA62"/>
    <mergeCell ref="M63:M64"/>
    <mergeCell ref="AG63:AG64"/>
    <mergeCell ref="AO63:AO64"/>
    <mergeCell ref="BA63:BA64"/>
    <mergeCell ref="M57:M58"/>
    <mergeCell ref="AG57:AG58"/>
    <mergeCell ref="AO57:AO58"/>
    <mergeCell ref="BA57:BA58"/>
    <mergeCell ref="M59:M60"/>
    <mergeCell ref="AG59:AG60"/>
    <mergeCell ref="AO59:AO60"/>
    <mergeCell ref="BA59:BA60"/>
    <mergeCell ref="AI57:AI58"/>
    <mergeCell ref="AI59:AI60"/>
    <mergeCell ref="AI61:AI62"/>
    <mergeCell ref="AI63:AI64"/>
    <mergeCell ref="N57:N58"/>
    <mergeCell ref="O57:O58"/>
    <mergeCell ref="N59:N60"/>
    <mergeCell ref="O59:O60"/>
    <mergeCell ref="N61:N62"/>
    <mergeCell ref="AP57:AP58"/>
    <mergeCell ref="AQ57:AQ58"/>
    <mergeCell ref="AP59:AP60"/>
    <mergeCell ref="AP63:AP64"/>
    <mergeCell ref="AQ63:AQ64"/>
    <mergeCell ref="AN61:AN62"/>
    <mergeCell ref="AG69:AG70"/>
    <mergeCell ref="AO69:AO70"/>
    <mergeCell ref="BA69:BA70"/>
    <mergeCell ref="M71:M72"/>
    <mergeCell ref="AG71:AG72"/>
    <mergeCell ref="AO71:AO72"/>
    <mergeCell ref="BA71:BA72"/>
    <mergeCell ref="M65:M66"/>
    <mergeCell ref="AG65:AG66"/>
    <mergeCell ref="AO65:AO66"/>
    <mergeCell ref="BA65:BA66"/>
    <mergeCell ref="M67:M68"/>
    <mergeCell ref="AG67:AG68"/>
    <mergeCell ref="AO67:AO68"/>
    <mergeCell ref="BA67:BA68"/>
    <mergeCell ref="AI65:AI66"/>
    <mergeCell ref="AI67:AI68"/>
    <mergeCell ref="AI69:AI70"/>
    <mergeCell ref="AI71:AI72"/>
    <mergeCell ref="N71:N72"/>
    <mergeCell ref="O71:O72"/>
    <mergeCell ref="AK67:AK68"/>
    <mergeCell ref="AL67:AL68"/>
    <mergeCell ref="AM67:AM68"/>
    <mergeCell ref="AP65:AP66"/>
    <mergeCell ref="AQ65:AQ66"/>
    <mergeCell ref="AP67:AP68"/>
    <mergeCell ref="AJ69:AJ70"/>
    <mergeCell ref="AN69:AN70"/>
    <mergeCell ref="AJ71:AJ72"/>
    <mergeCell ref="AQ67:AQ68"/>
    <mergeCell ref="AP69:AP70"/>
    <mergeCell ref="AQ69:AQ70"/>
    <mergeCell ref="AP71:AP72"/>
    <mergeCell ref="AQ71:AQ72"/>
    <mergeCell ref="AG77:AG78"/>
    <mergeCell ref="AO77:AO78"/>
    <mergeCell ref="BA77:BA78"/>
    <mergeCell ref="M79:M80"/>
    <mergeCell ref="AG79:AG80"/>
    <mergeCell ref="AO79:AO80"/>
    <mergeCell ref="BA79:BA80"/>
    <mergeCell ref="M73:M74"/>
    <mergeCell ref="AG73:AG74"/>
    <mergeCell ref="AO73:AO74"/>
    <mergeCell ref="BA73:BA74"/>
    <mergeCell ref="M75:M76"/>
    <mergeCell ref="AG75:AG76"/>
    <mergeCell ref="AO75:AO76"/>
    <mergeCell ref="BA75:BA76"/>
    <mergeCell ref="AI73:AI74"/>
    <mergeCell ref="AI75:AI76"/>
    <mergeCell ref="AI77:AI78"/>
    <mergeCell ref="AI79:AI80"/>
    <mergeCell ref="N73:N74"/>
    <mergeCell ref="O73:O74"/>
    <mergeCell ref="N75:N76"/>
    <mergeCell ref="O75:O76"/>
    <mergeCell ref="N77:N78"/>
    <mergeCell ref="AP73:AP74"/>
    <mergeCell ref="AQ73:AQ74"/>
    <mergeCell ref="AP75:AP76"/>
    <mergeCell ref="AQ75:AQ76"/>
    <mergeCell ref="AP77:AP78"/>
    <mergeCell ref="AQ77:AQ78"/>
    <mergeCell ref="AP79:AP80"/>
    <mergeCell ref="AQ79:AQ80"/>
    <mergeCell ref="AG85:AG86"/>
    <mergeCell ref="AO85:AO86"/>
    <mergeCell ref="BA85:BA86"/>
    <mergeCell ref="M87:M88"/>
    <mergeCell ref="AG87:AG88"/>
    <mergeCell ref="AO87:AO88"/>
    <mergeCell ref="BA87:BA88"/>
    <mergeCell ref="M81:M82"/>
    <mergeCell ref="AG81:AG82"/>
    <mergeCell ref="AO81:AO82"/>
    <mergeCell ref="BA81:BA82"/>
    <mergeCell ref="M83:M84"/>
    <mergeCell ref="AG83:AG84"/>
    <mergeCell ref="AO83:AO84"/>
    <mergeCell ref="BA83:BA84"/>
    <mergeCell ref="AI81:AI82"/>
    <mergeCell ref="AI83:AI84"/>
    <mergeCell ref="AI85:AI86"/>
    <mergeCell ref="AI87:AI88"/>
    <mergeCell ref="N87:N88"/>
    <mergeCell ref="O87:O88"/>
    <mergeCell ref="AK81:AK82"/>
    <mergeCell ref="AL81:AL82"/>
    <mergeCell ref="AM81:AM82"/>
    <mergeCell ref="AP81:AP82"/>
    <mergeCell ref="AQ81:AQ82"/>
    <mergeCell ref="AP83:AP84"/>
    <mergeCell ref="AT77:AT78"/>
    <mergeCell ref="AV77:AV78"/>
    <mergeCell ref="BA95:BA96"/>
    <mergeCell ref="M89:M90"/>
    <mergeCell ref="AG89:AG90"/>
    <mergeCell ref="AO89:AO90"/>
    <mergeCell ref="BA89:BA90"/>
    <mergeCell ref="M91:M92"/>
    <mergeCell ref="AG91:AG92"/>
    <mergeCell ref="AO91:AO92"/>
    <mergeCell ref="BA91:BA92"/>
    <mergeCell ref="AI89:AI90"/>
    <mergeCell ref="AI91:AI92"/>
    <mergeCell ref="AI93:AI94"/>
    <mergeCell ref="AI95:AI96"/>
    <mergeCell ref="N89:N90"/>
    <mergeCell ref="O89:O90"/>
    <mergeCell ref="N91:N92"/>
    <mergeCell ref="O91:O92"/>
    <mergeCell ref="N93:N94"/>
    <mergeCell ref="AP89:AP90"/>
    <mergeCell ref="AQ89:AQ90"/>
    <mergeCell ref="AP91:AP92"/>
    <mergeCell ref="AJ89:AJ90"/>
    <mergeCell ref="AN89:AN90"/>
    <mergeCell ref="AJ91:AJ92"/>
    <mergeCell ref="AN91:AN92"/>
    <mergeCell ref="AJ93:AJ94"/>
    <mergeCell ref="AN93:AN94"/>
    <mergeCell ref="AJ95:AJ96"/>
    <mergeCell ref="AN95:AN96"/>
    <mergeCell ref="AT89:AT90"/>
    <mergeCell ref="AV89:AV90"/>
    <mergeCell ref="AX89:AX90"/>
    <mergeCell ref="AP95:AP96"/>
    <mergeCell ref="AQ95:AQ96"/>
    <mergeCell ref="AG101:AG102"/>
    <mergeCell ref="AO101:AO102"/>
    <mergeCell ref="BA101:BA102"/>
    <mergeCell ref="M103:M104"/>
    <mergeCell ref="AG103:AG104"/>
    <mergeCell ref="AO103:AO104"/>
    <mergeCell ref="BA103:BA104"/>
    <mergeCell ref="M97:M98"/>
    <mergeCell ref="AG97:AG98"/>
    <mergeCell ref="AO97:AO98"/>
    <mergeCell ref="BA97:BA98"/>
    <mergeCell ref="M99:M100"/>
    <mergeCell ref="AG99:AG100"/>
    <mergeCell ref="AO99:AO100"/>
    <mergeCell ref="BA99:BA100"/>
    <mergeCell ref="AI97:AI98"/>
    <mergeCell ref="AI99:AI100"/>
    <mergeCell ref="AI101:AI102"/>
    <mergeCell ref="AI103:AI104"/>
    <mergeCell ref="N103:N104"/>
    <mergeCell ref="O103:O104"/>
    <mergeCell ref="R97:R98"/>
    <mergeCell ref="R99:R100"/>
    <mergeCell ref="R101:R102"/>
    <mergeCell ref="AP97:AP98"/>
    <mergeCell ref="AQ97:AQ98"/>
    <mergeCell ref="AP99:AP100"/>
    <mergeCell ref="M95:M96"/>
    <mergeCell ref="AG95:AG96"/>
    <mergeCell ref="AO95:AO96"/>
    <mergeCell ref="AQ99:AQ100"/>
    <mergeCell ref="AP101:AP102"/>
    <mergeCell ref="AQ101:AQ102"/>
    <mergeCell ref="AP103:AP104"/>
    <mergeCell ref="AQ103:AQ104"/>
    <mergeCell ref="AG109:AG110"/>
    <mergeCell ref="AO109:AO110"/>
    <mergeCell ref="BA109:BA110"/>
    <mergeCell ref="M111:M112"/>
    <mergeCell ref="AG111:AG112"/>
    <mergeCell ref="AO111:AO112"/>
    <mergeCell ref="BA111:BA112"/>
    <mergeCell ref="M105:M106"/>
    <mergeCell ref="AG105:AG106"/>
    <mergeCell ref="AO105:AO106"/>
    <mergeCell ref="BA105:BA106"/>
    <mergeCell ref="M107:M108"/>
    <mergeCell ref="AG107:AG108"/>
    <mergeCell ref="AO107:AO108"/>
    <mergeCell ref="BA107:BA108"/>
    <mergeCell ref="AI105:AI106"/>
    <mergeCell ref="AI107:AI108"/>
    <mergeCell ref="AI109:AI110"/>
    <mergeCell ref="AI111:AI112"/>
    <mergeCell ref="N105:N106"/>
    <mergeCell ref="O105:O106"/>
    <mergeCell ref="N107:N108"/>
    <mergeCell ref="O107:O108"/>
    <mergeCell ref="N109:N110"/>
    <mergeCell ref="AP105:AP106"/>
    <mergeCell ref="AQ105:AQ106"/>
    <mergeCell ref="AP107:AP108"/>
    <mergeCell ref="AQ107:AQ108"/>
    <mergeCell ref="AP109:AP110"/>
    <mergeCell ref="AQ109:AQ110"/>
    <mergeCell ref="AP111:AP112"/>
    <mergeCell ref="AQ111:AQ112"/>
    <mergeCell ref="AG117:AG118"/>
    <mergeCell ref="AO117:AO118"/>
    <mergeCell ref="BA117:BA118"/>
    <mergeCell ref="M119:M120"/>
    <mergeCell ref="AG119:AG120"/>
    <mergeCell ref="AO119:AO120"/>
    <mergeCell ref="BA119:BA120"/>
    <mergeCell ref="M113:M114"/>
    <mergeCell ref="AG113:AG114"/>
    <mergeCell ref="AO113:AO114"/>
    <mergeCell ref="BA113:BA114"/>
    <mergeCell ref="M115:M116"/>
    <mergeCell ref="AG115:AG116"/>
    <mergeCell ref="AO115:AO116"/>
    <mergeCell ref="BA115:BA116"/>
    <mergeCell ref="AI113:AI114"/>
    <mergeCell ref="AI115:AI116"/>
    <mergeCell ref="AI117:AI118"/>
    <mergeCell ref="AI119:AI120"/>
    <mergeCell ref="N119:N120"/>
    <mergeCell ref="O119:O120"/>
    <mergeCell ref="AH115:AH116"/>
    <mergeCell ref="AH117:AH118"/>
    <mergeCell ref="AH119:AH120"/>
    <mergeCell ref="AP113:AP114"/>
    <mergeCell ref="AQ113:AQ114"/>
    <mergeCell ref="AP115:AP116"/>
    <mergeCell ref="AG125:AG126"/>
    <mergeCell ref="AO125:AO126"/>
    <mergeCell ref="BA125:BA126"/>
    <mergeCell ref="M127:M128"/>
    <mergeCell ref="AG127:AG128"/>
    <mergeCell ref="AO127:AO128"/>
    <mergeCell ref="BA127:BA128"/>
    <mergeCell ref="M121:M122"/>
    <mergeCell ref="AG121:AG122"/>
    <mergeCell ref="AO121:AO122"/>
    <mergeCell ref="BA121:BA122"/>
    <mergeCell ref="M123:M124"/>
    <mergeCell ref="AG123:AG124"/>
    <mergeCell ref="AO123:AO124"/>
    <mergeCell ref="BA123:BA124"/>
    <mergeCell ref="AI121:AI122"/>
    <mergeCell ref="AI123:AI124"/>
    <mergeCell ref="AI125:AI126"/>
    <mergeCell ref="AI127:AI128"/>
    <mergeCell ref="N121:N122"/>
    <mergeCell ref="O121:O122"/>
    <mergeCell ref="N123:N124"/>
    <mergeCell ref="O123:O124"/>
    <mergeCell ref="N125:N126"/>
    <mergeCell ref="M125:M126"/>
    <mergeCell ref="AP121:AP122"/>
    <mergeCell ref="AQ121:AQ122"/>
    <mergeCell ref="AQ127:AQ128"/>
    <mergeCell ref="AJ125:AJ126"/>
    <mergeCell ref="AN125:AN126"/>
    <mergeCell ref="AJ127:AJ128"/>
    <mergeCell ref="AN127:AN128"/>
    <mergeCell ref="M129:M130"/>
    <mergeCell ref="AG129:AG130"/>
    <mergeCell ref="AO129:AO130"/>
    <mergeCell ref="BA129:BA130"/>
    <mergeCell ref="M131:M132"/>
    <mergeCell ref="AG131:AG132"/>
    <mergeCell ref="AO131:AO132"/>
    <mergeCell ref="BA131:BA132"/>
    <mergeCell ref="AI129:AI130"/>
    <mergeCell ref="AI131:AI132"/>
    <mergeCell ref="AI133:AI134"/>
    <mergeCell ref="AI135:AI136"/>
    <mergeCell ref="N135:N136"/>
    <mergeCell ref="O135:O136"/>
    <mergeCell ref="AK131:AK132"/>
    <mergeCell ref="AL131:AL132"/>
    <mergeCell ref="AM131:AM132"/>
    <mergeCell ref="M133:M134"/>
    <mergeCell ref="AT133:AT134"/>
    <mergeCell ref="AV133:AV134"/>
    <mergeCell ref="AX133:AX134"/>
    <mergeCell ref="AT135:AT136"/>
    <mergeCell ref="AV135:AV136"/>
    <mergeCell ref="AX135:AX136"/>
    <mergeCell ref="AP129:AP130"/>
    <mergeCell ref="AQ129:AQ130"/>
    <mergeCell ref="AP131:AP132"/>
    <mergeCell ref="AQ131:AQ132"/>
    <mergeCell ref="AP133:AP134"/>
    <mergeCell ref="AQ133:AQ134"/>
    <mergeCell ref="AP135:AP136"/>
    <mergeCell ref="AQ135:AQ136"/>
    <mergeCell ref="M137:M138"/>
    <mergeCell ref="AG137:AG138"/>
    <mergeCell ref="AO137:AO138"/>
    <mergeCell ref="BA137:BA138"/>
    <mergeCell ref="M139:M140"/>
    <mergeCell ref="AG139:AG140"/>
    <mergeCell ref="AO139:AO140"/>
    <mergeCell ref="BA139:BA140"/>
    <mergeCell ref="AI137:AI138"/>
    <mergeCell ref="AI139:AI140"/>
    <mergeCell ref="AI141:AI142"/>
    <mergeCell ref="AI143:AI144"/>
    <mergeCell ref="N137:N138"/>
    <mergeCell ref="O137:O138"/>
    <mergeCell ref="N139:N140"/>
    <mergeCell ref="O139:O140"/>
    <mergeCell ref="AG133:AG134"/>
    <mergeCell ref="AO133:AO134"/>
    <mergeCell ref="BA133:BA134"/>
    <mergeCell ref="M135:M136"/>
    <mergeCell ref="AG135:AG136"/>
    <mergeCell ref="AO135:AO136"/>
    <mergeCell ref="BA135:BA136"/>
    <mergeCell ref="AJ141:AJ142"/>
    <mergeCell ref="AN141:AN142"/>
    <mergeCell ref="AJ143:AJ144"/>
    <mergeCell ref="AN143:AN144"/>
    <mergeCell ref="AT137:AT138"/>
    <mergeCell ref="AV137:AV138"/>
    <mergeCell ref="AX137:AX138"/>
    <mergeCell ref="AT139:AT140"/>
    <mergeCell ref="AV139:AV140"/>
    <mergeCell ref="AO145:AO146"/>
    <mergeCell ref="BA145:BA146"/>
    <mergeCell ref="M147:M148"/>
    <mergeCell ref="AG147:AG148"/>
    <mergeCell ref="AO147:AO148"/>
    <mergeCell ref="BA147:BA148"/>
    <mergeCell ref="AI145:AI146"/>
    <mergeCell ref="AI147:AI148"/>
    <mergeCell ref="AI149:AI150"/>
    <mergeCell ref="AI151:AI152"/>
    <mergeCell ref="N151:N152"/>
    <mergeCell ref="O151:O152"/>
    <mergeCell ref="AK145:AK146"/>
    <mergeCell ref="AL145:AL146"/>
    <mergeCell ref="M141:M142"/>
    <mergeCell ref="AG141:AG142"/>
    <mergeCell ref="AO141:AO142"/>
    <mergeCell ref="BA141:BA142"/>
    <mergeCell ref="M143:M144"/>
    <mergeCell ref="AG143:AG144"/>
    <mergeCell ref="AO143:AO144"/>
    <mergeCell ref="BA143:BA144"/>
    <mergeCell ref="AP145:AP146"/>
    <mergeCell ref="AQ145:AQ146"/>
    <mergeCell ref="AP147:AP148"/>
    <mergeCell ref="AQ147:AQ148"/>
    <mergeCell ref="AP149:AP150"/>
    <mergeCell ref="AQ149:AQ150"/>
    <mergeCell ref="AP151:AP152"/>
    <mergeCell ref="AQ151:AQ152"/>
    <mergeCell ref="AJ145:AJ146"/>
    <mergeCell ref="AN145:AN146"/>
    <mergeCell ref="M155:M156"/>
    <mergeCell ref="AG155:AG156"/>
    <mergeCell ref="AO155:AO156"/>
    <mergeCell ref="BA155:BA156"/>
    <mergeCell ref="AI153:AI154"/>
    <mergeCell ref="AI155:AI156"/>
    <mergeCell ref="AI157:AI158"/>
    <mergeCell ref="AI159:AI160"/>
    <mergeCell ref="N153:N154"/>
    <mergeCell ref="O153:O154"/>
    <mergeCell ref="N155:N156"/>
    <mergeCell ref="O155:O156"/>
    <mergeCell ref="M149:M150"/>
    <mergeCell ref="AG149:AG150"/>
    <mergeCell ref="AO149:AO150"/>
    <mergeCell ref="BA149:BA150"/>
    <mergeCell ref="M151:M152"/>
    <mergeCell ref="AG151:AG152"/>
    <mergeCell ref="AO151:AO152"/>
    <mergeCell ref="BA151:BA152"/>
    <mergeCell ref="AP153:AP154"/>
    <mergeCell ref="AQ153:AQ154"/>
    <mergeCell ref="AP155:AP156"/>
    <mergeCell ref="AQ155:AQ156"/>
    <mergeCell ref="AP157:AP158"/>
    <mergeCell ref="AQ157:AQ158"/>
    <mergeCell ref="AP159:AP160"/>
    <mergeCell ref="AQ159:AQ160"/>
    <mergeCell ref="AT149:AT150"/>
    <mergeCell ref="AV149:AV150"/>
    <mergeCell ref="AX149:AX150"/>
    <mergeCell ref="AT151:AT152"/>
    <mergeCell ref="M163:M164"/>
    <mergeCell ref="AG163:AG164"/>
    <mergeCell ref="AO163:AO164"/>
    <mergeCell ref="BA163:BA164"/>
    <mergeCell ref="AI161:AI162"/>
    <mergeCell ref="AI163:AI164"/>
    <mergeCell ref="AI165:AI166"/>
    <mergeCell ref="AI167:AI168"/>
    <mergeCell ref="N167:N168"/>
    <mergeCell ref="O167:O168"/>
    <mergeCell ref="AK165:AK166"/>
    <mergeCell ref="AL165:AL166"/>
    <mergeCell ref="M157:M158"/>
    <mergeCell ref="AG157:AG158"/>
    <mergeCell ref="AO157:AO158"/>
    <mergeCell ref="BA157:BA158"/>
    <mergeCell ref="M159:M160"/>
    <mergeCell ref="AG159:AG160"/>
    <mergeCell ref="AO159:AO160"/>
    <mergeCell ref="BA159:BA160"/>
    <mergeCell ref="AP161:AP162"/>
    <mergeCell ref="AQ161:AQ162"/>
    <mergeCell ref="AP163:AP164"/>
    <mergeCell ref="AQ163:AQ164"/>
    <mergeCell ref="AP165:AP166"/>
    <mergeCell ref="AQ165:AQ166"/>
    <mergeCell ref="AP167:AP168"/>
    <mergeCell ref="AQ167:AQ168"/>
    <mergeCell ref="AJ163:AJ164"/>
    <mergeCell ref="AN163:AN164"/>
    <mergeCell ref="AJ165:AJ166"/>
    <mergeCell ref="AN165:AN166"/>
    <mergeCell ref="AI171:AI172"/>
    <mergeCell ref="AI173:AI174"/>
    <mergeCell ref="AI175:AI176"/>
    <mergeCell ref="N169:N170"/>
    <mergeCell ref="O169:O170"/>
    <mergeCell ref="N171:N172"/>
    <mergeCell ref="O171:O172"/>
    <mergeCell ref="M165:M166"/>
    <mergeCell ref="AG165:AG166"/>
    <mergeCell ref="AO165:AO166"/>
    <mergeCell ref="BA165:BA166"/>
    <mergeCell ref="M167:M168"/>
    <mergeCell ref="AG167:AG168"/>
    <mergeCell ref="AO167:AO168"/>
    <mergeCell ref="BA167:BA168"/>
    <mergeCell ref="AP169:AP170"/>
    <mergeCell ref="AQ169:AQ170"/>
    <mergeCell ref="AP171:AP172"/>
    <mergeCell ref="AQ171:AQ172"/>
    <mergeCell ref="AP173:AP174"/>
    <mergeCell ref="AQ173:AQ174"/>
    <mergeCell ref="AP175:AP176"/>
    <mergeCell ref="AQ175:AQ176"/>
    <mergeCell ref="AJ167:AJ168"/>
    <mergeCell ref="AN167:AN168"/>
    <mergeCell ref="AJ169:AJ170"/>
    <mergeCell ref="AN169:AN170"/>
    <mergeCell ref="AJ171:AJ172"/>
    <mergeCell ref="AN171:AN172"/>
    <mergeCell ref="AJ173:AJ174"/>
    <mergeCell ref="AN173:AN174"/>
    <mergeCell ref="AJ175:AJ176"/>
    <mergeCell ref="M177:M178"/>
    <mergeCell ref="AG177:AG178"/>
    <mergeCell ref="AO177:AO178"/>
    <mergeCell ref="BA177:BA178"/>
    <mergeCell ref="M179:M180"/>
    <mergeCell ref="AG179:AG180"/>
    <mergeCell ref="AO179:AO180"/>
    <mergeCell ref="BA179:BA180"/>
    <mergeCell ref="AI177:AI178"/>
    <mergeCell ref="AI179:AI180"/>
    <mergeCell ref="AI181:AI182"/>
    <mergeCell ref="AI183:AI184"/>
    <mergeCell ref="N183:N184"/>
    <mergeCell ref="O183:O184"/>
    <mergeCell ref="AK179:AK180"/>
    <mergeCell ref="AL179:AL180"/>
    <mergeCell ref="M173:M174"/>
    <mergeCell ref="AG173:AG174"/>
    <mergeCell ref="AO173:AO174"/>
    <mergeCell ref="BA173:BA174"/>
    <mergeCell ref="M175:M176"/>
    <mergeCell ref="AG175:AG176"/>
    <mergeCell ref="AO175:AO176"/>
    <mergeCell ref="BA175:BA176"/>
    <mergeCell ref="AP177:AP178"/>
    <mergeCell ref="AQ177:AQ178"/>
    <mergeCell ref="AP179:AP180"/>
    <mergeCell ref="AQ179:AQ180"/>
    <mergeCell ref="AP181:AP182"/>
    <mergeCell ref="AQ181:AQ182"/>
    <mergeCell ref="AP183:AP184"/>
    <mergeCell ref="AQ183:AQ184"/>
    <mergeCell ref="M185:M186"/>
    <mergeCell ref="AG185:AG186"/>
    <mergeCell ref="AO185:AO186"/>
    <mergeCell ref="BA185:BA186"/>
    <mergeCell ref="M187:M188"/>
    <mergeCell ref="AG187:AG188"/>
    <mergeCell ref="AO187:AO188"/>
    <mergeCell ref="BA187:BA188"/>
    <mergeCell ref="AI185:AI186"/>
    <mergeCell ref="AI187:AI188"/>
    <mergeCell ref="AI189:AI190"/>
    <mergeCell ref="AI191:AI192"/>
    <mergeCell ref="N185:N186"/>
    <mergeCell ref="O185:O186"/>
    <mergeCell ref="N187:N188"/>
    <mergeCell ref="O187:O188"/>
    <mergeCell ref="M181:M182"/>
    <mergeCell ref="AG181:AG182"/>
    <mergeCell ref="AO181:AO182"/>
    <mergeCell ref="BA181:BA182"/>
    <mergeCell ref="M183:M184"/>
    <mergeCell ref="AG183:AG184"/>
    <mergeCell ref="AO183:AO184"/>
    <mergeCell ref="BA183:BA184"/>
    <mergeCell ref="AP185:AP186"/>
    <mergeCell ref="AQ185:AQ186"/>
    <mergeCell ref="AP187:AP188"/>
    <mergeCell ref="AQ187:AQ188"/>
    <mergeCell ref="AP189:AP190"/>
    <mergeCell ref="AQ189:AQ190"/>
    <mergeCell ref="AP191:AP192"/>
    <mergeCell ref="AQ191:AQ192"/>
    <mergeCell ref="M193:M194"/>
    <mergeCell ref="AG193:AG194"/>
    <mergeCell ref="AO193:AO194"/>
    <mergeCell ref="BA193:BA194"/>
    <mergeCell ref="M195:M196"/>
    <mergeCell ref="AG195:AG196"/>
    <mergeCell ref="AO195:AO196"/>
    <mergeCell ref="BA195:BA196"/>
    <mergeCell ref="AI193:AI194"/>
    <mergeCell ref="AI195:AI196"/>
    <mergeCell ref="AI197:AI198"/>
    <mergeCell ref="AI199:AI200"/>
    <mergeCell ref="N199:N200"/>
    <mergeCell ref="O199:O200"/>
    <mergeCell ref="R193:R194"/>
    <mergeCell ref="R195:R196"/>
    <mergeCell ref="M189:M190"/>
    <mergeCell ref="AG189:AG190"/>
    <mergeCell ref="AO189:AO190"/>
    <mergeCell ref="BA189:BA190"/>
    <mergeCell ref="M191:M192"/>
    <mergeCell ref="AG191:AG192"/>
    <mergeCell ref="AO191:AO192"/>
    <mergeCell ref="BA191:BA192"/>
    <mergeCell ref="AP193:AP194"/>
    <mergeCell ref="AQ193:AQ194"/>
    <mergeCell ref="AP195:AP196"/>
    <mergeCell ref="AQ195:AQ196"/>
    <mergeCell ref="AP197:AP198"/>
    <mergeCell ref="AQ197:AQ198"/>
    <mergeCell ref="AP199:AP200"/>
    <mergeCell ref="AQ199:AQ200"/>
    <mergeCell ref="AI201:AI202"/>
    <mergeCell ref="AI203:AI204"/>
    <mergeCell ref="AI205:AI206"/>
    <mergeCell ref="AI207:AI208"/>
    <mergeCell ref="N201:N202"/>
    <mergeCell ref="O201:O202"/>
    <mergeCell ref="N203:N204"/>
    <mergeCell ref="O203:O204"/>
    <mergeCell ref="M197:M198"/>
    <mergeCell ref="AG197:AG198"/>
    <mergeCell ref="AO197:AO198"/>
    <mergeCell ref="BA197:BA198"/>
    <mergeCell ref="M199:M200"/>
    <mergeCell ref="AG199:AG200"/>
    <mergeCell ref="AO199:AO200"/>
    <mergeCell ref="BA199:BA200"/>
    <mergeCell ref="AP201:AP202"/>
    <mergeCell ref="AQ201:AQ202"/>
    <mergeCell ref="AP203:AP204"/>
    <mergeCell ref="AQ203:AQ204"/>
    <mergeCell ref="AP205:AP206"/>
    <mergeCell ref="AQ205:AQ206"/>
    <mergeCell ref="AP207:AP208"/>
    <mergeCell ref="AQ207:AQ208"/>
    <mergeCell ref="AJ199:AJ200"/>
    <mergeCell ref="AN199:AN200"/>
    <mergeCell ref="AJ201:AJ202"/>
    <mergeCell ref="AN201:AN202"/>
    <mergeCell ref="AJ203:AJ204"/>
    <mergeCell ref="AN203:AN204"/>
    <mergeCell ref="AJ205:AJ206"/>
    <mergeCell ref="AN205:AN206"/>
    <mergeCell ref="M209:M210"/>
    <mergeCell ref="AG209:AG210"/>
    <mergeCell ref="AO209:AO210"/>
    <mergeCell ref="BA209:BA210"/>
    <mergeCell ref="M211:M212"/>
    <mergeCell ref="AG211:AG212"/>
    <mergeCell ref="AO211:AO212"/>
    <mergeCell ref="BA211:BA212"/>
    <mergeCell ref="AI209:AI210"/>
    <mergeCell ref="AI211:AI212"/>
    <mergeCell ref="AI213:AI214"/>
    <mergeCell ref="AI215:AI216"/>
    <mergeCell ref="N215:N216"/>
    <mergeCell ref="O215:O216"/>
    <mergeCell ref="R215:R216"/>
    <mergeCell ref="AH211:AH212"/>
    <mergeCell ref="M205:M206"/>
    <mergeCell ref="AG205:AG206"/>
    <mergeCell ref="AO205:AO206"/>
    <mergeCell ref="BA205:BA206"/>
    <mergeCell ref="M207:M208"/>
    <mergeCell ref="AG207:AG208"/>
    <mergeCell ref="AO207:AO208"/>
    <mergeCell ref="BA207:BA208"/>
    <mergeCell ref="AP209:AP210"/>
    <mergeCell ref="AQ209:AQ210"/>
    <mergeCell ref="AP211:AP212"/>
    <mergeCell ref="AQ211:AQ212"/>
    <mergeCell ref="AP213:AP214"/>
    <mergeCell ref="AQ213:AQ214"/>
    <mergeCell ref="AP215:AP216"/>
    <mergeCell ref="AQ215:AQ216"/>
    <mergeCell ref="M217:M218"/>
    <mergeCell ref="AG217:AG218"/>
    <mergeCell ref="AO217:AO218"/>
    <mergeCell ref="BA217:BA218"/>
    <mergeCell ref="M219:M220"/>
    <mergeCell ref="AG219:AG220"/>
    <mergeCell ref="AO219:AO220"/>
    <mergeCell ref="BA219:BA220"/>
    <mergeCell ref="AI217:AI218"/>
    <mergeCell ref="AI219:AI220"/>
    <mergeCell ref="AI221:AI222"/>
    <mergeCell ref="AI223:AI224"/>
    <mergeCell ref="N217:N218"/>
    <mergeCell ref="O217:O218"/>
    <mergeCell ref="N219:N220"/>
    <mergeCell ref="O219:O220"/>
    <mergeCell ref="M213:M214"/>
    <mergeCell ref="AG213:AG214"/>
    <mergeCell ref="AO213:AO214"/>
    <mergeCell ref="BA213:BA214"/>
    <mergeCell ref="M215:M216"/>
    <mergeCell ref="AG215:AG216"/>
    <mergeCell ref="AO215:AO216"/>
    <mergeCell ref="BA215:BA216"/>
    <mergeCell ref="AP217:AP218"/>
    <mergeCell ref="AQ217:AQ218"/>
    <mergeCell ref="AP219:AP220"/>
    <mergeCell ref="AQ219:AQ220"/>
    <mergeCell ref="AP221:AP222"/>
    <mergeCell ref="AQ221:AQ222"/>
    <mergeCell ref="AP223:AP224"/>
    <mergeCell ref="AQ223:AQ224"/>
    <mergeCell ref="AI227:AI228"/>
    <mergeCell ref="AI229:AI230"/>
    <mergeCell ref="AI231:AI232"/>
    <mergeCell ref="N231:N232"/>
    <mergeCell ref="O231:O232"/>
    <mergeCell ref="AH231:AH232"/>
    <mergeCell ref="AK229:AK230"/>
    <mergeCell ref="M221:M222"/>
    <mergeCell ref="AG221:AG222"/>
    <mergeCell ref="AO221:AO222"/>
    <mergeCell ref="BA221:BA222"/>
    <mergeCell ref="M223:M224"/>
    <mergeCell ref="AG223:AG224"/>
    <mergeCell ref="AO223:AO224"/>
    <mergeCell ref="BA223:BA224"/>
    <mergeCell ref="AP225:AP226"/>
    <mergeCell ref="AQ225:AQ226"/>
    <mergeCell ref="AP227:AP228"/>
    <mergeCell ref="AQ227:AQ228"/>
    <mergeCell ref="AP229:AP230"/>
    <mergeCell ref="AQ229:AQ230"/>
    <mergeCell ref="AP231:AP232"/>
    <mergeCell ref="AQ231:AQ232"/>
    <mergeCell ref="AJ229:AJ230"/>
    <mergeCell ref="AN229:AN230"/>
    <mergeCell ref="AJ231:AJ232"/>
    <mergeCell ref="AN231:AN232"/>
    <mergeCell ref="AL229:AL230"/>
    <mergeCell ref="AM229:AM230"/>
    <mergeCell ref="AK231:AK232"/>
    <mergeCell ref="AL231:AL232"/>
    <mergeCell ref="AM231:AM232"/>
    <mergeCell ref="AI235:AI236"/>
    <mergeCell ref="AI237:AI238"/>
    <mergeCell ref="AI239:AI240"/>
    <mergeCell ref="N233:N234"/>
    <mergeCell ref="O233:O234"/>
    <mergeCell ref="N235:N236"/>
    <mergeCell ref="O235:O236"/>
    <mergeCell ref="M229:M230"/>
    <mergeCell ref="AG229:AG230"/>
    <mergeCell ref="AO229:AO230"/>
    <mergeCell ref="BA229:BA230"/>
    <mergeCell ref="M231:M232"/>
    <mergeCell ref="AG231:AG232"/>
    <mergeCell ref="AO231:AO232"/>
    <mergeCell ref="BA231:BA232"/>
    <mergeCell ref="AP233:AP234"/>
    <mergeCell ref="AQ233:AQ234"/>
    <mergeCell ref="AP235:AP236"/>
    <mergeCell ref="AQ235:AQ236"/>
    <mergeCell ref="AP237:AP238"/>
    <mergeCell ref="AQ237:AQ238"/>
    <mergeCell ref="AP239:AP240"/>
    <mergeCell ref="AQ239:AQ240"/>
    <mergeCell ref="AJ233:AJ234"/>
    <mergeCell ref="AN233:AN234"/>
    <mergeCell ref="AK233:AK234"/>
    <mergeCell ref="AL233:AL234"/>
    <mergeCell ref="AM233:AM234"/>
    <mergeCell ref="AJ235:AJ236"/>
    <mergeCell ref="AN235:AN236"/>
    <mergeCell ref="AJ237:AJ238"/>
    <mergeCell ref="AN237:AN238"/>
    <mergeCell ref="M241:M242"/>
    <mergeCell ref="AG241:AG242"/>
    <mergeCell ref="AO241:AO242"/>
    <mergeCell ref="BA241:BA242"/>
    <mergeCell ref="M243:M244"/>
    <mergeCell ref="AG243:AG244"/>
    <mergeCell ref="AO243:AO244"/>
    <mergeCell ref="BA243:BA244"/>
    <mergeCell ref="AI241:AI242"/>
    <mergeCell ref="AI243:AI244"/>
    <mergeCell ref="AI245:AI246"/>
    <mergeCell ref="AI247:AI248"/>
    <mergeCell ref="N247:N248"/>
    <mergeCell ref="O247:O248"/>
    <mergeCell ref="AK243:AK244"/>
    <mergeCell ref="AL243:AL244"/>
    <mergeCell ref="M237:M238"/>
    <mergeCell ref="AG237:AG238"/>
    <mergeCell ref="AO237:AO238"/>
    <mergeCell ref="BA237:BA238"/>
    <mergeCell ref="M239:M240"/>
    <mergeCell ref="AG239:AG240"/>
    <mergeCell ref="AO239:AO240"/>
    <mergeCell ref="BA239:BA240"/>
    <mergeCell ref="AP241:AP242"/>
    <mergeCell ref="AQ241:AQ242"/>
    <mergeCell ref="AP243:AP244"/>
    <mergeCell ref="AQ243:AQ244"/>
    <mergeCell ref="AP245:AP246"/>
    <mergeCell ref="AQ245:AQ246"/>
    <mergeCell ref="AP247:AP248"/>
    <mergeCell ref="AQ247:AQ248"/>
    <mergeCell ref="AO251:AO252"/>
    <mergeCell ref="BA251:BA252"/>
    <mergeCell ref="AI249:AI250"/>
    <mergeCell ref="AI251:AI252"/>
    <mergeCell ref="AI253:AI254"/>
    <mergeCell ref="AI255:AI256"/>
    <mergeCell ref="N249:N250"/>
    <mergeCell ref="O249:O250"/>
    <mergeCell ref="N251:N252"/>
    <mergeCell ref="O251:O252"/>
    <mergeCell ref="M245:M246"/>
    <mergeCell ref="AG245:AG246"/>
    <mergeCell ref="AO245:AO246"/>
    <mergeCell ref="BA245:BA246"/>
    <mergeCell ref="M247:M248"/>
    <mergeCell ref="AG247:AG248"/>
    <mergeCell ref="AO247:AO248"/>
    <mergeCell ref="BA247:BA248"/>
    <mergeCell ref="AP249:AP250"/>
    <mergeCell ref="AQ249:AQ250"/>
    <mergeCell ref="AP251:AP252"/>
    <mergeCell ref="AQ251:AQ252"/>
    <mergeCell ref="AP253:AP254"/>
    <mergeCell ref="AQ253:AQ254"/>
    <mergeCell ref="AP255:AP256"/>
    <mergeCell ref="AQ255:AQ256"/>
    <mergeCell ref="AJ253:AJ254"/>
    <mergeCell ref="AN253:AN254"/>
    <mergeCell ref="AJ255:AJ256"/>
    <mergeCell ref="AN255:AN256"/>
    <mergeCell ref="AT247:AT248"/>
    <mergeCell ref="AV247:AV248"/>
    <mergeCell ref="M253:M254"/>
    <mergeCell ref="AG253:AG254"/>
    <mergeCell ref="AO253:AO254"/>
    <mergeCell ref="BA253:BA254"/>
    <mergeCell ref="M255:M256"/>
    <mergeCell ref="AG255:AG256"/>
    <mergeCell ref="AO255:AO256"/>
    <mergeCell ref="BA255:BA256"/>
    <mergeCell ref="AP257:AP258"/>
    <mergeCell ref="AQ257:AQ258"/>
    <mergeCell ref="AP259:AP260"/>
    <mergeCell ref="AQ259:AQ260"/>
    <mergeCell ref="AP261:AP262"/>
    <mergeCell ref="AQ261:AQ262"/>
    <mergeCell ref="AP263:AP264"/>
    <mergeCell ref="AQ263:AQ264"/>
    <mergeCell ref="AJ257:AJ258"/>
    <mergeCell ref="AN257:AN258"/>
    <mergeCell ref="AJ259:AJ260"/>
    <mergeCell ref="AN259:AN260"/>
    <mergeCell ref="AJ261:AJ262"/>
    <mergeCell ref="AN261:AN262"/>
    <mergeCell ref="AJ263:AJ264"/>
    <mergeCell ref="AN263:AN264"/>
    <mergeCell ref="AT261:AT262"/>
    <mergeCell ref="AV261:AV262"/>
    <mergeCell ref="AX261:AX262"/>
    <mergeCell ref="AT263:AT264"/>
    <mergeCell ref="AV263:AV264"/>
    <mergeCell ref="AX263:AX264"/>
    <mergeCell ref="N253:N254"/>
    <mergeCell ref="O253:O254"/>
    <mergeCell ref="AI267:AI268"/>
    <mergeCell ref="AI269:AI270"/>
    <mergeCell ref="AI271:AI272"/>
    <mergeCell ref="N265:N266"/>
    <mergeCell ref="O265:O266"/>
    <mergeCell ref="N267:N268"/>
    <mergeCell ref="O267:O268"/>
    <mergeCell ref="N269:N270"/>
    <mergeCell ref="O269:O270"/>
    <mergeCell ref="N271:N272"/>
    <mergeCell ref="O271:O272"/>
    <mergeCell ref="R271:R272"/>
    <mergeCell ref="AH269:AH270"/>
    <mergeCell ref="M261:M262"/>
    <mergeCell ref="AG261:AG262"/>
    <mergeCell ref="AO261:AO262"/>
    <mergeCell ref="BA261:BA262"/>
    <mergeCell ref="M263:M264"/>
    <mergeCell ref="AG263:AG264"/>
    <mergeCell ref="AO263:AO264"/>
    <mergeCell ref="BA263:BA264"/>
    <mergeCell ref="AP265:AP266"/>
    <mergeCell ref="AQ265:AQ266"/>
    <mergeCell ref="AP267:AP268"/>
    <mergeCell ref="AQ267:AQ268"/>
    <mergeCell ref="AP269:AP270"/>
    <mergeCell ref="AQ269:AQ270"/>
    <mergeCell ref="AP271:AP272"/>
    <mergeCell ref="AQ271:AQ272"/>
    <mergeCell ref="AI261:AI262"/>
    <mergeCell ref="AI263:AI264"/>
    <mergeCell ref="N263:N264"/>
    <mergeCell ref="M277:M278"/>
    <mergeCell ref="AG277:AG278"/>
    <mergeCell ref="AO277:AO278"/>
    <mergeCell ref="BA277:BA278"/>
    <mergeCell ref="M273:M274"/>
    <mergeCell ref="AG273:AG274"/>
    <mergeCell ref="AO273:AO274"/>
    <mergeCell ref="BA273:BA274"/>
    <mergeCell ref="M275:M276"/>
    <mergeCell ref="AG275:AG276"/>
    <mergeCell ref="AO275:AO276"/>
    <mergeCell ref="BA275:BA276"/>
    <mergeCell ref="AI273:AI274"/>
    <mergeCell ref="AI275:AI276"/>
    <mergeCell ref="AI277:AI278"/>
    <mergeCell ref="M269:M270"/>
    <mergeCell ref="AG269:AG270"/>
    <mergeCell ref="AO269:AO270"/>
    <mergeCell ref="BA269:BA270"/>
    <mergeCell ref="M271:M272"/>
    <mergeCell ref="AG271:AG272"/>
    <mergeCell ref="AO271:AO272"/>
    <mergeCell ref="BA271:BA272"/>
    <mergeCell ref="N277:N278"/>
    <mergeCell ref="O277:O278"/>
    <mergeCell ref="R273:R274"/>
    <mergeCell ref="R275:R276"/>
    <mergeCell ref="R277:R278"/>
    <mergeCell ref="AH271:AH272"/>
    <mergeCell ref="AH273:AH274"/>
    <mergeCell ref="AH275:AH276"/>
    <mergeCell ref="AH277:AH278"/>
    <mergeCell ref="M265:M266"/>
    <mergeCell ref="AG265:AG266"/>
    <mergeCell ref="AO265:AO266"/>
    <mergeCell ref="BA265:BA266"/>
    <mergeCell ref="M267:M268"/>
    <mergeCell ref="AG267:AG268"/>
    <mergeCell ref="O29:O30"/>
    <mergeCell ref="N31:N32"/>
    <mergeCell ref="O67:O68"/>
    <mergeCell ref="N69:N70"/>
    <mergeCell ref="O69:O70"/>
    <mergeCell ref="O45:O46"/>
    <mergeCell ref="N47:N48"/>
    <mergeCell ref="O47:O48"/>
    <mergeCell ref="N49:N50"/>
    <mergeCell ref="O49:O50"/>
    <mergeCell ref="N51:N52"/>
    <mergeCell ref="O51:O52"/>
    <mergeCell ref="N53:N54"/>
    <mergeCell ref="O53:O54"/>
    <mergeCell ref="O31:O32"/>
    <mergeCell ref="N33:N34"/>
    <mergeCell ref="O33:O34"/>
    <mergeCell ref="N35:N36"/>
    <mergeCell ref="O35:O36"/>
    <mergeCell ref="N37:N38"/>
    <mergeCell ref="O37:O38"/>
    <mergeCell ref="N95:N96"/>
    <mergeCell ref="O95:O96"/>
    <mergeCell ref="N97:N98"/>
    <mergeCell ref="O97:O98"/>
    <mergeCell ref="N99:N100"/>
    <mergeCell ref="O99:O100"/>
    <mergeCell ref="N101:N102"/>
    <mergeCell ref="O101:O102"/>
    <mergeCell ref="O77:O78"/>
    <mergeCell ref="N79:N80"/>
    <mergeCell ref="O79:O80"/>
    <mergeCell ref="N81:N82"/>
    <mergeCell ref="O81:O82"/>
    <mergeCell ref="N83:N84"/>
    <mergeCell ref="O83:O84"/>
    <mergeCell ref="N85:N86"/>
    <mergeCell ref="O85:O86"/>
    <mergeCell ref="N141:N142"/>
    <mergeCell ref="O141:O142"/>
    <mergeCell ref="N143:N144"/>
    <mergeCell ref="O143:O144"/>
    <mergeCell ref="N145:N146"/>
    <mergeCell ref="O145:O146"/>
    <mergeCell ref="N147:N148"/>
    <mergeCell ref="O147:O148"/>
    <mergeCell ref="N149:N150"/>
    <mergeCell ref="O149:O150"/>
    <mergeCell ref="N129:N130"/>
    <mergeCell ref="O129:O130"/>
    <mergeCell ref="N131:N132"/>
    <mergeCell ref="O131:O132"/>
    <mergeCell ref="N133:N134"/>
    <mergeCell ref="O133:O134"/>
    <mergeCell ref="O109:O110"/>
    <mergeCell ref="N111:N112"/>
    <mergeCell ref="O111:O112"/>
    <mergeCell ref="N113:N114"/>
    <mergeCell ref="O113:O114"/>
    <mergeCell ref="N115:N116"/>
    <mergeCell ref="O115:O116"/>
    <mergeCell ref="N117:N118"/>
    <mergeCell ref="O117:O118"/>
    <mergeCell ref="O125:O126"/>
    <mergeCell ref="N127:N128"/>
    <mergeCell ref="O127:O128"/>
    <mergeCell ref="N191:N192"/>
    <mergeCell ref="O191:O192"/>
    <mergeCell ref="N193:N194"/>
    <mergeCell ref="O193:O194"/>
    <mergeCell ref="N195:N196"/>
    <mergeCell ref="O195:O196"/>
    <mergeCell ref="N197:N198"/>
    <mergeCell ref="O197:O198"/>
    <mergeCell ref="N173:N174"/>
    <mergeCell ref="O173:O174"/>
    <mergeCell ref="N175:N176"/>
    <mergeCell ref="O175:O176"/>
    <mergeCell ref="N177:N178"/>
    <mergeCell ref="O177:O178"/>
    <mergeCell ref="N179:N180"/>
    <mergeCell ref="O179:O180"/>
    <mergeCell ref="N181:N182"/>
    <mergeCell ref="O181:O182"/>
    <mergeCell ref="N255:N256"/>
    <mergeCell ref="O255:O256"/>
    <mergeCell ref="N257:N258"/>
    <mergeCell ref="O257:O258"/>
    <mergeCell ref="N259:N260"/>
    <mergeCell ref="O259:O260"/>
    <mergeCell ref="N261:N262"/>
    <mergeCell ref="O261:O262"/>
    <mergeCell ref="N237:N238"/>
    <mergeCell ref="O237:O238"/>
    <mergeCell ref="N239:N240"/>
    <mergeCell ref="O239:O240"/>
    <mergeCell ref="N241:N242"/>
    <mergeCell ref="O241:O242"/>
    <mergeCell ref="N243:N244"/>
    <mergeCell ref="O243:O244"/>
    <mergeCell ref="N245:N246"/>
    <mergeCell ref="O245:O246"/>
    <mergeCell ref="O263:O264"/>
    <mergeCell ref="R71:R72"/>
    <mergeCell ref="R73:R74"/>
    <mergeCell ref="R75:R76"/>
    <mergeCell ref="R77:R78"/>
    <mergeCell ref="R43:R44"/>
    <mergeCell ref="R45:R46"/>
    <mergeCell ref="R47:R48"/>
    <mergeCell ref="R49:R50"/>
    <mergeCell ref="R51:R52"/>
    <mergeCell ref="R53:R54"/>
    <mergeCell ref="R55:R56"/>
    <mergeCell ref="R57:R58"/>
    <mergeCell ref="R59:R60"/>
    <mergeCell ref="N273:N274"/>
    <mergeCell ref="O273:O274"/>
    <mergeCell ref="N275:N276"/>
    <mergeCell ref="O275:O276"/>
    <mergeCell ref="N221:N222"/>
    <mergeCell ref="O221:O222"/>
    <mergeCell ref="N223:N224"/>
    <mergeCell ref="O223:O224"/>
    <mergeCell ref="N225:N226"/>
    <mergeCell ref="O225:O226"/>
    <mergeCell ref="N227:N228"/>
    <mergeCell ref="O227:O228"/>
    <mergeCell ref="N229:N230"/>
    <mergeCell ref="O229:O230"/>
    <mergeCell ref="N205:N206"/>
    <mergeCell ref="O205:O206"/>
    <mergeCell ref="N207:N208"/>
    <mergeCell ref="O207:O208"/>
    <mergeCell ref="R243:R244"/>
    <mergeCell ref="R245:R246"/>
    <mergeCell ref="R247:R248"/>
    <mergeCell ref="N209:N210"/>
    <mergeCell ref="R135:R136"/>
    <mergeCell ref="R137:R138"/>
    <mergeCell ref="R103:R104"/>
    <mergeCell ref="R105:R106"/>
    <mergeCell ref="R107:R108"/>
    <mergeCell ref="R109:R110"/>
    <mergeCell ref="R111:R112"/>
    <mergeCell ref="R113:R114"/>
    <mergeCell ref="R115:R116"/>
    <mergeCell ref="R117:R118"/>
    <mergeCell ref="R119:R120"/>
    <mergeCell ref="R79:R80"/>
    <mergeCell ref="R81:R82"/>
    <mergeCell ref="R83:R84"/>
    <mergeCell ref="R85:R86"/>
    <mergeCell ref="R87:R88"/>
    <mergeCell ref="R89:R90"/>
    <mergeCell ref="R91:R92"/>
    <mergeCell ref="R93:R94"/>
    <mergeCell ref="R95:R96"/>
    <mergeCell ref="R179:R180"/>
    <mergeCell ref="R181:R182"/>
    <mergeCell ref="R183:R184"/>
    <mergeCell ref="R185:R186"/>
    <mergeCell ref="R187:R188"/>
    <mergeCell ref="R189:R190"/>
    <mergeCell ref="R191:R192"/>
    <mergeCell ref="R157:R158"/>
    <mergeCell ref="R211:R212"/>
    <mergeCell ref="R213:R214"/>
    <mergeCell ref="R165:R166"/>
    <mergeCell ref="R167:R168"/>
    <mergeCell ref="R169:R170"/>
    <mergeCell ref="R171:R172"/>
    <mergeCell ref="R173:R174"/>
    <mergeCell ref="R139:R140"/>
    <mergeCell ref="R141:R142"/>
    <mergeCell ref="R143:R144"/>
    <mergeCell ref="R145:R146"/>
    <mergeCell ref="R147:R148"/>
    <mergeCell ref="R149:R150"/>
    <mergeCell ref="R151:R152"/>
    <mergeCell ref="R153:R154"/>
    <mergeCell ref="R155:R156"/>
    <mergeCell ref="R159:R160"/>
    <mergeCell ref="R161:R162"/>
    <mergeCell ref="R163:R164"/>
    <mergeCell ref="R21:R22"/>
    <mergeCell ref="R23:R24"/>
    <mergeCell ref="R25:R26"/>
    <mergeCell ref="R27:R28"/>
    <mergeCell ref="R29:R30"/>
    <mergeCell ref="R31:R32"/>
    <mergeCell ref="R33:R34"/>
    <mergeCell ref="R35:R36"/>
    <mergeCell ref="R37:R38"/>
    <mergeCell ref="R39:R40"/>
    <mergeCell ref="R41:R42"/>
    <mergeCell ref="R253:R254"/>
    <mergeCell ref="R255:R256"/>
    <mergeCell ref="R257:R258"/>
    <mergeCell ref="R249:R250"/>
    <mergeCell ref="R251:R252"/>
    <mergeCell ref="R217:R218"/>
    <mergeCell ref="R219:R220"/>
    <mergeCell ref="R221:R222"/>
    <mergeCell ref="R223:R224"/>
    <mergeCell ref="R225:R226"/>
    <mergeCell ref="R227:R228"/>
    <mergeCell ref="R229:R230"/>
    <mergeCell ref="R231:R232"/>
    <mergeCell ref="R233:R234"/>
    <mergeCell ref="R197:R198"/>
    <mergeCell ref="R199:R200"/>
    <mergeCell ref="R201:R202"/>
    <mergeCell ref="R203:R204"/>
    <mergeCell ref="R205:R206"/>
    <mergeCell ref="R207:R208"/>
    <mergeCell ref="R209:R210"/>
    <mergeCell ref="R259:R260"/>
    <mergeCell ref="R261:R262"/>
    <mergeCell ref="R263:R264"/>
    <mergeCell ref="R265:R266"/>
    <mergeCell ref="R267:R268"/>
    <mergeCell ref="R269:R270"/>
    <mergeCell ref="R235:R236"/>
    <mergeCell ref="R237:R238"/>
    <mergeCell ref="AH53:AH54"/>
    <mergeCell ref="AH55:AH56"/>
    <mergeCell ref="AH57:AH58"/>
    <mergeCell ref="AH59:AH60"/>
    <mergeCell ref="AH25:AH26"/>
    <mergeCell ref="AH27:AH28"/>
    <mergeCell ref="AH29:AH30"/>
    <mergeCell ref="AH31:AH32"/>
    <mergeCell ref="AH33:AH34"/>
    <mergeCell ref="AH35:AH36"/>
    <mergeCell ref="AH37:AH38"/>
    <mergeCell ref="AH39:AH40"/>
    <mergeCell ref="AH41:AH42"/>
    <mergeCell ref="AH191:AH192"/>
    <mergeCell ref="AH157:AH158"/>
    <mergeCell ref="AH159:AH160"/>
    <mergeCell ref="AH161:AH162"/>
    <mergeCell ref="AH163:AH164"/>
    <mergeCell ref="AH165:AH166"/>
    <mergeCell ref="AH167:AH168"/>
    <mergeCell ref="AH169:AH170"/>
    <mergeCell ref="AH171:AH172"/>
    <mergeCell ref="AH173:AH174"/>
    <mergeCell ref="AH139:AH140"/>
    <mergeCell ref="AH15:AH16"/>
    <mergeCell ref="AH17:AH18"/>
    <mergeCell ref="AH19:AH20"/>
    <mergeCell ref="AH21:AH22"/>
    <mergeCell ref="AH23:AH24"/>
    <mergeCell ref="AH101:AH102"/>
    <mergeCell ref="AH103:AH104"/>
    <mergeCell ref="AH105:AH106"/>
    <mergeCell ref="AH107:AH108"/>
    <mergeCell ref="AH109:AH110"/>
    <mergeCell ref="AH111:AH112"/>
    <mergeCell ref="AH113:AH114"/>
    <mergeCell ref="AH79:AH80"/>
    <mergeCell ref="AH81:AH82"/>
    <mergeCell ref="AH83:AH84"/>
    <mergeCell ref="AH85:AH86"/>
    <mergeCell ref="AH87:AH88"/>
    <mergeCell ref="AH89:AH90"/>
    <mergeCell ref="AH91:AH92"/>
    <mergeCell ref="AH93:AH94"/>
    <mergeCell ref="AH95:AH96"/>
    <mergeCell ref="AH61:AH62"/>
    <mergeCell ref="AH63:AH64"/>
    <mergeCell ref="AH65:AH66"/>
    <mergeCell ref="AH67:AH68"/>
    <mergeCell ref="AH69:AH70"/>
    <mergeCell ref="AH71:AH72"/>
    <mergeCell ref="AH73:AH74"/>
    <mergeCell ref="AH75:AH76"/>
    <mergeCell ref="AH77:AH78"/>
    <mergeCell ref="AH141:AH142"/>
    <mergeCell ref="AH143:AH144"/>
    <mergeCell ref="AH145:AH146"/>
    <mergeCell ref="AH147:AH148"/>
    <mergeCell ref="AH149:AH150"/>
    <mergeCell ref="AH151:AH152"/>
    <mergeCell ref="AH153:AH154"/>
    <mergeCell ref="AH155:AH156"/>
    <mergeCell ref="AH215:AH216"/>
    <mergeCell ref="AH217:AH218"/>
    <mergeCell ref="AH219:AH220"/>
    <mergeCell ref="AH221:AH222"/>
    <mergeCell ref="AH223:AH224"/>
    <mergeCell ref="AH225:AH226"/>
    <mergeCell ref="AH227:AH228"/>
    <mergeCell ref="AH229:AH230"/>
    <mergeCell ref="AH193:AH194"/>
    <mergeCell ref="AH195:AH196"/>
    <mergeCell ref="AH197:AH198"/>
    <mergeCell ref="AH199:AH200"/>
    <mergeCell ref="AH201:AH202"/>
    <mergeCell ref="AH203:AH204"/>
    <mergeCell ref="AH205:AH206"/>
    <mergeCell ref="AH207:AH208"/>
    <mergeCell ref="AH209:AH210"/>
    <mergeCell ref="AH251:AH252"/>
    <mergeCell ref="AH253:AH254"/>
    <mergeCell ref="AH255:AH256"/>
    <mergeCell ref="AH257:AH258"/>
    <mergeCell ref="AH259:AH260"/>
    <mergeCell ref="AH261:AH262"/>
    <mergeCell ref="AH263:AH264"/>
    <mergeCell ref="AH265:AH266"/>
    <mergeCell ref="AH267:AH268"/>
    <mergeCell ref="AH233:AH234"/>
    <mergeCell ref="AH235:AH236"/>
    <mergeCell ref="AH237:AH238"/>
    <mergeCell ref="AH239:AH240"/>
    <mergeCell ref="AH241:AH242"/>
    <mergeCell ref="AH243:AH244"/>
    <mergeCell ref="AH245:AH246"/>
    <mergeCell ref="AH247:AH248"/>
    <mergeCell ref="AH249:AH250"/>
    <mergeCell ref="BD7:BD8"/>
    <mergeCell ref="L9:L10"/>
    <mergeCell ref="AF9:AF10"/>
    <mergeCell ref="AR9:AR10"/>
    <mergeCell ref="AZ9:AZ10"/>
    <mergeCell ref="BD9:BD10"/>
    <mergeCell ref="L11:L12"/>
    <mergeCell ref="AF11:AF12"/>
    <mergeCell ref="AR11:AR12"/>
    <mergeCell ref="AZ11:AZ12"/>
    <mergeCell ref="BD11:BD12"/>
    <mergeCell ref="L13:L14"/>
    <mergeCell ref="AF13:AF14"/>
    <mergeCell ref="AR13:AR14"/>
    <mergeCell ref="AZ13:AZ14"/>
    <mergeCell ref="BD13:BD14"/>
    <mergeCell ref="AK13:AK14"/>
    <mergeCell ref="AL13:AL14"/>
    <mergeCell ref="AM13:AM14"/>
    <mergeCell ref="N7:N8"/>
    <mergeCell ref="O7:O8"/>
    <mergeCell ref="N9:N10"/>
    <mergeCell ref="O9:O10"/>
    <mergeCell ref="N11:N12"/>
    <mergeCell ref="O11:O12"/>
    <mergeCell ref="N13:N14"/>
    <mergeCell ref="O13:O14"/>
    <mergeCell ref="BA13:BA14"/>
    <mergeCell ref="AO9:AO10"/>
    <mergeCell ref="BA9:BA10"/>
    <mergeCell ref="AO11:AO12"/>
    <mergeCell ref="BA11:BA12"/>
    <mergeCell ref="L15:L16"/>
    <mergeCell ref="AF15:AF16"/>
    <mergeCell ref="AR15:AR16"/>
    <mergeCell ref="AZ15:AZ16"/>
    <mergeCell ref="BD15:BD16"/>
    <mergeCell ref="L17:L18"/>
    <mergeCell ref="AF17:AF18"/>
    <mergeCell ref="AR17:AR18"/>
    <mergeCell ref="AZ17:AZ18"/>
    <mergeCell ref="BD17:BD18"/>
    <mergeCell ref="L19:L20"/>
    <mergeCell ref="AF19:AF20"/>
    <mergeCell ref="AR19:AR20"/>
    <mergeCell ref="AZ19:AZ20"/>
    <mergeCell ref="BD19:BD20"/>
    <mergeCell ref="L21:L22"/>
    <mergeCell ref="AF21:AF22"/>
    <mergeCell ref="AR21:AR22"/>
    <mergeCell ref="AZ21:AZ22"/>
    <mergeCell ref="BD21:BD22"/>
    <mergeCell ref="AK15:AK16"/>
    <mergeCell ref="AL15:AL16"/>
    <mergeCell ref="AM15:AM16"/>
    <mergeCell ref="AK17:AK18"/>
    <mergeCell ref="AL17:AL18"/>
    <mergeCell ref="AM19:AM20"/>
    <mergeCell ref="N15:N16"/>
    <mergeCell ref="O15:O16"/>
    <mergeCell ref="M15:M16"/>
    <mergeCell ref="AG15:AG16"/>
    <mergeCell ref="AO15:AO16"/>
    <mergeCell ref="BA15:BA16"/>
    <mergeCell ref="L23:L24"/>
    <mergeCell ref="AF23:AF24"/>
    <mergeCell ref="AR23:AR24"/>
    <mergeCell ref="AZ23:AZ24"/>
    <mergeCell ref="BD23:BD24"/>
    <mergeCell ref="L25:L26"/>
    <mergeCell ref="AF25:AF26"/>
    <mergeCell ref="AR25:AR26"/>
    <mergeCell ref="AZ25:AZ26"/>
    <mergeCell ref="BD25:BD26"/>
    <mergeCell ref="L27:L28"/>
    <mergeCell ref="AF27:AF28"/>
    <mergeCell ref="AR27:AR28"/>
    <mergeCell ref="AZ27:AZ28"/>
    <mergeCell ref="BD27:BD28"/>
    <mergeCell ref="L29:L30"/>
    <mergeCell ref="AF29:AF30"/>
    <mergeCell ref="AR29:AR30"/>
    <mergeCell ref="AZ29:AZ30"/>
    <mergeCell ref="BD29:BD30"/>
    <mergeCell ref="AM27:AM28"/>
    <mergeCell ref="AK29:AK30"/>
    <mergeCell ref="AL29:AL30"/>
    <mergeCell ref="AM29:AM30"/>
    <mergeCell ref="AK25:AK26"/>
    <mergeCell ref="AL25:AL26"/>
    <mergeCell ref="AM25:AM26"/>
    <mergeCell ref="AK27:AK28"/>
    <mergeCell ref="AL27:AL28"/>
    <mergeCell ref="O23:O24"/>
    <mergeCell ref="AQ27:AQ28"/>
    <mergeCell ref="AP29:AP30"/>
    <mergeCell ref="L31:L32"/>
    <mergeCell ref="AF31:AF32"/>
    <mergeCell ref="AR31:AR32"/>
    <mergeCell ref="AZ31:AZ32"/>
    <mergeCell ref="BD31:BD32"/>
    <mergeCell ref="L33:L34"/>
    <mergeCell ref="AF33:AF34"/>
    <mergeCell ref="AR33:AR34"/>
    <mergeCell ref="AZ33:AZ34"/>
    <mergeCell ref="BD33:BD34"/>
    <mergeCell ref="L35:L36"/>
    <mergeCell ref="AF35:AF36"/>
    <mergeCell ref="AR35:AR36"/>
    <mergeCell ref="AZ35:AZ36"/>
    <mergeCell ref="BD35:BD36"/>
    <mergeCell ref="L37:L38"/>
    <mergeCell ref="AF37:AF38"/>
    <mergeCell ref="AR37:AR38"/>
    <mergeCell ref="AZ37:AZ38"/>
    <mergeCell ref="BD37:BD38"/>
    <mergeCell ref="AK31:AK32"/>
    <mergeCell ref="AL31:AL32"/>
    <mergeCell ref="AM31:AM32"/>
    <mergeCell ref="AK35:AK36"/>
    <mergeCell ref="AL35:AL36"/>
    <mergeCell ref="AM35:AM36"/>
    <mergeCell ref="AK37:AK38"/>
    <mergeCell ref="AQ35:AQ36"/>
    <mergeCell ref="AP37:AP38"/>
    <mergeCell ref="AQ37:AQ38"/>
    <mergeCell ref="AO37:AO38"/>
    <mergeCell ref="BA37:BA38"/>
    <mergeCell ref="L39:L40"/>
    <mergeCell ref="AF39:AF40"/>
    <mergeCell ref="AR39:AR40"/>
    <mergeCell ref="AZ39:AZ40"/>
    <mergeCell ref="BD39:BD40"/>
    <mergeCell ref="L41:L42"/>
    <mergeCell ref="AF41:AF42"/>
    <mergeCell ref="AR41:AR42"/>
    <mergeCell ref="AZ41:AZ42"/>
    <mergeCell ref="BD41:BD42"/>
    <mergeCell ref="L43:L44"/>
    <mergeCell ref="AF43:AF44"/>
    <mergeCell ref="AR43:AR44"/>
    <mergeCell ref="AZ43:AZ44"/>
    <mergeCell ref="BD43:BD44"/>
    <mergeCell ref="L45:L46"/>
    <mergeCell ref="AF45:AF46"/>
    <mergeCell ref="AR45:AR46"/>
    <mergeCell ref="AZ45:AZ46"/>
    <mergeCell ref="BD45:BD46"/>
    <mergeCell ref="AK41:AK42"/>
    <mergeCell ref="AL41:AL42"/>
    <mergeCell ref="AM41:AM42"/>
    <mergeCell ref="AK43:AK44"/>
    <mergeCell ref="AL43:AL44"/>
    <mergeCell ref="AM43:AM44"/>
    <mergeCell ref="AK45:AK46"/>
    <mergeCell ref="AL45:AL46"/>
    <mergeCell ref="AM45:AM46"/>
    <mergeCell ref="AH43:AH44"/>
    <mergeCell ref="AH45:AH46"/>
    <mergeCell ref="AQ43:AQ44"/>
    <mergeCell ref="L47:L48"/>
    <mergeCell ref="AF47:AF48"/>
    <mergeCell ref="AR47:AR48"/>
    <mergeCell ref="AZ47:AZ48"/>
    <mergeCell ref="BD47:BD48"/>
    <mergeCell ref="L49:L50"/>
    <mergeCell ref="AF49:AF50"/>
    <mergeCell ref="AR49:AR50"/>
    <mergeCell ref="AZ49:AZ50"/>
    <mergeCell ref="BD49:BD50"/>
    <mergeCell ref="L51:L52"/>
    <mergeCell ref="AF51:AF52"/>
    <mergeCell ref="AR51:AR52"/>
    <mergeCell ref="AZ51:AZ52"/>
    <mergeCell ref="BD51:BD52"/>
    <mergeCell ref="L53:L54"/>
    <mergeCell ref="AF53:AF54"/>
    <mergeCell ref="AR53:AR54"/>
    <mergeCell ref="AZ53:AZ54"/>
    <mergeCell ref="BD53:BD54"/>
    <mergeCell ref="AK47:AK48"/>
    <mergeCell ref="AL47:AL48"/>
    <mergeCell ref="AM47:AM48"/>
    <mergeCell ref="AK49:AK50"/>
    <mergeCell ref="AL49:AL50"/>
    <mergeCell ref="AM49:AM50"/>
    <mergeCell ref="AK51:AK52"/>
    <mergeCell ref="AL51:AL52"/>
    <mergeCell ref="AM51:AM52"/>
    <mergeCell ref="AH47:AH48"/>
    <mergeCell ref="AH49:AH50"/>
    <mergeCell ref="AH51:AH52"/>
    <mergeCell ref="L55:L56"/>
    <mergeCell ref="AF55:AF56"/>
    <mergeCell ref="AR55:AR56"/>
    <mergeCell ref="AZ55:AZ56"/>
    <mergeCell ref="BD55:BD56"/>
    <mergeCell ref="L57:L58"/>
    <mergeCell ref="AF57:AF58"/>
    <mergeCell ref="AR57:AR58"/>
    <mergeCell ref="AZ57:AZ58"/>
    <mergeCell ref="BD57:BD58"/>
    <mergeCell ref="L59:L60"/>
    <mergeCell ref="AF59:AF60"/>
    <mergeCell ref="AR59:AR60"/>
    <mergeCell ref="AZ59:AZ60"/>
    <mergeCell ref="BD59:BD60"/>
    <mergeCell ref="L61:L62"/>
    <mergeCell ref="AF61:AF62"/>
    <mergeCell ref="AR61:AR62"/>
    <mergeCell ref="AZ61:AZ62"/>
    <mergeCell ref="BD61:BD62"/>
    <mergeCell ref="AM57:AM58"/>
    <mergeCell ref="AK59:AK60"/>
    <mergeCell ref="AL59:AL60"/>
    <mergeCell ref="AM59:AM60"/>
    <mergeCell ref="R61:R62"/>
    <mergeCell ref="O61:O62"/>
    <mergeCell ref="AQ59:AQ60"/>
    <mergeCell ref="AP61:AP62"/>
    <mergeCell ref="AQ61:AQ62"/>
    <mergeCell ref="AJ59:AJ60"/>
    <mergeCell ref="AN59:AN60"/>
    <mergeCell ref="AJ61:AJ62"/>
    <mergeCell ref="L63:L64"/>
    <mergeCell ref="AF63:AF64"/>
    <mergeCell ref="AR63:AR64"/>
    <mergeCell ref="AZ63:AZ64"/>
    <mergeCell ref="BD63:BD64"/>
    <mergeCell ref="L65:L66"/>
    <mergeCell ref="AF65:AF66"/>
    <mergeCell ref="AR65:AR66"/>
    <mergeCell ref="AZ65:AZ66"/>
    <mergeCell ref="BD65:BD66"/>
    <mergeCell ref="L67:L68"/>
    <mergeCell ref="AF67:AF68"/>
    <mergeCell ref="AR67:AR68"/>
    <mergeCell ref="AZ67:AZ68"/>
    <mergeCell ref="BD67:BD68"/>
    <mergeCell ref="L69:L70"/>
    <mergeCell ref="AF69:AF70"/>
    <mergeCell ref="AR69:AR70"/>
    <mergeCell ref="AZ69:AZ70"/>
    <mergeCell ref="BD69:BD70"/>
    <mergeCell ref="AK69:AK70"/>
    <mergeCell ref="AL69:AL70"/>
    <mergeCell ref="AM69:AM70"/>
    <mergeCell ref="R63:R64"/>
    <mergeCell ref="R65:R66"/>
    <mergeCell ref="R67:R68"/>
    <mergeCell ref="R69:R70"/>
    <mergeCell ref="N63:N64"/>
    <mergeCell ref="O63:O64"/>
    <mergeCell ref="N65:N66"/>
    <mergeCell ref="O65:O66"/>
    <mergeCell ref="N67:N68"/>
    <mergeCell ref="L71:L72"/>
    <mergeCell ref="AF71:AF72"/>
    <mergeCell ref="AR71:AR72"/>
    <mergeCell ref="AZ71:AZ72"/>
    <mergeCell ref="BD71:BD72"/>
    <mergeCell ref="L73:L74"/>
    <mergeCell ref="AF73:AF74"/>
    <mergeCell ref="AR73:AR74"/>
    <mergeCell ref="AZ73:AZ74"/>
    <mergeCell ref="BD73:BD74"/>
    <mergeCell ref="L75:L76"/>
    <mergeCell ref="AF75:AF76"/>
    <mergeCell ref="AR75:AR76"/>
    <mergeCell ref="AZ75:AZ76"/>
    <mergeCell ref="BD75:BD76"/>
    <mergeCell ref="L77:L78"/>
    <mergeCell ref="AF77:AF78"/>
    <mergeCell ref="AR77:AR78"/>
    <mergeCell ref="AZ77:AZ78"/>
    <mergeCell ref="BD77:BD78"/>
    <mergeCell ref="AK75:AK76"/>
    <mergeCell ref="AL75:AL76"/>
    <mergeCell ref="AM75:AM76"/>
    <mergeCell ref="AK77:AK78"/>
    <mergeCell ref="AL77:AL78"/>
    <mergeCell ref="AM77:AM78"/>
    <mergeCell ref="AK71:AK72"/>
    <mergeCell ref="AL71:AL72"/>
    <mergeCell ref="AM71:AM72"/>
    <mergeCell ref="AK73:AK74"/>
    <mergeCell ref="AL73:AL74"/>
    <mergeCell ref="AM73:AM74"/>
    <mergeCell ref="L79:L80"/>
    <mergeCell ref="AF79:AF80"/>
    <mergeCell ref="AR79:AR80"/>
    <mergeCell ref="AZ79:AZ80"/>
    <mergeCell ref="BD79:BD80"/>
    <mergeCell ref="L81:L82"/>
    <mergeCell ref="AF81:AF82"/>
    <mergeCell ref="AR81:AR82"/>
    <mergeCell ref="AZ81:AZ82"/>
    <mergeCell ref="BD81:BD82"/>
    <mergeCell ref="L83:L84"/>
    <mergeCell ref="AF83:AF84"/>
    <mergeCell ref="AR83:AR84"/>
    <mergeCell ref="AZ83:AZ84"/>
    <mergeCell ref="BD83:BD84"/>
    <mergeCell ref="L85:L86"/>
    <mergeCell ref="AF85:AF86"/>
    <mergeCell ref="AR85:AR86"/>
    <mergeCell ref="AZ85:AZ86"/>
    <mergeCell ref="BD85:BD86"/>
    <mergeCell ref="AK79:AK80"/>
    <mergeCell ref="AL79:AL80"/>
    <mergeCell ref="AM79:AM80"/>
    <mergeCell ref="AQ83:AQ84"/>
    <mergeCell ref="AP85:AP86"/>
    <mergeCell ref="AQ85:AQ86"/>
    <mergeCell ref="L87:L88"/>
    <mergeCell ref="AF87:AF88"/>
    <mergeCell ref="AR87:AR88"/>
    <mergeCell ref="AZ87:AZ88"/>
    <mergeCell ref="BD87:BD88"/>
    <mergeCell ref="L89:L90"/>
    <mergeCell ref="AF89:AF90"/>
    <mergeCell ref="AR89:AR90"/>
    <mergeCell ref="AZ89:AZ90"/>
    <mergeCell ref="BD89:BD90"/>
    <mergeCell ref="L91:L92"/>
    <mergeCell ref="AF91:AF92"/>
    <mergeCell ref="AR91:AR92"/>
    <mergeCell ref="AZ91:AZ92"/>
    <mergeCell ref="BD91:BD92"/>
    <mergeCell ref="L93:L94"/>
    <mergeCell ref="AF93:AF94"/>
    <mergeCell ref="AR93:AR94"/>
    <mergeCell ref="AZ93:AZ94"/>
    <mergeCell ref="BD93:BD94"/>
    <mergeCell ref="O93:O94"/>
    <mergeCell ref="AQ91:AQ92"/>
    <mergeCell ref="AP93:AP94"/>
    <mergeCell ref="AQ93:AQ94"/>
    <mergeCell ref="AP87:AP88"/>
    <mergeCell ref="AQ87:AQ88"/>
    <mergeCell ref="AG93:AG94"/>
    <mergeCell ref="AO93:AO94"/>
    <mergeCell ref="BA93:BA94"/>
    <mergeCell ref="AJ87:AJ88"/>
    <mergeCell ref="AN87:AN88"/>
    <mergeCell ref="AK87:AK88"/>
    <mergeCell ref="L95:L96"/>
    <mergeCell ref="AF95:AF96"/>
    <mergeCell ref="AR95:AR96"/>
    <mergeCell ref="AZ95:AZ96"/>
    <mergeCell ref="BD95:BD96"/>
    <mergeCell ref="L97:L98"/>
    <mergeCell ref="AF97:AF98"/>
    <mergeCell ref="AR97:AR98"/>
    <mergeCell ref="AZ97:AZ98"/>
    <mergeCell ref="BD97:BD98"/>
    <mergeCell ref="L99:L100"/>
    <mergeCell ref="AF99:AF100"/>
    <mergeCell ref="AR99:AR100"/>
    <mergeCell ref="AZ99:AZ100"/>
    <mergeCell ref="BD99:BD100"/>
    <mergeCell ref="L101:L102"/>
    <mergeCell ref="AF101:AF102"/>
    <mergeCell ref="AR101:AR102"/>
    <mergeCell ref="AZ101:AZ102"/>
    <mergeCell ref="BD101:BD102"/>
    <mergeCell ref="AM101:AM102"/>
    <mergeCell ref="AK95:AK96"/>
    <mergeCell ref="AL95:AL96"/>
    <mergeCell ref="AM95:AM96"/>
    <mergeCell ref="AK97:AK98"/>
    <mergeCell ref="AL97:AL98"/>
    <mergeCell ref="AM97:AM98"/>
    <mergeCell ref="AK99:AK100"/>
    <mergeCell ref="AL99:AL100"/>
    <mergeCell ref="AM99:AM100"/>
    <mergeCell ref="AH97:AH98"/>
    <mergeCell ref="AH99:AH100"/>
    <mergeCell ref="L103:L104"/>
    <mergeCell ref="AF103:AF104"/>
    <mergeCell ref="AR103:AR104"/>
    <mergeCell ref="AZ103:AZ104"/>
    <mergeCell ref="BD103:BD104"/>
    <mergeCell ref="L105:L106"/>
    <mergeCell ref="AF105:AF106"/>
    <mergeCell ref="AR105:AR106"/>
    <mergeCell ref="AZ105:AZ106"/>
    <mergeCell ref="BD105:BD106"/>
    <mergeCell ref="L107:L108"/>
    <mergeCell ref="AF107:AF108"/>
    <mergeCell ref="AR107:AR108"/>
    <mergeCell ref="AZ107:AZ108"/>
    <mergeCell ref="BD107:BD108"/>
    <mergeCell ref="L109:L110"/>
    <mergeCell ref="AF109:AF110"/>
    <mergeCell ref="AR109:AR110"/>
    <mergeCell ref="AZ109:AZ110"/>
    <mergeCell ref="BD109:BD110"/>
    <mergeCell ref="AK103:AK104"/>
    <mergeCell ref="AL103:AL104"/>
    <mergeCell ref="AM103:AM104"/>
    <mergeCell ref="AK105:AK106"/>
    <mergeCell ref="AL105:AL106"/>
    <mergeCell ref="AM105:AM106"/>
    <mergeCell ref="AK107:AK108"/>
    <mergeCell ref="AL107:AL108"/>
    <mergeCell ref="AM107:AM108"/>
    <mergeCell ref="AK109:AK110"/>
    <mergeCell ref="AL109:AL110"/>
    <mergeCell ref="AM109:AM110"/>
    <mergeCell ref="L111:L112"/>
    <mergeCell ref="AF111:AF112"/>
    <mergeCell ref="AR111:AR112"/>
    <mergeCell ref="AZ111:AZ112"/>
    <mergeCell ref="BD111:BD112"/>
    <mergeCell ref="L113:L114"/>
    <mergeCell ref="AF113:AF114"/>
    <mergeCell ref="AR113:AR114"/>
    <mergeCell ref="AZ113:AZ114"/>
    <mergeCell ref="BD113:BD114"/>
    <mergeCell ref="L115:L116"/>
    <mergeCell ref="AF115:AF116"/>
    <mergeCell ref="AR115:AR116"/>
    <mergeCell ref="AZ115:AZ116"/>
    <mergeCell ref="BD115:BD116"/>
    <mergeCell ref="L117:L118"/>
    <mergeCell ref="AF117:AF118"/>
    <mergeCell ref="AR117:AR118"/>
    <mergeCell ref="AZ117:AZ118"/>
    <mergeCell ref="BD117:BD118"/>
    <mergeCell ref="AK113:AK114"/>
    <mergeCell ref="AL113:AL114"/>
    <mergeCell ref="AM113:AM114"/>
    <mergeCell ref="AK111:AK112"/>
    <mergeCell ref="AL111:AL112"/>
    <mergeCell ref="AM111:AM112"/>
    <mergeCell ref="AQ115:AQ116"/>
    <mergeCell ref="AP117:AP118"/>
    <mergeCell ref="AQ117:AQ118"/>
    <mergeCell ref="AT115:AT116"/>
    <mergeCell ref="AV115:AV116"/>
    <mergeCell ref="AX115:AX116"/>
    <mergeCell ref="L119:L120"/>
    <mergeCell ref="AF119:AF120"/>
    <mergeCell ref="AR119:AR120"/>
    <mergeCell ref="AZ119:AZ120"/>
    <mergeCell ref="BD119:BD120"/>
    <mergeCell ref="L121:L122"/>
    <mergeCell ref="AF121:AF122"/>
    <mergeCell ref="AR121:AR122"/>
    <mergeCell ref="AZ121:AZ122"/>
    <mergeCell ref="BD121:BD122"/>
    <mergeCell ref="L123:L124"/>
    <mergeCell ref="AF123:AF124"/>
    <mergeCell ref="AR123:AR124"/>
    <mergeCell ref="AZ123:AZ124"/>
    <mergeCell ref="BD123:BD124"/>
    <mergeCell ref="L125:L126"/>
    <mergeCell ref="AF125:AF126"/>
    <mergeCell ref="AR125:AR126"/>
    <mergeCell ref="AZ125:AZ126"/>
    <mergeCell ref="BD125:BD126"/>
    <mergeCell ref="AH121:AH122"/>
    <mergeCell ref="AH123:AH124"/>
    <mergeCell ref="AH125:AH126"/>
    <mergeCell ref="R121:R122"/>
    <mergeCell ref="R123:R124"/>
    <mergeCell ref="R125:R126"/>
    <mergeCell ref="AP123:AP124"/>
    <mergeCell ref="AQ123:AQ124"/>
    <mergeCell ref="AP125:AP126"/>
    <mergeCell ref="AQ125:AQ126"/>
    <mergeCell ref="AP119:AP120"/>
    <mergeCell ref="AQ119:AQ120"/>
    <mergeCell ref="L127:L128"/>
    <mergeCell ref="AF127:AF128"/>
    <mergeCell ref="AR127:AR128"/>
    <mergeCell ref="AZ127:AZ128"/>
    <mergeCell ref="BD127:BD128"/>
    <mergeCell ref="L129:L130"/>
    <mergeCell ref="AF129:AF130"/>
    <mergeCell ref="AR129:AR130"/>
    <mergeCell ref="AZ129:AZ130"/>
    <mergeCell ref="BD129:BD130"/>
    <mergeCell ref="L131:L132"/>
    <mergeCell ref="AF131:AF132"/>
    <mergeCell ref="AR131:AR132"/>
    <mergeCell ref="AZ131:AZ132"/>
    <mergeCell ref="BD131:BD132"/>
    <mergeCell ref="L133:L134"/>
    <mergeCell ref="AF133:AF134"/>
    <mergeCell ref="AR133:AR134"/>
    <mergeCell ref="AZ133:AZ134"/>
    <mergeCell ref="BD133:BD134"/>
    <mergeCell ref="AK133:AK134"/>
    <mergeCell ref="AL133:AL134"/>
    <mergeCell ref="AM133:AM134"/>
    <mergeCell ref="AH127:AH128"/>
    <mergeCell ref="AH129:AH130"/>
    <mergeCell ref="AH131:AH132"/>
    <mergeCell ref="AH133:AH134"/>
    <mergeCell ref="R127:R128"/>
    <mergeCell ref="R129:R130"/>
    <mergeCell ref="R131:R132"/>
    <mergeCell ref="R133:R134"/>
    <mergeCell ref="AP127:AP128"/>
    <mergeCell ref="L135:L136"/>
    <mergeCell ref="AF135:AF136"/>
    <mergeCell ref="AR135:AR136"/>
    <mergeCell ref="AZ135:AZ136"/>
    <mergeCell ref="BD135:BD136"/>
    <mergeCell ref="L137:L138"/>
    <mergeCell ref="AF137:AF138"/>
    <mergeCell ref="AR137:AR138"/>
    <mergeCell ref="AZ137:AZ138"/>
    <mergeCell ref="BD137:BD138"/>
    <mergeCell ref="L139:L140"/>
    <mergeCell ref="AF139:AF140"/>
    <mergeCell ref="AR139:AR140"/>
    <mergeCell ref="AZ139:AZ140"/>
    <mergeCell ref="BD139:BD140"/>
    <mergeCell ref="L141:L142"/>
    <mergeCell ref="AF141:AF142"/>
    <mergeCell ref="AR141:AR142"/>
    <mergeCell ref="AZ141:AZ142"/>
    <mergeCell ref="BD141:BD142"/>
    <mergeCell ref="AM139:AM140"/>
    <mergeCell ref="AK141:AK142"/>
    <mergeCell ref="AL141:AL142"/>
    <mergeCell ref="AM141:AM142"/>
    <mergeCell ref="AK135:AK136"/>
    <mergeCell ref="AL135:AL136"/>
    <mergeCell ref="AM135:AM136"/>
    <mergeCell ref="AK137:AK138"/>
    <mergeCell ref="AL137:AL138"/>
    <mergeCell ref="AM137:AM138"/>
    <mergeCell ref="AH135:AH136"/>
    <mergeCell ref="AH137:AH138"/>
    <mergeCell ref="L143:L144"/>
    <mergeCell ref="AF143:AF144"/>
    <mergeCell ref="AR143:AR144"/>
    <mergeCell ref="AZ143:AZ144"/>
    <mergeCell ref="BD143:BD144"/>
    <mergeCell ref="L145:L146"/>
    <mergeCell ref="AF145:AF146"/>
    <mergeCell ref="AR145:AR146"/>
    <mergeCell ref="AZ145:AZ146"/>
    <mergeCell ref="BD145:BD146"/>
    <mergeCell ref="L147:L148"/>
    <mergeCell ref="AF147:AF148"/>
    <mergeCell ref="AR147:AR148"/>
    <mergeCell ref="AZ147:AZ148"/>
    <mergeCell ref="BD147:BD148"/>
    <mergeCell ref="L149:L150"/>
    <mergeCell ref="AF149:AF150"/>
    <mergeCell ref="AR149:AR150"/>
    <mergeCell ref="AZ149:AZ150"/>
    <mergeCell ref="BD149:BD150"/>
    <mergeCell ref="AK143:AK144"/>
    <mergeCell ref="AL143:AL144"/>
    <mergeCell ref="AM143:AM144"/>
    <mergeCell ref="AM145:AM146"/>
    <mergeCell ref="AK147:AK148"/>
    <mergeCell ref="AL147:AL148"/>
    <mergeCell ref="AM147:AM148"/>
    <mergeCell ref="AK149:AK150"/>
    <mergeCell ref="AL149:AL150"/>
    <mergeCell ref="AM149:AM150"/>
    <mergeCell ref="M145:M146"/>
    <mergeCell ref="AG145:AG146"/>
    <mergeCell ref="L151:L152"/>
    <mergeCell ref="AF151:AF152"/>
    <mergeCell ref="AR151:AR152"/>
    <mergeCell ref="AZ151:AZ152"/>
    <mergeCell ref="BD151:BD152"/>
    <mergeCell ref="L153:L154"/>
    <mergeCell ref="AF153:AF154"/>
    <mergeCell ref="AR153:AR154"/>
    <mergeCell ref="AZ153:AZ154"/>
    <mergeCell ref="BD153:BD154"/>
    <mergeCell ref="L155:L156"/>
    <mergeCell ref="AF155:AF156"/>
    <mergeCell ref="AR155:AR156"/>
    <mergeCell ref="AZ155:AZ156"/>
    <mergeCell ref="BD155:BD156"/>
    <mergeCell ref="L157:L158"/>
    <mergeCell ref="AF157:AF158"/>
    <mergeCell ref="AR157:AR158"/>
    <mergeCell ref="AZ157:AZ158"/>
    <mergeCell ref="BD157:BD158"/>
    <mergeCell ref="AK153:AK154"/>
    <mergeCell ref="AL153:AL154"/>
    <mergeCell ref="AM153:AM154"/>
    <mergeCell ref="AK151:AK152"/>
    <mergeCell ref="AL151:AL152"/>
    <mergeCell ref="AM151:AM152"/>
    <mergeCell ref="N157:N158"/>
    <mergeCell ref="O157:O158"/>
    <mergeCell ref="M153:M154"/>
    <mergeCell ref="AG153:AG154"/>
    <mergeCell ref="AO153:AO154"/>
    <mergeCell ref="BA153:BA154"/>
    <mergeCell ref="L159:L160"/>
    <mergeCell ref="AF159:AF160"/>
    <mergeCell ref="AR159:AR160"/>
    <mergeCell ref="AZ159:AZ160"/>
    <mergeCell ref="BD159:BD160"/>
    <mergeCell ref="L161:L162"/>
    <mergeCell ref="AF161:AF162"/>
    <mergeCell ref="AR161:AR162"/>
    <mergeCell ref="AZ161:AZ162"/>
    <mergeCell ref="BD161:BD162"/>
    <mergeCell ref="L163:L164"/>
    <mergeCell ref="AF163:AF164"/>
    <mergeCell ref="AR163:AR164"/>
    <mergeCell ref="AZ163:AZ164"/>
    <mergeCell ref="BD163:BD164"/>
    <mergeCell ref="L165:L166"/>
    <mergeCell ref="AF165:AF166"/>
    <mergeCell ref="AR165:AR166"/>
    <mergeCell ref="AZ165:AZ166"/>
    <mergeCell ref="BD165:BD166"/>
    <mergeCell ref="N159:N160"/>
    <mergeCell ref="O159:O160"/>
    <mergeCell ref="N161:N162"/>
    <mergeCell ref="O161:O162"/>
    <mergeCell ref="N163:N164"/>
    <mergeCell ref="O163:O164"/>
    <mergeCell ref="N165:N166"/>
    <mergeCell ref="O165:O166"/>
    <mergeCell ref="M161:M162"/>
    <mergeCell ref="AG161:AG162"/>
    <mergeCell ref="AO161:AO162"/>
    <mergeCell ref="BA161:BA162"/>
    <mergeCell ref="L167:L168"/>
    <mergeCell ref="AF167:AF168"/>
    <mergeCell ref="AR167:AR168"/>
    <mergeCell ref="AZ167:AZ168"/>
    <mergeCell ref="BD167:BD168"/>
    <mergeCell ref="L169:L170"/>
    <mergeCell ref="AF169:AF170"/>
    <mergeCell ref="AR169:AR170"/>
    <mergeCell ref="AZ169:AZ170"/>
    <mergeCell ref="BD169:BD170"/>
    <mergeCell ref="L171:L172"/>
    <mergeCell ref="AF171:AF172"/>
    <mergeCell ref="AR171:AR172"/>
    <mergeCell ref="AZ171:AZ172"/>
    <mergeCell ref="BD171:BD172"/>
    <mergeCell ref="L173:L174"/>
    <mergeCell ref="AF173:AF174"/>
    <mergeCell ref="AR173:AR174"/>
    <mergeCell ref="AZ173:AZ174"/>
    <mergeCell ref="BD173:BD174"/>
    <mergeCell ref="AK173:AK174"/>
    <mergeCell ref="AL173:AL174"/>
    <mergeCell ref="AM173:AM174"/>
    <mergeCell ref="M169:M170"/>
    <mergeCell ref="AG169:AG170"/>
    <mergeCell ref="AO169:AO170"/>
    <mergeCell ref="BA169:BA170"/>
    <mergeCell ref="M171:M172"/>
    <mergeCell ref="AG171:AG172"/>
    <mergeCell ref="AO171:AO172"/>
    <mergeCell ref="BA171:BA172"/>
    <mergeCell ref="AI169:AI170"/>
    <mergeCell ref="L175:L176"/>
    <mergeCell ref="AF175:AF176"/>
    <mergeCell ref="AR175:AR176"/>
    <mergeCell ref="AZ175:AZ176"/>
    <mergeCell ref="BD175:BD176"/>
    <mergeCell ref="L177:L178"/>
    <mergeCell ref="AF177:AF178"/>
    <mergeCell ref="AR177:AR178"/>
    <mergeCell ref="AZ177:AZ178"/>
    <mergeCell ref="BD177:BD178"/>
    <mergeCell ref="L179:L180"/>
    <mergeCell ref="AF179:AF180"/>
    <mergeCell ref="AR179:AR180"/>
    <mergeCell ref="AZ179:AZ180"/>
    <mergeCell ref="BD179:BD180"/>
    <mergeCell ref="L181:L182"/>
    <mergeCell ref="AF181:AF182"/>
    <mergeCell ref="AR181:AR182"/>
    <mergeCell ref="AZ181:AZ182"/>
    <mergeCell ref="BD181:BD182"/>
    <mergeCell ref="AK175:AK176"/>
    <mergeCell ref="AL175:AL176"/>
    <mergeCell ref="AM175:AM176"/>
    <mergeCell ref="AK177:AK178"/>
    <mergeCell ref="AL177:AL178"/>
    <mergeCell ref="AM177:AM178"/>
    <mergeCell ref="AH175:AH176"/>
    <mergeCell ref="AH177:AH178"/>
    <mergeCell ref="AH179:AH180"/>
    <mergeCell ref="AH181:AH182"/>
    <mergeCell ref="R175:R176"/>
    <mergeCell ref="R177:R178"/>
    <mergeCell ref="L183:L184"/>
    <mergeCell ref="AF183:AF184"/>
    <mergeCell ref="AR183:AR184"/>
    <mergeCell ref="AZ183:AZ184"/>
    <mergeCell ref="BD183:BD184"/>
    <mergeCell ref="L185:L186"/>
    <mergeCell ref="AF185:AF186"/>
    <mergeCell ref="AR185:AR186"/>
    <mergeCell ref="AZ185:AZ186"/>
    <mergeCell ref="BD185:BD186"/>
    <mergeCell ref="L187:L188"/>
    <mergeCell ref="AF187:AF188"/>
    <mergeCell ref="AR187:AR188"/>
    <mergeCell ref="AZ187:AZ188"/>
    <mergeCell ref="BD187:BD188"/>
    <mergeCell ref="L189:L190"/>
    <mergeCell ref="AF189:AF190"/>
    <mergeCell ref="AR189:AR190"/>
    <mergeCell ref="AZ189:AZ190"/>
    <mergeCell ref="BD189:BD190"/>
    <mergeCell ref="AK187:AK188"/>
    <mergeCell ref="AL187:AL188"/>
    <mergeCell ref="AM187:AM188"/>
    <mergeCell ref="AK189:AK190"/>
    <mergeCell ref="AL189:AL190"/>
    <mergeCell ref="AM189:AM190"/>
    <mergeCell ref="AH183:AH184"/>
    <mergeCell ref="AH185:AH186"/>
    <mergeCell ref="AH187:AH188"/>
    <mergeCell ref="AH189:AH190"/>
    <mergeCell ref="N189:N190"/>
    <mergeCell ref="O189:O190"/>
    <mergeCell ref="L191:L192"/>
    <mergeCell ref="AF191:AF192"/>
    <mergeCell ref="AR191:AR192"/>
    <mergeCell ref="AZ191:AZ192"/>
    <mergeCell ref="BD191:BD192"/>
    <mergeCell ref="L193:L194"/>
    <mergeCell ref="AF193:AF194"/>
    <mergeCell ref="AR193:AR194"/>
    <mergeCell ref="AZ193:AZ194"/>
    <mergeCell ref="BD193:BD194"/>
    <mergeCell ref="L195:L196"/>
    <mergeCell ref="AF195:AF196"/>
    <mergeCell ref="AR195:AR196"/>
    <mergeCell ref="AZ195:AZ196"/>
    <mergeCell ref="BD195:BD196"/>
    <mergeCell ref="L197:L198"/>
    <mergeCell ref="AF197:AF198"/>
    <mergeCell ref="AR197:AR198"/>
    <mergeCell ref="AZ197:AZ198"/>
    <mergeCell ref="BD197:BD198"/>
    <mergeCell ref="AK193:AK194"/>
    <mergeCell ref="AL193:AL194"/>
    <mergeCell ref="AM193:AM194"/>
    <mergeCell ref="AK195:AK196"/>
    <mergeCell ref="AL195:AL196"/>
    <mergeCell ref="AM195:AM196"/>
    <mergeCell ref="AK197:AK198"/>
    <mergeCell ref="AL197:AL198"/>
    <mergeCell ref="AM197:AM198"/>
    <mergeCell ref="AK191:AK192"/>
    <mergeCell ref="AL191:AL192"/>
    <mergeCell ref="AM191:AM192"/>
    <mergeCell ref="L199:L200"/>
    <mergeCell ref="AF199:AF200"/>
    <mergeCell ref="AR199:AR200"/>
    <mergeCell ref="AZ199:AZ200"/>
    <mergeCell ref="BD199:BD200"/>
    <mergeCell ref="L201:L202"/>
    <mergeCell ref="AF201:AF202"/>
    <mergeCell ref="AR201:AR202"/>
    <mergeCell ref="AZ201:AZ202"/>
    <mergeCell ref="BD201:BD202"/>
    <mergeCell ref="L203:L204"/>
    <mergeCell ref="AF203:AF204"/>
    <mergeCell ref="AR203:AR204"/>
    <mergeCell ref="AZ203:AZ204"/>
    <mergeCell ref="BD203:BD204"/>
    <mergeCell ref="L205:L206"/>
    <mergeCell ref="AF205:AF206"/>
    <mergeCell ref="AR205:AR206"/>
    <mergeCell ref="AZ205:AZ206"/>
    <mergeCell ref="BD205:BD206"/>
    <mergeCell ref="AM201:AM202"/>
    <mergeCell ref="AK203:AK204"/>
    <mergeCell ref="AL203:AL204"/>
    <mergeCell ref="AM203:AM204"/>
    <mergeCell ref="M201:M202"/>
    <mergeCell ref="AG201:AG202"/>
    <mergeCell ref="AO201:AO202"/>
    <mergeCell ref="BA201:BA202"/>
    <mergeCell ref="M203:M204"/>
    <mergeCell ref="AG203:AG204"/>
    <mergeCell ref="AO203:AO204"/>
    <mergeCell ref="BA203:BA204"/>
    <mergeCell ref="L207:L208"/>
    <mergeCell ref="AF207:AF208"/>
    <mergeCell ref="AR207:AR208"/>
    <mergeCell ref="AZ207:AZ208"/>
    <mergeCell ref="BD207:BD208"/>
    <mergeCell ref="L209:L210"/>
    <mergeCell ref="AF209:AF210"/>
    <mergeCell ref="AR209:AR210"/>
    <mergeCell ref="AZ209:AZ210"/>
    <mergeCell ref="BD209:BD210"/>
    <mergeCell ref="L211:L212"/>
    <mergeCell ref="AF211:AF212"/>
    <mergeCell ref="AR211:AR212"/>
    <mergeCell ref="AZ211:AZ212"/>
    <mergeCell ref="BD211:BD212"/>
    <mergeCell ref="L213:L214"/>
    <mergeCell ref="AF213:AF214"/>
    <mergeCell ref="AR213:AR214"/>
    <mergeCell ref="AZ213:AZ214"/>
    <mergeCell ref="BD213:BD214"/>
    <mergeCell ref="AK211:AK212"/>
    <mergeCell ref="AL211:AL212"/>
    <mergeCell ref="AM211:AM212"/>
    <mergeCell ref="AK213:AK214"/>
    <mergeCell ref="AL213:AL214"/>
    <mergeCell ref="AM213:AM214"/>
    <mergeCell ref="AH213:AH214"/>
    <mergeCell ref="O209:O210"/>
    <mergeCell ref="N211:N212"/>
    <mergeCell ref="O211:O212"/>
    <mergeCell ref="N213:N214"/>
    <mergeCell ref="O213:O214"/>
    <mergeCell ref="L215:L216"/>
    <mergeCell ref="AF215:AF216"/>
    <mergeCell ref="AR215:AR216"/>
    <mergeCell ref="AZ215:AZ216"/>
    <mergeCell ref="BD215:BD216"/>
    <mergeCell ref="L217:L218"/>
    <mergeCell ref="AF217:AF218"/>
    <mergeCell ref="AR217:AR218"/>
    <mergeCell ref="AZ217:AZ218"/>
    <mergeCell ref="BD217:BD218"/>
    <mergeCell ref="L219:L220"/>
    <mergeCell ref="AF219:AF220"/>
    <mergeCell ref="AR219:AR220"/>
    <mergeCell ref="AZ219:AZ220"/>
    <mergeCell ref="BD219:BD220"/>
    <mergeCell ref="L221:L222"/>
    <mergeCell ref="AF221:AF222"/>
    <mergeCell ref="AR221:AR222"/>
    <mergeCell ref="AZ221:AZ222"/>
    <mergeCell ref="BD221:BD222"/>
    <mergeCell ref="AK217:AK218"/>
    <mergeCell ref="AL217:AL218"/>
    <mergeCell ref="AM217:AM218"/>
    <mergeCell ref="AK219:AK220"/>
    <mergeCell ref="AL219:AL220"/>
    <mergeCell ref="AM219:AM220"/>
    <mergeCell ref="AK221:AK222"/>
    <mergeCell ref="AL221:AL222"/>
    <mergeCell ref="AM221:AM222"/>
    <mergeCell ref="AK215:AK216"/>
    <mergeCell ref="AL215:AL216"/>
    <mergeCell ref="AM215:AM216"/>
    <mergeCell ref="L223:L224"/>
    <mergeCell ref="AF223:AF224"/>
    <mergeCell ref="AR223:AR224"/>
    <mergeCell ref="AZ223:AZ224"/>
    <mergeCell ref="BD223:BD224"/>
    <mergeCell ref="L225:L226"/>
    <mergeCell ref="AF225:AF226"/>
    <mergeCell ref="AR225:AR226"/>
    <mergeCell ref="AZ225:AZ226"/>
    <mergeCell ref="BD225:BD226"/>
    <mergeCell ref="L227:L228"/>
    <mergeCell ref="AF227:AF228"/>
    <mergeCell ref="AR227:AR228"/>
    <mergeCell ref="AZ227:AZ228"/>
    <mergeCell ref="BD227:BD228"/>
    <mergeCell ref="L229:L230"/>
    <mergeCell ref="AF229:AF230"/>
    <mergeCell ref="AR229:AR230"/>
    <mergeCell ref="AZ229:AZ230"/>
    <mergeCell ref="BD229:BD230"/>
    <mergeCell ref="AK227:AK228"/>
    <mergeCell ref="AL227:AL228"/>
    <mergeCell ref="AM227:AM228"/>
    <mergeCell ref="M225:M226"/>
    <mergeCell ref="AG225:AG226"/>
    <mergeCell ref="AO225:AO226"/>
    <mergeCell ref="BA225:BA226"/>
    <mergeCell ref="M227:M228"/>
    <mergeCell ref="AG227:AG228"/>
    <mergeCell ref="AO227:AO228"/>
    <mergeCell ref="BA227:BA228"/>
    <mergeCell ref="AI225:AI226"/>
    <mergeCell ref="L231:L232"/>
    <mergeCell ref="AF231:AF232"/>
    <mergeCell ref="AR231:AR232"/>
    <mergeCell ref="AZ231:AZ232"/>
    <mergeCell ref="BD231:BD232"/>
    <mergeCell ref="L233:L234"/>
    <mergeCell ref="AF233:AF234"/>
    <mergeCell ref="AR233:AR234"/>
    <mergeCell ref="AZ233:AZ234"/>
    <mergeCell ref="BD233:BD234"/>
    <mergeCell ref="L235:L236"/>
    <mergeCell ref="AF235:AF236"/>
    <mergeCell ref="AR235:AR236"/>
    <mergeCell ref="AZ235:AZ236"/>
    <mergeCell ref="BD235:BD236"/>
    <mergeCell ref="L237:L238"/>
    <mergeCell ref="AF237:AF238"/>
    <mergeCell ref="AR237:AR238"/>
    <mergeCell ref="AZ237:AZ238"/>
    <mergeCell ref="BD237:BD238"/>
    <mergeCell ref="AK237:AK238"/>
    <mergeCell ref="AL237:AL238"/>
    <mergeCell ref="AM237:AM238"/>
    <mergeCell ref="M233:M234"/>
    <mergeCell ref="AG233:AG234"/>
    <mergeCell ref="AO233:AO234"/>
    <mergeCell ref="BA233:BA234"/>
    <mergeCell ref="M235:M236"/>
    <mergeCell ref="AG235:AG236"/>
    <mergeCell ref="AO235:AO236"/>
    <mergeCell ref="BA235:BA236"/>
    <mergeCell ref="AI233:AI234"/>
    <mergeCell ref="L239:L240"/>
    <mergeCell ref="AF239:AF240"/>
    <mergeCell ref="AR239:AR240"/>
    <mergeCell ref="AZ239:AZ240"/>
    <mergeCell ref="BD239:BD240"/>
    <mergeCell ref="L241:L242"/>
    <mergeCell ref="AF241:AF242"/>
    <mergeCell ref="AR241:AR242"/>
    <mergeCell ref="AZ241:AZ242"/>
    <mergeCell ref="BD241:BD242"/>
    <mergeCell ref="L243:L244"/>
    <mergeCell ref="AF243:AF244"/>
    <mergeCell ref="AR243:AR244"/>
    <mergeCell ref="AZ243:AZ244"/>
    <mergeCell ref="BD243:BD244"/>
    <mergeCell ref="L245:L246"/>
    <mergeCell ref="AF245:AF246"/>
    <mergeCell ref="AR245:AR246"/>
    <mergeCell ref="AZ245:AZ246"/>
    <mergeCell ref="BD245:BD246"/>
    <mergeCell ref="AM243:AM244"/>
    <mergeCell ref="AK245:AK246"/>
    <mergeCell ref="AL245:AL246"/>
    <mergeCell ref="AM245:AM246"/>
    <mergeCell ref="AK239:AK240"/>
    <mergeCell ref="AL239:AL240"/>
    <mergeCell ref="AM239:AM240"/>
    <mergeCell ref="AK241:AK242"/>
    <mergeCell ref="AL241:AL242"/>
    <mergeCell ref="AM241:AM242"/>
    <mergeCell ref="R239:R240"/>
    <mergeCell ref="R241:R242"/>
    <mergeCell ref="L247:L248"/>
    <mergeCell ref="AF247:AF248"/>
    <mergeCell ref="AR247:AR248"/>
    <mergeCell ref="AZ247:AZ248"/>
    <mergeCell ref="BD247:BD248"/>
    <mergeCell ref="L249:L250"/>
    <mergeCell ref="AF249:AF250"/>
    <mergeCell ref="AR249:AR250"/>
    <mergeCell ref="AZ249:AZ250"/>
    <mergeCell ref="BD249:BD250"/>
    <mergeCell ref="L251:L252"/>
    <mergeCell ref="AF251:AF252"/>
    <mergeCell ref="AR251:AR252"/>
    <mergeCell ref="AZ251:AZ252"/>
    <mergeCell ref="BD251:BD252"/>
    <mergeCell ref="L253:L254"/>
    <mergeCell ref="AF253:AF254"/>
    <mergeCell ref="AR253:AR254"/>
    <mergeCell ref="AZ253:AZ254"/>
    <mergeCell ref="BD253:BD254"/>
    <mergeCell ref="AK247:AK248"/>
    <mergeCell ref="AL247:AL248"/>
    <mergeCell ref="AM247:AM248"/>
    <mergeCell ref="AK249:AK250"/>
    <mergeCell ref="AL249:AL250"/>
    <mergeCell ref="AM249:AM250"/>
    <mergeCell ref="M249:M250"/>
    <mergeCell ref="AG249:AG250"/>
    <mergeCell ref="AO249:AO250"/>
    <mergeCell ref="BA249:BA250"/>
    <mergeCell ref="M251:M252"/>
    <mergeCell ref="AG251:AG252"/>
    <mergeCell ref="L255:L256"/>
    <mergeCell ref="AF255:AF256"/>
    <mergeCell ref="AR255:AR256"/>
    <mergeCell ref="AZ255:AZ256"/>
    <mergeCell ref="BD255:BD256"/>
    <mergeCell ref="L257:L258"/>
    <mergeCell ref="AF257:AF258"/>
    <mergeCell ref="AR257:AR258"/>
    <mergeCell ref="AZ257:AZ258"/>
    <mergeCell ref="BD257:BD258"/>
    <mergeCell ref="L259:L260"/>
    <mergeCell ref="AF259:AF260"/>
    <mergeCell ref="AR259:AR260"/>
    <mergeCell ref="AZ259:AZ260"/>
    <mergeCell ref="BD259:BD260"/>
    <mergeCell ref="L261:L262"/>
    <mergeCell ref="AF261:AF262"/>
    <mergeCell ref="AR261:AR262"/>
    <mergeCell ref="AZ261:AZ262"/>
    <mergeCell ref="BD261:BD262"/>
    <mergeCell ref="AL255:AL256"/>
    <mergeCell ref="AM255:AM256"/>
    <mergeCell ref="M257:M258"/>
    <mergeCell ref="AG257:AG258"/>
    <mergeCell ref="AO257:AO258"/>
    <mergeCell ref="BA257:BA258"/>
    <mergeCell ref="M259:M260"/>
    <mergeCell ref="AG259:AG260"/>
    <mergeCell ref="AO259:AO260"/>
    <mergeCell ref="BA259:BA260"/>
    <mergeCell ref="AI257:AI258"/>
    <mergeCell ref="AI259:AI260"/>
    <mergeCell ref="L263:L264"/>
    <mergeCell ref="AF263:AF264"/>
    <mergeCell ref="AR263:AR264"/>
    <mergeCell ref="AZ263:AZ264"/>
    <mergeCell ref="BD263:BD264"/>
    <mergeCell ref="L265:L266"/>
    <mergeCell ref="AF265:AF266"/>
    <mergeCell ref="AR265:AR266"/>
    <mergeCell ref="AZ265:AZ266"/>
    <mergeCell ref="BD265:BD266"/>
    <mergeCell ref="L267:L268"/>
    <mergeCell ref="AF267:AF268"/>
    <mergeCell ref="AR267:AR268"/>
    <mergeCell ref="AZ267:AZ268"/>
    <mergeCell ref="BD267:BD268"/>
    <mergeCell ref="L269:L270"/>
    <mergeCell ref="AF269:AF270"/>
    <mergeCell ref="AR269:AR270"/>
    <mergeCell ref="AZ269:AZ270"/>
    <mergeCell ref="BD269:BD270"/>
    <mergeCell ref="AK265:AK266"/>
    <mergeCell ref="AL265:AL266"/>
    <mergeCell ref="AM265:AM266"/>
    <mergeCell ref="AK267:AK268"/>
    <mergeCell ref="AL267:AL268"/>
    <mergeCell ref="AM267:AM268"/>
    <mergeCell ref="AK269:AK270"/>
    <mergeCell ref="AL269:AL270"/>
    <mergeCell ref="AM269:AM270"/>
    <mergeCell ref="AO267:AO268"/>
    <mergeCell ref="BA267:BA268"/>
    <mergeCell ref="AI265:AI266"/>
    <mergeCell ref="L271:L272"/>
    <mergeCell ref="AF271:AF272"/>
    <mergeCell ref="AR271:AR272"/>
    <mergeCell ref="AZ271:AZ272"/>
    <mergeCell ref="BD271:BD272"/>
    <mergeCell ref="L273:L274"/>
    <mergeCell ref="AF273:AF274"/>
    <mergeCell ref="AR273:AR274"/>
    <mergeCell ref="AZ273:AZ274"/>
    <mergeCell ref="BD273:BD274"/>
    <mergeCell ref="L275:L276"/>
    <mergeCell ref="AF275:AF276"/>
    <mergeCell ref="AR275:AR276"/>
    <mergeCell ref="AZ275:AZ276"/>
    <mergeCell ref="BD275:BD276"/>
    <mergeCell ref="L277:L278"/>
    <mergeCell ref="AF277:AF278"/>
    <mergeCell ref="AR277:AR278"/>
    <mergeCell ref="AZ277:AZ278"/>
    <mergeCell ref="BD277:BD278"/>
    <mergeCell ref="AK277:AK278"/>
    <mergeCell ref="AL277:AL278"/>
    <mergeCell ref="AM277:AM278"/>
    <mergeCell ref="AK271:AK272"/>
    <mergeCell ref="AL271:AL272"/>
    <mergeCell ref="AM271:AM272"/>
    <mergeCell ref="AK273:AK274"/>
    <mergeCell ref="AL273:AL274"/>
    <mergeCell ref="AM273:AM274"/>
    <mergeCell ref="AK275:AK276"/>
    <mergeCell ref="AL275:AL276"/>
    <mergeCell ref="AM275:AM276"/>
    <mergeCell ref="B7:B8"/>
    <mergeCell ref="C7:C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B71:B72"/>
    <mergeCell ref="C71:C72"/>
    <mergeCell ref="B73:B74"/>
    <mergeCell ref="C73:C74"/>
    <mergeCell ref="B75:B76"/>
    <mergeCell ref="C75:C76"/>
    <mergeCell ref="B77:B78"/>
    <mergeCell ref="C77:C78"/>
    <mergeCell ref="B79:B80"/>
    <mergeCell ref="C79:C80"/>
    <mergeCell ref="B81:B82"/>
    <mergeCell ref="C81:C82"/>
    <mergeCell ref="B83:B84"/>
    <mergeCell ref="C83:C84"/>
    <mergeCell ref="B85:B86"/>
    <mergeCell ref="C85:C86"/>
    <mergeCell ref="B87:B88"/>
    <mergeCell ref="C87:C88"/>
    <mergeCell ref="B89:B90"/>
    <mergeCell ref="C89:C90"/>
    <mergeCell ref="B91:B92"/>
    <mergeCell ref="C91:C92"/>
    <mergeCell ref="B93:B94"/>
    <mergeCell ref="C93:C94"/>
    <mergeCell ref="B95:B96"/>
    <mergeCell ref="C95:C96"/>
    <mergeCell ref="B97:B98"/>
    <mergeCell ref="C97:C98"/>
    <mergeCell ref="B99:B100"/>
    <mergeCell ref="C99:C100"/>
    <mergeCell ref="B101:B102"/>
    <mergeCell ref="C101:C102"/>
    <mergeCell ref="B103:B104"/>
    <mergeCell ref="C103:C104"/>
    <mergeCell ref="B105:B106"/>
    <mergeCell ref="C105:C106"/>
    <mergeCell ref="B107:B108"/>
    <mergeCell ref="C107:C108"/>
    <mergeCell ref="B109:B110"/>
    <mergeCell ref="C109:C110"/>
    <mergeCell ref="B111:B112"/>
    <mergeCell ref="C111:C112"/>
    <mergeCell ref="B113:B114"/>
    <mergeCell ref="C113:C114"/>
    <mergeCell ref="B115:B116"/>
    <mergeCell ref="C115:C116"/>
    <mergeCell ref="B117:B118"/>
    <mergeCell ref="C117:C118"/>
    <mergeCell ref="B119:B120"/>
    <mergeCell ref="C119:C120"/>
    <mergeCell ref="B121:B122"/>
    <mergeCell ref="C121:C122"/>
    <mergeCell ref="B123:B124"/>
    <mergeCell ref="C123:C124"/>
    <mergeCell ref="B125:B126"/>
    <mergeCell ref="C125:C126"/>
    <mergeCell ref="B127:B128"/>
    <mergeCell ref="C127:C128"/>
    <mergeCell ref="B129:B130"/>
    <mergeCell ref="C129:C130"/>
    <mergeCell ref="B131:B132"/>
    <mergeCell ref="C131:C132"/>
    <mergeCell ref="B133:B134"/>
    <mergeCell ref="C133:C134"/>
    <mergeCell ref="B135:B136"/>
    <mergeCell ref="C135:C136"/>
    <mergeCell ref="B137:B138"/>
    <mergeCell ref="C137:C138"/>
    <mergeCell ref="B139:B140"/>
    <mergeCell ref="C139:C140"/>
    <mergeCell ref="B141:B142"/>
    <mergeCell ref="C141:C142"/>
    <mergeCell ref="B143:B144"/>
    <mergeCell ref="C143:C144"/>
    <mergeCell ref="B145:B146"/>
    <mergeCell ref="C145:C146"/>
    <mergeCell ref="B147:B148"/>
    <mergeCell ref="C147:C148"/>
    <mergeCell ref="B149:B150"/>
    <mergeCell ref="C149:C150"/>
    <mergeCell ref="B151:B152"/>
    <mergeCell ref="C151:C152"/>
    <mergeCell ref="B153:B154"/>
    <mergeCell ref="C153:C154"/>
    <mergeCell ref="B155:B156"/>
    <mergeCell ref="C155:C156"/>
    <mergeCell ref="B157:B158"/>
    <mergeCell ref="C157:C158"/>
    <mergeCell ref="B159:B160"/>
    <mergeCell ref="C159:C160"/>
    <mergeCell ref="B161:B162"/>
    <mergeCell ref="C161:C162"/>
    <mergeCell ref="B163:B164"/>
    <mergeCell ref="C163:C164"/>
    <mergeCell ref="B165:B166"/>
    <mergeCell ref="C165:C166"/>
    <mergeCell ref="B167:B168"/>
    <mergeCell ref="C167:C168"/>
    <mergeCell ref="B169:B170"/>
    <mergeCell ref="C169:C170"/>
    <mergeCell ref="B171:B172"/>
    <mergeCell ref="C171:C172"/>
    <mergeCell ref="B173:B174"/>
    <mergeCell ref="C173:C174"/>
    <mergeCell ref="B175:B176"/>
    <mergeCell ref="C175:C176"/>
    <mergeCell ref="B177:B178"/>
    <mergeCell ref="C177:C178"/>
    <mergeCell ref="B179:B180"/>
    <mergeCell ref="C179:C180"/>
    <mergeCell ref="B181:B182"/>
    <mergeCell ref="C181:C182"/>
    <mergeCell ref="B183:B184"/>
    <mergeCell ref="C183:C184"/>
    <mergeCell ref="B185:B186"/>
    <mergeCell ref="C185:C186"/>
    <mergeCell ref="B187:B188"/>
    <mergeCell ref="C187:C188"/>
    <mergeCell ref="B189:B190"/>
    <mergeCell ref="C189:C190"/>
    <mergeCell ref="B191:B192"/>
    <mergeCell ref="C191:C192"/>
    <mergeCell ref="B193:B194"/>
    <mergeCell ref="C193:C194"/>
    <mergeCell ref="B195:B196"/>
    <mergeCell ref="C195:C196"/>
    <mergeCell ref="B197:B198"/>
    <mergeCell ref="C197:C198"/>
    <mergeCell ref="B199:B200"/>
    <mergeCell ref="C199:C200"/>
    <mergeCell ref="B201:B202"/>
    <mergeCell ref="C201:C202"/>
    <mergeCell ref="B203:B204"/>
    <mergeCell ref="C203:C204"/>
    <mergeCell ref="B205:B206"/>
    <mergeCell ref="C205:C206"/>
    <mergeCell ref="B207:B208"/>
    <mergeCell ref="C207:C208"/>
    <mergeCell ref="B209:B210"/>
    <mergeCell ref="C209:C210"/>
    <mergeCell ref="B211:B212"/>
    <mergeCell ref="C211:C212"/>
    <mergeCell ref="B213:B214"/>
    <mergeCell ref="C213:C214"/>
    <mergeCell ref="B215:B216"/>
    <mergeCell ref="C215:C216"/>
    <mergeCell ref="B217:B218"/>
    <mergeCell ref="C217:C218"/>
    <mergeCell ref="B219:B220"/>
    <mergeCell ref="C219:C220"/>
    <mergeCell ref="B221:B222"/>
    <mergeCell ref="C221:C222"/>
    <mergeCell ref="B223:B224"/>
    <mergeCell ref="C223:C224"/>
    <mergeCell ref="B225:B226"/>
    <mergeCell ref="C225:C226"/>
    <mergeCell ref="B227:B228"/>
    <mergeCell ref="C227:C228"/>
    <mergeCell ref="B229:B230"/>
    <mergeCell ref="C229:C230"/>
    <mergeCell ref="B231:B232"/>
    <mergeCell ref="C231:C232"/>
    <mergeCell ref="B233:B234"/>
    <mergeCell ref="C233:C234"/>
    <mergeCell ref="B235:B236"/>
    <mergeCell ref="C235:C236"/>
    <mergeCell ref="B237:B238"/>
    <mergeCell ref="C237:C238"/>
    <mergeCell ref="B239:B240"/>
    <mergeCell ref="C239:C240"/>
    <mergeCell ref="B241:B242"/>
    <mergeCell ref="C241:C242"/>
    <mergeCell ref="B243:B244"/>
    <mergeCell ref="C243:C244"/>
    <mergeCell ref="B245:B246"/>
    <mergeCell ref="C245:C246"/>
    <mergeCell ref="B247:B248"/>
    <mergeCell ref="C247:C248"/>
    <mergeCell ref="B249:B250"/>
    <mergeCell ref="C249:C250"/>
    <mergeCell ref="B251:B252"/>
    <mergeCell ref="C251:C252"/>
    <mergeCell ref="B253:B254"/>
    <mergeCell ref="C253:C254"/>
    <mergeCell ref="B255:B256"/>
    <mergeCell ref="C255:C256"/>
    <mergeCell ref="B257:B258"/>
    <mergeCell ref="C257:C258"/>
    <mergeCell ref="B277:B278"/>
    <mergeCell ref="C277:C278"/>
    <mergeCell ref="B259:B260"/>
    <mergeCell ref="C259:C260"/>
    <mergeCell ref="B261:B262"/>
    <mergeCell ref="C261:C262"/>
    <mergeCell ref="B263:B264"/>
    <mergeCell ref="C263:C264"/>
    <mergeCell ref="B265:B266"/>
    <mergeCell ref="C265:C266"/>
    <mergeCell ref="B267:B268"/>
    <mergeCell ref="C267:C268"/>
    <mergeCell ref="B269:B270"/>
    <mergeCell ref="C269:C270"/>
    <mergeCell ref="B271:B272"/>
    <mergeCell ref="C271:C272"/>
    <mergeCell ref="B273:B274"/>
    <mergeCell ref="C273:C274"/>
    <mergeCell ref="B275:B276"/>
    <mergeCell ref="C275:C276"/>
  </mergeCells>
  <phoneticPr fontId="1"/>
  <conditionalFormatting sqref="F7">
    <cfRule type="expression" dxfId="42" priority="27">
      <formula>$F$7&lt;&gt;#REF!</formula>
    </cfRule>
  </conditionalFormatting>
  <conditionalFormatting sqref="F1:G1048576 N6:O6 V6:W6">
    <cfRule type="expression" dxfId="41" priority="25">
      <formula>F1&lt;#REF!</formula>
    </cfRule>
    <cfRule type="expression" dxfId="40" priority="26">
      <formula>F1&gt;#REF!</formula>
    </cfRule>
  </conditionalFormatting>
  <conditionalFormatting sqref="I1:K1048576 Q6:S6 Y6">
    <cfRule type="expression" dxfId="39" priority="23">
      <formula>I1&lt;#REF!</formula>
    </cfRule>
    <cfRule type="expression" dxfId="38" priority="24">
      <formula>I1&gt;#REF!</formula>
    </cfRule>
  </conditionalFormatting>
  <conditionalFormatting sqref="M1:M1048576 U6 Z6 AE6 AJ6 AO6 AT6 AY6 BD6">
    <cfRule type="expression" dxfId="37" priority="21">
      <formula>M1&lt;#REF!</formula>
    </cfRule>
    <cfRule type="expression" dxfId="36" priority="22">
      <formula>M1&gt;#REF!</formula>
    </cfRule>
  </conditionalFormatting>
  <conditionalFormatting sqref="Q1:R5 Q7:R1048576">
    <cfRule type="expression" dxfId="35" priority="19">
      <formula>Q1&lt;#REF!</formula>
    </cfRule>
    <cfRule type="expression" dxfId="34" priority="20">
      <formula>Q1&gt;#REF!</formula>
    </cfRule>
  </conditionalFormatting>
  <conditionalFormatting sqref="Y1:Y5 Y7:Y1048576">
    <cfRule type="expression" dxfId="33" priority="17">
      <formula>Y1&lt;#REF!</formula>
    </cfRule>
    <cfRule type="expression" dxfId="32" priority="18">
      <formula>Y1&gt;#REF!</formula>
    </cfRule>
  </conditionalFormatting>
  <conditionalFormatting sqref="AC1:AC1048576">
    <cfRule type="expression" dxfId="31" priority="15">
      <formula>AC1&lt;#REF!</formula>
    </cfRule>
    <cfRule type="expression" dxfId="30" priority="16">
      <formula>AC1&gt;#REF!</formula>
    </cfRule>
  </conditionalFormatting>
  <conditionalFormatting sqref="AG1:AG1048576">
    <cfRule type="expression" dxfId="29" priority="13">
      <formula>AG1&lt;#REF!</formula>
    </cfRule>
    <cfRule type="expression" dxfId="28" priority="14">
      <formula>AG1&gt;#REF!</formula>
    </cfRule>
  </conditionalFormatting>
  <conditionalFormatting sqref="AO1:AO1048576">
    <cfRule type="expression" dxfId="27" priority="11">
      <formula>AO1&lt;#REF!</formula>
    </cfRule>
    <cfRule type="expression" dxfId="26" priority="12">
      <formula>AO1&gt;#REF!</formula>
    </cfRule>
  </conditionalFormatting>
  <conditionalFormatting sqref="BA1:BA1048576">
    <cfRule type="expression" dxfId="25" priority="9">
      <formula>BA1&lt;#REF!</formula>
    </cfRule>
    <cfRule type="expression" dxfId="24" priority="10">
      <formula>BA1&gt;#REF!</formula>
    </cfRule>
  </conditionalFormatting>
  <conditionalFormatting sqref="AI7:AI278">
    <cfRule type="expression" dxfId="23" priority="5">
      <formula>AI7&lt;#REF!</formula>
    </cfRule>
    <cfRule type="expression" dxfId="22" priority="6">
      <formula>AI7&gt;#REF!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279"/>
  <sheetViews>
    <sheetView view="pageBreakPreview" topLeftCell="A33" zoomScale="85" zoomScaleNormal="100" zoomScaleSheetLayoutView="85" workbookViewId="0">
      <selection activeCell="AD69" sqref="AD69"/>
    </sheetView>
  </sheetViews>
  <sheetFormatPr defaultColWidth="2.5" defaultRowHeight="25.5" customHeight="1"/>
  <cols>
    <col min="1" max="1" width="23" style="3" customWidth="1"/>
    <col min="2" max="2" width="2.5" style="3" customWidth="1"/>
    <col min="3" max="21" width="2.625" style="3" customWidth="1"/>
    <col min="22" max="22" width="2.75" style="3" customWidth="1"/>
    <col min="23" max="23" width="57.375" style="22" customWidth="1"/>
    <col min="24" max="33" width="2.5" style="3"/>
    <col min="34" max="34" width="2.5" style="42"/>
    <col min="35" max="36" width="2.5" style="3"/>
    <col min="37" max="37" width="11.5" style="3" customWidth="1"/>
    <col min="38" max="16384" width="2.5" style="3"/>
  </cols>
  <sheetData>
    <row r="1" spans="1:37" ht="25.5" customHeight="1">
      <c r="A1" s="1" t="s">
        <v>207</v>
      </c>
      <c r="B1" s="2"/>
      <c r="C1" s="2"/>
      <c r="D1" s="2"/>
      <c r="E1" s="2"/>
      <c r="F1" s="2"/>
      <c r="G1" s="2"/>
      <c r="H1" s="2"/>
      <c r="I1" s="2"/>
      <c r="J1" s="2"/>
      <c r="K1" s="2"/>
      <c r="L1" s="2"/>
      <c r="M1" s="2"/>
      <c r="N1" s="2"/>
      <c r="O1" s="2"/>
      <c r="P1" s="2"/>
      <c r="Q1" s="2"/>
      <c r="R1" s="2"/>
      <c r="S1" s="2"/>
      <c r="T1" s="2"/>
      <c r="U1" s="2"/>
      <c r="V1" s="2"/>
      <c r="W1" s="2"/>
    </row>
    <row r="3" spans="1:37" ht="20.25" customHeight="1">
      <c r="A3" s="986" t="s">
        <v>208</v>
      </c>
      <c r="B3" s="989" t="s">
        <v>209</v>
      </c>
      <c r="C3" s="992"/>
      <c r="D3" s="196"/>
      <c r="E3" s="995" t="s">
        <v>210</v>
      </c>
      <c r="F3" s="995"/>
      <c r="G3" s="995"/>
      <c r="H3" s="995"/>
      <c r="I3" s="995"/>
      <c r="J3" s="197"/>
      <c r="K3" s="996" t="s">
        <v>211</v>
      </c>
      <c r="L3" s="996"/>
      <c r="M3" s="996"/>
      <c r="N3" s="996"/>
      <c r="O3" s="996"/>
      <c r="P3" s="996"/>
      <c r="Q3" s="996"/>
      <c r="R3" s="996"/>
      <c r="S3" s="197"/>
      <c r="T3" s="197"/>
      <c r="U3" s="197"/>
      <c r="V3" s="198"/>
      <c r="W3" s="997" t="s">
        <v>212</v>
      </c>
    </row>
    <row r="4" spans="1:37" ht="25.5" customHeight="1">
      <c r="A4" s="987"/>
      <c r="B4" s="990"/>
      <c r="C4" s="993"/>
      <c r="D4" s="226" t="s">
        <v>213</v>
      </c>
      <c r="E4" s="1000">
        <v>112750</v>
      </c>
      <c r="F4" s="1000"/>
      <c r="G4" s="1000"/>
      <c r="H4" s="1000"/>
      <c r="I4" s="1000"/>
      <c r="J4" s="199" t="s">
        <v>214</v>
      </c>
      <c r="K4" s="1001">
        <v>1120</v>
      </c>
      <c r="L4" s="1001"/>
      <c r="M4" s="1001"/>
      <c r="N4" s="1001"/>
      <c r="O4" s="1001"/>
      <c r="P4" s="1001"/>
      <c r="Q4" s="1001"/>
      <c r="R4" s="1001"/>
      <c r="S4" s="200" t="s">
        <v>215</v>
      </c>
      <c r="T4" s="199"/>
      <c r="U4" s="199"/>
      <c r="V4" s="201"/>
      <c r="W4" s="998"/>
    </row>
    <row r="5" spans="1:37" ht="20.25" customHeight="1">
      <c r="A5" s="988"/>
      <c r="B5" s="991"/>
      <c r="C5" s="994"/>
      <c r="D5" s="202"/>
      <c r="E5" s="202"/>
      <c r="F5" s="202"/>
      <c r="G5" s="203"/>
      <c r="H5" s="203"/>
      <c r="I5" s="203"/>
      <c r="J5" s="203"/>
      <c r="K5" s="203"/>
      <c r="L5" s="203"/>
      <c r="M5" s="1002" t="s">
        <v>216</v>
      </c>
      <c r="N5" s="1002"/>
      <c r="O5" s="1002"/>
      <c r="P5" s="1002"/>
      <c r="Q5" s="1002"/>
      <c r="R5" s="1002"/>
      <c r="S5" s="1002"/>
      <c r="T5" s="1002"/>
      <c r="U5" s="1002"/>
      <c r="V5" s="1003"/>
      <c r="W5" s="999"/>
    </row>
    <row r="6" spans="1:37" ht="25.5" customHeight="1">
      <c r="A6" s="5"/>
      <c r="B6" s="5"/>
      <c r="C6" s="204"/>
      <c r="D6" s="205"/>
      <c r="E6" s="205"/>
      <c r="F6" s="205"/>
      <c r="G6" s="205"/>
      <c r="H6" s="206"/>
      <c r="I6" s="206"/>
      <c r="J6" s="206"/>
      <c r="K6" s="206"/>
      <c r="L6" s="204"/>
      <c r="M6" s="206"/>
      <c r="N6" s="206"/>
      <c r="O6" s="206"/>
      <c r="P6" s="206"/>
      <c r="Q6" s="207"/>
      <c r="R6" s="207"/>
      <c r="S6" s="207"/>
      <c r="T6" s="207"/>
      <c r="U6" s="207"/>
      <c r="V6" s="207"/>
      <c r="W6" s="6"/>
    </row>
    <row r="7" spans="1:37" ht="20.25" customHeight="1">
      <c r="A7" s="986" t="s">
        <v>217</v>
      </c>
      <c r="B7" s="989" t="s">
        <v>218</v>
      </c>
      <c r="C7" s="992"/>
      <c r="D7" s="196"/>
      <c r="E7" s="995" t="s">
        <v>210</v>
      </c>
      <c r="F7" s="995"/>
      <c r="G7" s="995"/>
      <c r="H7" s="995"/>
      <c r="I7" s="995"/>
      <c r="J7" s="197"/>
      <c r="K7" s="996" t="s">
        <v>211</v>
      </c>
      <c r="L7" s="996"/>
      <c r="M7" s="996"/>
      <c r="N7" s="996"/>
      <c r="O7" s="996"/>
      <c r="P7" s="996"/>
      <c r="Q7" s="996"/>
      <c r="R7" s="996"/>
      <c r="S7" s="197"/>
      <c r="T7" s="197"/>
      <c r="U7" s="197"/>
      <c r="V7" s="198"/>
      <c r="W7" s="997" t="s">
        <v>212</v>
      </c>
      <c r="AH7" s="3"/>
      <c r="AK7" s="40"/>
    </row>
    <row r="8" spans="1:37" ht="25.5" customHeight="1">
      <c r="A8" s="987"/>
      <c r="B8" s="990"/>
      <c r="C8" s="993"/>
      <c r="D8" s="226" t="s">
        <v>213</v>
      </c>
      <c r="E8" s="1000">
        <v>4050</v>
      </c>
      <c r="F8" s="1000"/>
      <c r="G8" s="1000"/>
      <c r="H8" s="1000"/>
      <c r="I8" s="1000"/>
      <c r="J8" s="199" t="s">
        <v>214</v>
      </c>
      <c r="K8" s="1001">
        <v>40</v>
      </c>
      <c r="L8" s="1001"/>
      <c r="M8" s="1001"/>
      <c r="N8" s="1001"/>
      <c r="O8" s="1001"/>
      <c r="P8" s="1001"/>
      <c r="Q8" s="1001"/>
      <c r="R8" s="1001"/>
      <c r="S8" s="200" t="s">
        <v>215</v>
      </c>
      <c r="T8" s="199"/>
      <c r="U8" s="199"/>
      <c r="V8" s="201"/>
      <c r="W8" s="998"/>
      <c r="AH8" s="3"/>
      <c r="AK8" s="40"/>
    </row>
    <row r="9" spans="1:37" ht="20.25" customHeight="1">
      <c r="A9" s="988"/>
      <c r="B9" s="991"/>
      <c r="C9" s="994"/>
      <c r="D9" s="202"/>
      <c r="E9" s="202"/>
      <c r="F9" s="202"/>
      <c r="G9" s="203"/>
      <c r="H9" s="203"/>
      <c r="I9" s="203"/>
      <c r="J9" s="203"/>
      <c r="K9" s="203"/>
      <c r="L9" s="203"/>
      <c r="M9" s="1002" t="s">
        <v>216</v>
      </c>
      <c r="N9" s="1002"/>
      <c r="O9" s="1002"/>
      <c r="P9" s="1002"/>
      <c r="Q9" s="1002"/>
      <c r="R9" s="1002"/>
      <c r="S9" s="1002"/>
      <c r="T9" s="1002"/>
      <c r="U9" s="1002"/>
      <c r="V9" s="1003"/>
      <c r="W9" s="999"/>
      <c r="AH9" s="3"/>
      <c r="AK9" s="40"/>
    </row>
    <row r="10" spans="1:37" ht="25.5" customHeight="1">
      <c r="A10" s="5"/>
      <c r="B10" s="5"/>
      <c r="C10" s="204"/>
      <c r="D10" s="205"/>
      <c r="E10" s="205"/>
      <c r="F10" s="205"/>
      <c r="G10" s="205"/>
      <c r="H10" s="206"/>
      <c r="I10" s="206"/>
      <c r="J10" s="206"/>
      <c r="K10" s="206"/>
      <c r="L10" s="204"/>
      <c r="M10" s="206"/>
      <c r="N10" s="206"/>
      <c r="O10" s="206"/>
      <c r="P10" s="206"/>
      <c r="Q10" s="207"/>
      <c r="R10" s="207"/>
      <c r="S10" s="207"/>
      <c r="T10" s="207"/>
      <c r="U10" s="207"/>
      <c r="V10" s="207"/>
      <c r="W10" s="6"/>
      <c r="AH10" s="3"/>
      <c r="AK10" s="40"/>
    </row>
    <row r="11" spans="1:37" ht="20.25" customHeight="1">
      <c r="A11" s="1004" t="s">
        <v>219</v>
      </c>
      <c r="B11" s="1007" t="s">
        <v>220</v>
      </c>
      <c r="C11" s="1010" t="s">
        <v>221</v>
      </c>
      <c r="D11" s="196"/>
      <c r="E11" s="995" t="s">
        <v>210</v>
      </c>
      <c r="F11" s="995"/>
      <c r="G11" s="995"/>
      <c r="H11" s="995"/>
      <c r="I11" s="995"/>
      <c r="J11" s="197"/>
      <c r="K11" s="996" t="s">
        <v>211</v>
      </c>
      <c r="L11" s="996"/>
      <c r="M11" s="996"/>
      <c r="N11" s="996"/>
      <c r="O11" s="996"/>
      <c r="P11" s="996"/>
      <c r="Q11" s="996"/>
      <c r="R11" s="996"/>
      <c r="S11" s="197"/>
      <c r="T11" s="197"/>
      <c r="U11" s="197"/>
      <c r="V11" s="198"/>
      <c r="W11" s="1013" t="s">
        <v>222</v>
      </c>
      <c r="AH11" s="3"/>
      <c r="AK11" s="40"/>
    </row>
    <row r="12" spans="1:37" ht="25.5" customHeight="1">
      <c r="A12" s="1005"/>
      <c r="B12" s="1008"/>
      <c r="C12" s="1011"/>
      <c r="D12" s="226" t="s">
        <v>213</v>
      </c>
      <c r="E12" s="1000">
        <v>38150</v>
      </c>
      <c r="F12" s="1000"/>
      <c r="G12" s="1000"/>
      <c r="H12" s="1000"/>
      <c r="I12" s="1000"/>
      <c r="J12" s="199" t="s">
        <v>214</v>
      </c>
      <c r="K12" s="1001">
        <v>380</v>
      </c>
      <c r="L12" s="1001"/>
      <c r="M12" s="1001"/>
      <c r="N12" s="1001"/>
      <c r="O12" s="1001"/>
      <c r="P12" s="1001"/>
      <c r="Q12" s="1001"/>
      <c r="R12" s="1001"/>
      <c r="S12" s="200" t="s">
        <v>215</v>
      </c>
      <c r="T12" s="199"/>
      <c r="U12" s="199"/>
      <c r="V12" s="201"/>
      <c r="W12" s="1013"/>
      <c r="AH12" s="3"/>
      <c r="AK12" s="40"/>
    </row>
    <row r="13" spans="1:37" ht="20.25" customHeight="1">
      <c r="A13" s="1005"/>
      <c r="B13" s="1008"/>
      <c r="C13" s="1012"/>
      <c r="D13" s="202"/>
      <c r="E13" s="202"/>
      <c r="F13" s="202"/>
      <c r="G13" s="203"/>
      <c r="H13" s="203"/>
      <c r="I13" s="203"/>
      <c r="J13" s="203"/>
      <c r="K13" s="203"/>
      <c r="L13" s="203"/>
      <c r="M13" s="1002" t="s">
        <v>216</v>
      </c>
      <c r="N13" s="1002"/>
      <c r="O13" s="1002"/>
      <c r="P13" s="1002"/>
      <c r="Q13" s="1002"/>
      <c r="R13" s="1002"/>
      <c r="S13" s="1002"/>
      <c r="T13" s="1002"/>
      <c r="U13" s="1002"/>
      <c r="V13" s="1003"/>
      <c r="W13" s="1013"/>
      <c r="AH13" s="3"/>
      <c r="AK13" s="40"/>
    </row>
    <row r="14" spans="1:37" ht="20.25" customHeight="1">
      <c r="A14" s="1005"/>
      <c r="B14" s="1008"/>
      <c r="C14" s="1010" t="s">
        <v>223</v>
      </c>
      <c r="D14" s="196"/>
      <c r="E14" s="995" t="s">
        <v>210</v>
      </c>
      <c r="F14" s="995"/>
      <c r="G14" s="995"/>
      <c r="H14" s="995"/>
      <c r="I14" s="995"/>
      <c r="J14" s="197"/>
      <c r="K14" s="996" t="s">
        <v>211</v>
      </c>
      <c r="L14" s="996"/>
      <c r="M14" s="996"/>
      <c r="N14" s="996"/>
      <c r="O14" s="996"/>
      <c r="P14" s="996"/>
      <c r="Q14" s="996"/>
      <c r="R14" s="996"/>
      <c r="S14" s="197"/>
      <c r="T14" s="197"/>
      <c r="U14" s="197"/>
      <c r="V14" s="198"/>
      <c r="W14" s="1013"/>
      <c r="AH14" s="3"/>
      <c r="AK14" s="40"/>
    </row>
    <row r="15" spans="1:37" ht="25.5" customHeight="1">
      <c r="A15" s="1005"/>
      <c r="B15" s="1008"/>
      <c r="C15" s="1011"/>
      <c r="D15" s="226" t="s">
        <v>213</v>
      </c>
      <c r="E15" s="1000">
        <v>25430</v>
      </c>
      <c r="F15" s="1000"/>
      <c r="G15" s="1000"/>
      <c r="H15" s="1000"/>
      <c r="I15" s="1000"/>
      <c r="J15" s="199" t="s">
        <v>214</v>
      </c>
      <c r="K15" s="1001">
        <v>250</v>
      </c>
      <c r="L15" s="1001"/>
      <c r="M15" s="1001"/>
      <c r="N15" s="1001"/>
      <c r="O15" s="1001"/>
      <c r="P15" s="1001"/>
      <c r="Q15" s="1001"/>
      <c r="R15" s="1001"/>
      <c r="S15" s="200" t="s">
        <v>215</v>
      </c>
      <c r="T15" s="199"/>
      <c r="U15" s="199"/>
      <c r="V15" s="201"/>
      <c r="W15" s="1013"/>
      <c r="AH15" s="3"/>
      <c r="AK15" s="40"/>
    </row>
    <row r="16" spans="1:37" ht="20.25" customHeight="1">
      <c r="A16" s="1006"/>
      <c r="B16" s="1009"/>
      <c r="C16" s="1012"/>
      <c r="D16" s="202"/>
      <c r="E16" s="202"/>
      <c r="F16" s="202"/>
      <c r="G16" s="203"/>
      <c r="H16" s="203"/>
      <c r="I16" s="203"/>
      <c r="J16" s="203"/>
      <c r="K16" s="203"/>
      <c r="L16" s="203"/>
      <c r="M16" s="1014" t="s">
        <v>216</v>
      </c>
      <c r="N16" s="1014"/>
      <c r="O16" s="1014"/>
      <c r="P16" s="1014"/>
      <c r="Q16" s="1014"/>
      <c r="R16" s="1014"/>
      <c r="S16" s="1014"/>
      <c r="T16" s="1014"/>
      <c r="U16" s="1014"/>
      <c r="V16" s="1015"/>
      <c r="W16" s="1013"/>
      <c r="AH16" s="3"/>
      <c r="AK16" s="40"/>
    </row>
    <row r="17" spans="1:37" ht="25.5" customHeight="1">
      <c r="A17" s="5"/>
      <c r="B17" s="5"/>
      <c r="C17" s="204"/>
      <c r="D17" s="205"/>
      <c r="E17" s="205"/>
      <c r="F17" s="205"/>
      <c r="G17" s="205"/>
      <c r="H17" s="206"/>
      <c r="I17" s="206"/>
      <c r="J17" s="206"/>
      <c r="K17" s="206"/>
      <c r="L17" s="204"/>
      <c r="M17" s="206"/>
      <c r="N17" s="206"/>
      <c r="O17" s="206"/>
      <c r="P17" s="206"/>
      <c r="Q17" s="207"/>
      <c r="R17" s="207"/>
      <c r="S17" s="207"/>
      <c r="T17" s="207"/>
      <c r="U17" s="207"/>
      <c r="V17" s="207"/>
      <c r="W17" s="6"/>
      <c r="AH17" s="3"/>
      <c r="AK17" s="40"/>
    </row>
    <row r="18" spans="1:37" ht="20.25" customHeight="1">
      <c r="A18" s="986" t="s">
        <v>224</v>
      </c>
      <c r="B18" s="1007" t="s">
        <v>225</v>
      </c>
      <c r="C18" s="992"/>
      <c r="D18" s="196"/>
      <c r="E18" s="995" t="s">
        <v>210</v>
      </c>
      <c r="F18" s="995"/>
      <c r="G18" s="995"/>
      <c r="H18" s="995"/>
      <c r="I18" s="995"/>
      <c r="J18" s="197"/>
      <c r="K18" s="996" t="s">
        <v>226</v>
      </c>
      <c r="L18" s="996"/>
      <c r="M18" s="996"/>
      <c r="N18" s="996"/>
      <c r="O18" s="996"/>
      <c r="P18" s="996"/>
      <c r="Q18" s="996"/>
      <c r="R18" s="996"/>
      <c r="S18" s="197"/>
      <c r="T18" s="197"/>
      <c r="U18" s="197"/>
      <c r="V18" s="198"/>
      <c r="W18" s="1020" t="s">
        <v>227</v>
      </c>
      <c r="AH18" s="3"/>
      <c r="AK18" s="40"/>
    </row>
    <row r="19" spans="1:37" ht="25.5" customHeight="1">
      <c r="A19" s="987"/>
      <c r="B19" s="1008"/>
      <c r="C19" s="993"/>
      <c r="D19" s="226" t="s">
        <v>213</v>
      </c>
      <c r="E19" s="1000">
        <v>81400</v>
      </c>
      <c r="F19" s="1000"/>
      <c r="G19" s="1000"/>
      <c r="H19" s="1000"/>
      <c r="I19" s="1000"/>
      <c r="J19" s="199" t="s">
        <v>214</v>
      </c>
      <c r="K19" s="1001">
        <v>810</v>
      </c>
      <c r="L19" s="1001"/>
      <c r="M19" s="1001"/>
      <c r="N19" s="1001"/>
      <c r="O19" s="1001"/>
      <c r="P19" s="1001"/>
      <c r="Q19" s="1001"/>
      <c r="R19" s="1001"/>
      <c r="S19" s="200" t="s">
        <v>215</v>
      </c>
      <c r="T19" s="199"/>
      <c r="U19" s="199"/>
      <c r="V19" s="201"/>
      <c r="W19" s="1021"/>
      <c r="AH19" s="3"/>
      <c r="AK19" s="40"/>
    </row>
    <row r="20" spans="1:37" ht="20.25" customHeight="1">
      <c r="A20" s="988"/>
      <c r="B20" s="1009"/>
      <c r="C20" s="994"/>
      <c r="D20" s="202"/>
      <c r="E20" s="202"/>
      <c r="F20" s="202"/>
      <c r="G20" s="203"/>
      <c r="H20" s="203"/>
      <c r="I20" s="203"/>
      <c r="J20" s="203"/>
      <c r="K20" s="203"/>
      <c r="L20" s="203"/>
      <c r="M20" s="1002" t="s">
        <v>216</v>
      </c>
      <c r="N20" s="1002"/>
      <c r="O20" s="1002"/>
      <c r="P20" s="1002"/>
      <c r="Q20" s="1002"/>
      <c r="R20" s="1002"/>
      <c r="S20" s="1002"/>
      <c r="T20" s="1002"/>
      <c r="U20" s="1002"/>
      <c r="V20" s="1003"/>
      <c r="W20" s="1022"/>
      <c r="AH20" s="3"/>
      <c r="AK20" s="40"/>
    </row>
    <row r="21" spans="1:37" ht="25.5" customHeight="1">
      <c r="A21" s="5"/>
      <c r="B21" s="5"/>
      <c r="C21" s="204"/>
      <c r="D21" s="205"/>
      <c r="E21" s="205"/>
      <c r="F21" s="205"/>
      <c r="G21" s="205"/>
      <c r="H21" s="206"/>
      <c r="I21" s="206"/>
      <c r="J21" s="206"/>
      <c r="K21" s="206"/>
      <c r="L21" s="204"/>
      <c r="M21" s="206"/>
      <c r="N21" s="206"/>
      <c r="O21" s="206"/>
      <c r="P21" s="206"/>
      <c r="Q21" s="207"/>
      <c r="R21" s="207"/>
      <c r="S21" s="207"/>
      <c r="T21" s="207"/>
      <c r="U21" s="207"/>
      <c r="V21" s="207"/>
      <c r="W21" s="6"/>
      <c r="AH21" s="3"/>
      <c r="AK21" s="40"/>
    </row>
    <row r="22" spans="1:37" ht="20.25" customHeight="1">
      <c r="A22" s="1016" t="s">
        <v>228</v>
      </c>
      <c r="B22" s="989" t="s">
        <v>229</v>
      </c>
      <c r="C22" s="992"/>
      <c r="D22" s="196"/>
      <c r="E22" s="995" t="s">
        <v>210</v>
      </c>
      <c r="F22" s="995"/>
      <c r="G22" s="995"/>
      <c r="H22" s="995"/>
      <c r="I22" s="995"/>
      <c r="J22" s="197"/>
      <c r="K22" s="996" t="s">
        <v>211</v>
      </c>
      <c r="L22" s="996"/>
      <c r="M22" s="996"/>
      <c r="N22" s="996"/>
      <c r="O22" s="996"/>
      <c r="P22" s="996"/>
      <c r="Q22" s="996"/>
      <c r="R22" s="996"/>
      <c r="S22" s="197"/>
      <c r="T22" s="197"/>
      <c r="U22" s="197"/>
      <c r="V22" s="198"/>
      <c r="W22" s="997" t="s">
        <v>212</v>
      </c>
      <c r="AH22" s="3"/>
      <c r="AK22" s="40"/>
    </row>
    <row r="23" spans="1:37" ht="25.5" customHeight="1">
      <c r="A23" s="987"/>
      <c r="B23" s="990"/>
      <c r="C23" s="993"/>
      <c r="D23" s="226" t="s">
        <v>213</v>
      </c>
      <c r="E23" s="1000">
        <v>86100</v>
      </c>
      <c r="F23" s="1000"/>
      <c r="G23" s="1000"/>
      <c r="H23" s="1000"/>
      <c r="I23" s="1000"/>
      <c r="J23" s="199" t="s">
        <v>214</v>
      </c>
      <c r="K23" s="1001">
        <v>860</v>
      </c>
      <c r="L23" s="1001"/>
      <c r="M23" s="1001"/>
      <c r="N23" s="1001"/>
      <c r="O23" s="1001"/>
      <c r="P23" s="1001"/>
      <c r="Q23" s="1001"/>
      <c r="R23" s="1001"/>
      <c r="S23" s="200" t="s">
        <v>215</v>
      </c>
      <c r="T23" s="199"/>
      <c r="U23" s="199"/>
      <c r="V23" s="201"/>
      <c r="W23" s="998"/>
      <c r="AH23" s="3"/>
      <c r="AK23" s="40"/>
    </row>
    <row r="24" spans="1:37" ht="20.25" customHeight="1">
      <c r="A24" s="988"/>
      <c r="B24" s="991"/>
      <c r="C24" s="994"/>
      <c r="D24" s="202"/>
      <c r="E24" s="202"/>
      <c r="F24" s="202"/>
      <c r="G24" s="203"/>
      <c r="H24" s="203"/>
      <c r="I24" s="203"/>
      <c r="J24" s="203"/>
      <c r="K24" s="203"/>
      <c r="L24" s="203"/>
      <c r="M24" s="1002" t="s">
        <v>216</v>
      </c>
      <c r="N24" s="1002"/>
      <c r="O24" s="1002"/>
      <c r="P24" s="1002"/>
      <c r="Q24" s="1002"/>
      <c r="R24" s="1002"/>
      <c r="S24" s="1002"/>
      <c r="T24" s="1002"/>
      <c r="U24" s="1002"/>
      <c r="V24" s="1003"/>
      <c r="W24" s="999"/>
      <c r="AH24" s="3"/>
      <c r="AK24" s="40"/>
    </row>
    <row r="25" spans="1:37" ht="25.5" customHeight="1">
      <c r="A25" s="5"/>
      <c r="B25" s="5"/>
      <c r="C25" s="204"/>
      <c r="D25" s="205"/>
      <c r="E25" s="205"/>
      <c r="F25" s="205"/>
      <c r="G25" s="205"/>
      <c r="H25" s="206"/>
      <c r="I25" s="206"/>
      <c r="J25" s="206"/>
      <c r="K25" s="206"/>
      <c r="L25" s="204"/>
      <c r="M25" s="206"/>
      <c r="N25" s="206"/>
      <c r="O25" s="206"/>
      <c r="P25" s="206"/>
      <c r="Q25" s="207"/>
      <c r="R25" s="207"/>
      <c r="S25" s="207"/>
      <c r="T25" s="207"/>
      <c r="U25" s="207"/>
      <c r="V25" s="207"/>
      <c r="W25" s="6"/>
      <c r="AH25" s="3"/>
      <c r="AK25" s="40"/>
    </row>
    <row r="26" spans="1:37" ht="20.25" customHeight="1">
      <c r="A26" s="1016" t="s">
        <v>230</v>
      </c>
      <c r="B26" s="1017" t="s">
        <v>231</v>
      </c>
      <c r="C26" s="992"/>
      <c r="D26" s="196"/>
      <c r="E26" s="995" t="s">
        <v>210</v>
      </c>
      <c r="F26" s="995"/>
      <c r="G26" s="995"/>
      <c r="H26" s="995"/>
      <c r="I26" s="995"/>
      <c r="J26" s="197"/>
      <c r="K26" s="996" t="s">
        <v>211</v>
      </c>
      <c r="L26" s="996"/>
      <c r="M26" s="996"/>
      <c r="N26" s="996"/>
      <c r="O26" s="996"/>
      <c r="P26" s="996"/>
      <c r="Q26" s="996"/>
      <c r="R26" s="996"/>
      <c r="S26" s="197"/>
      <c r="T26" s="197"/>
      <c r="U26" s="197"/>
      <c r="V26" s="198"/>
      <c r="W26" s="997" t="s">
        <v>212</v>
      </c>
      <c r="AH26" s="3"/>
      <c r="AK26" s="40"/>
    </row>
    <row r="27" spans="1:37" ht="25.5" customHeight="1">
      <c r="A27" s="987"/>
      <c r="B27" s="1018"/>
      <c r="C27" s="993"/>
      <c r="D27" s="226" t="s">
        <v>213</v>
      </c>
      <c r="E27" s="1000">
        <v>72280</v>
      </c>
      <c r="F27" s="1000"/>
      <c r="G27" s="1000"/>
      <c r="H27" s="1000"/>
      <c r="I27" s="1000"/>
      <c r="J27" s="199" t="s">
        <v>214</v>
      </c>
      <c r="K27" s="1001">
        <v>720</v>
      </c>
      <c r="L27" s="1001"/>
      <c r="M27" s="1001"/>
      <c r="N27" s="1001"/>
      <c r="O27" s="1001"/>
      <c r="P27" s="1001"/>
      <c r="Q27" s="1001"/>
      <c r="R27" s="1001"/>
      <c r="S27" s="200" t="s">
        <v>215</v>
      </c>
      <c r="T27" s="199"/>
      <c r="U27" s="199"/>
      <c r="V27" s="201"/>
      <c r="W27" s="998"/>
      <c r="AH27" s="3"/>
      <c r="AK27" s="40"/>
    </row>
    <row r="28" spans="1:37" ht="20.25" customHeight="1">
      <c r="A28" s="988"/>
      <c r="B28" s="1019"/>
      <c r="C28" s="994"/>
      <c r="D28" s="202"/>
      <c r="E28" s="202"/>
      <c r="F28" s="202"/>
      <c r="G28" s="203"/>
      <c r="H28" s="203"/>
      <c r="I28" s="203"/>
      <c r="J28" s="203"/>
      <c r="K28" s="203"/>
      <c r="L28" s="203"/>
      <c r="M28" s="1002" t="s">
        <v>216</v>
      </c>
      <c r="N28" s="1002"/>
      <c r="O28" s="1002"/>
      <c r="P28" s="1002"/>
      <c r="Q28" s="1002"/>
      <c r="R28" s="1002"/>
      <c r="S28" s="1002"/>
      <c r="T28" s="1002"/>
      <c r="U28" s="1002"/>
      <c r="V28" s="1003"/>
      <c r="W28" s="999"/>
      <c r="AH28" s="3"/>
      <c r="AK28" s="40"/>
    </row>
    <row r="29" spans="1:37" ht="25.5" customHeight="1">
      <c r="A29" s="7"/>
      <c r="B29" s="7"/>
      <c r="C29" s="208"/>
      <c r="D29" s="209"/>
      <c r="E29" s="209"/>
      <c r="F29" s="209"/>
      <c r="G29" s="209"/>
      <c r="H29" s="210"/>
      <c r="I29" s="210"/>
      <c r="J29" s="210"/>
      <c r="K29" s="210"/>
      <c r="L29" s="208"/>
      <c r="M29" s="210"/>
      <c r="N29" s="210"/>
      <c r="O29" s="210"/>
      <c r="P29" s="210"/>
      <c r="Q29" s="211"/>
      <c r="R29" s="211"/>
      <c r="S29" s="211"/>
      <c r="T29" s="211"/>
      <c r="U29" s="211"/>
      <c r="V29" s="211"/>
      <c r="W29" s="8"/>
      <c r="AH29" s="3"/>
      <c r="AK29" s="40"/>
    </row>
    <row r="30" spans="1:37" s="9" customFormat="1" ht="25.5" customHeight="1">
      <c r="A30" s="1023" t="s">
        <v>232</v>
      </c>
      <c r="B30" s="1007" t="s">
        <v>233</v>
      </c>
      <c r="C30" s="1026" t="s">
        <v>234</v>
      </c>
      <c r="D30" s="1027"/>
      <c r="E30" s="1027"/>
      <c r="F30" s="1027"/>
      <c r="G30" s="1027"/>
      <c r="H30" s="1027"/>
      <c r="I30" s="1027"/>
      <c r="J30" s="1027"/>
      <c r="K30" s="1027"/>
      <c r="L30" s="1027"/>
      <c r="M30" s="1027"/>
      <c r="N30" s="1027"/>
      <c r="O30" s="1027"/>
      <c r="P30" s="1027"/>
      <c r="Q30" s="1027"/>
      <c r="R30" s="1027"/>
      <c r="S30" s="1027"/>
      <c r="T30" s="1027"/>
      <c r="U30" s="1027"/>
      <c r="V30" s="1028"/>
      <c r="W30" s="1029" t="s">
        <v>235</v>
      </c>
      <c r="AH30" s="3"/>
      <c r="AK30" s="41"/>
    </row>
    <row r="31" spans="1:37" s="9" customFormat="1" ht="25.5" customHeight="1">
      <c r="A31" s="1024"/>
      <c r="B31" s="1008"/>
      <c r="C31" s="1030" t="s">
        <v>236</v>
      </c>
      <c r="D31" s="1031"/>
      <c r="E31" s="1031"/>
      <c r="F31" s="1031"/>
      <c r="G31" s="1031"/>
      <c r="H31" s="1031"/>
      <c r="I31" s="1031"/>
      <c r="J31" s="1031"/>
      <c r="K31" s="1031"/>
      <c r="L31" s="1031"/>
      <c r="M31" s="1000">
        <v>51590</v>
      </c>
      <c r="N31" s="1000"/>
      <c r="O31" s="1000"/>
      <c r="P31" s="1000"/>
      <c r="Q31" s="1000"/>
      <c r="R31" s="224"/>
      <c r="S31" s="199" t="s">
        <v>237</v>
      </c>
      <c r="T31" s="1032" t="s">
        <v>238</v>
      </c>
      <c r="U31" s="1032"/>
      <c r="V31" s="1033"/>
      <c r="W31" s="1018"/>
      <c r="AH31" s="3"/>
      <c r="AK31" s="41"/>
    </row>
    <row r="32" spans="1:37" s="9" customFormat="1" ht="25.5" customHeight="1">
      <c r="A32" s="1025"/>
      <c r="B32" s="1009"/>
      <c r="C32" s="1034" t="s">
        <v>239</v>
      </c>
      <c r="D32" s="984"/>
      <c r="E32" s="984"/>
      <c r="F32" s="984"/>
      <c r="G32" s="984"/>
      <c r="H32" s="984"/>
      <c r="I32" s="984"/>
      <c r="J32" s="984"/>
      <c r="K32" s="984"/>
      <c r="L32" s="984"/>
      <c r="M32" s="1035">
        <v>6450</v>
      </c>
      <c r="N32" s="1035"/>
      <c r="O32" s="1035"/>
      <c r="P32" s="1035"/>
      <c r="Q32" s="1035"/>
      <c r="R32" s="225"/>
      <c r="S32" s="212" t="s">
        <v>237</v>
      </c>
      <c r="T32" s="1002" t="s">
        <v>240</v>
      </c>
      <c r="U32" s="1002"/>
      <c r="V32" s="1003"/>
      <c r="W32" s="1019"/>
      <c r="AH32" s="3"/>
      <c r="AK32" s="41"/>
    </row>
    <row r="33" spans="1:37" s="9" customFormat="1" ht="25.5" customHeight="1">
      <c r="A33" s="36"/>
      <c r="B33" s="20"/>
      <c r="C33" s="213"/>
      <c r="D33" s="214"/>
      <c r="E33" s="214"/>
      <c r="F33" s="214"/>
      <c r="G33" s="214"/>
      <c r="H33" s="215"/>
      <c r="I33" s="215"/>
      <c r="J33" s="215"/>
      <c r="K33" s="215"/>
      <c r="L33" s="213"/>
      <c r="M33" s="215"/>
      <c r="N33" s="215"/>
      <c r="O33" s="215"/>
      <c r="P33" s="215"/>
      <c r="Q33" s="216"/>
      <c r="R33" s="216"/>
      <c r="S33" s="216"/>
      <c r="T33" s="216"/>
      <c r="U33" s="216"/>
      <c r="V33" s="216"/>
      <c r="W33" s="37"/>
      <c r="AH33" s="3"/>
      <c r="AK33" s="41"/>
    </row>
    <row r="34" spans="1:37" s="9" customFormat="1" ht="25.5" customHeight="1">
      <c r="A34" s="973" t="s">
        <v>409</v>
      </c>
      <c r="B34" s="975" t="s">
        <v>410</v>
      </c>
      <c r="C34" s="977"/>
      <c r="D34" s="979">
        <v>11610</v>
      </c>
      <c r="E34" s="980"/>
      <c r="F34" s="980"/>
      <c r="G34" s="980"/>
      <c r="H34" s="980"/>
      <c r="I34" s="980"/>
      <c r="J34" s="193" t="s">
        <v>411</v>
      </c>
      <c r="K34" s="981" t="s">
        <v>503</v>
      </c>
      <c r="L34" s="981"/>
      <c r="M34" s="981"/>
      <c r="N34" s="981"/>
      <c r="O34" s="981"/>
      <c r="P34" s="981"/>
      <c r="Q34" s="981"/>
      <c r="R34" s="981"/>
      <c r="S34" s="981"/>
      <c r="T34" s="981"/>
      <c r="U34" s="981"/>
      <c r="V34" s="982"/>
      <c r="W34" s="983" t="s">
        <v>412</v>
      </c>
      <c r="AH34" s="3"/>
      <c r="AK34" s="41"/>
    </row>
    <row r="35" spans="1:37" s="9" customFormat="1" ht="25.5" customHeight="1">
      <c r="A35" s="974"/>
      <c r="B35" s="976"/>
      <c r="C35" s="978"/>
      <c r="D35" s="194"/>
      <c r="E35" s="194"/>
      <c r="F35" s="194"/>
      <c r="G35" s="195"/>
      <c r="H35" s="195"/>
      <c r="I35" s="195"/>
      <c r="J35" s="195"/>
      <c r="K35" s="195"/>
      <c r="L35" s="195"/>
      <c r="M35" s="984" t="s">
        <v>216</v>
      </c>
      <c r="N35" s="984"/>
      <c r="O35" s="984"/>
      <c r="P35" s="984"/>
      <c r="Q35" s="984"/>
      <c r="R35" s="984"/>
      <c r="S35" s="984"/>
      <c r="T35" s="984"/>
      <c r="U35" s="984"/>
      <c r="V35" s="985"/>
      <c r="W35" s="983"/>
      <c r="AH35" s="3"/>
      <c r="AK35" s="41"/>
    </row>
    <row r="36" spans="1:37" ht="25.5" customHeight="1">
      <c r="A36" s="5"/>
      <c r="B36" s="5"/>
      <c r="C36" s="213"/>
      <c r="D36" s="214"/>
      <c r="E36" s="214"/>
      <c r="F36" s="214"/>
      <c r="G36" s="214"/>
      <c r="H36" s="215"/>
      <c r="I36" s="215"/>
      <c r="J36" s="215"/>
      <c r="K36" s="215"/>
      <c r="L36" s="213"/>
      <c r="M36" s="215"/>
      <c r="N36" s="215"/>
      <c r="O36" s="215"/>
      <c r="P36" s="215"/>
      <c r="Q36" s="216"/>
      <c r="R36" s="216"/>
      <c r="S36" s="216"/>
      <c r="T36" s="216"/>
      <c r="U36" s="216"/>
      <c r="V36" s="216"/>
      <c r="W36" s="6"/>
      <c r="AH36" s="3"/>
      <c r="AK36" s="41"/>
    </row>
    <row r="37" spans="1:37" ht="30" customHeight="1">
      <c r="A37" s="1004" t="s">
        <v>241</v>
      </c>
      <c r="B37" s="1007" t="s">
        <v>249</v>
      </c>
      <c r="C37" s="1036" t="s">
        <v>242</v>
      </c>
      <c r="D37" s="1037"/>
      <c r="E37" s="1037"/>
      <c r="F37" s="1037"/>
      <c r="G37" s="1037"/>
      <c r="H37" s="1038">
        <v>1900</v>
      </c>
      <c r="I37" s="1038"/>
      <c r="J37" s="1038"/>
      <c r="K37" s="1038"/>
      <c r="L37" s="1039"/>
      <c r="M37" s="1036" t="s">
        <v>243</v>
      </c>
      <c r="N37" s="1037"/>
      <c r="O37" s="1037"/>
      <c r="P37" s="1037"/>
      <c r="Q37" s="1037"/>
      <c r="R37" s="1038">
        <v>1320</v>
      </c>
      <c r="S37" s="1038"/>
      <c r="T37" s="1038"/>
      <c r="U37" s="1038"/>
      <c r="V37" s="1039"/>
      <c r="W37" s="1013" t="s">
        <v>244</v>
      </c>
      <c r="AH37" s="3"/>
      <c r="AK37" s="40"/>
    </row>
    <row r="38" spans="1:37" ht="30" customHeight="1">
      <c r="A38" s="1005"/>
      <c r="B38" s="1008"/>
      <c r="C38" s="1036" t="s">
        <v>245</v>
      </c>
      <c r="D38" s="1037"/>
      <c r="E38" s="1037"/>
      <c r="F38" s="1037"/>
      <c r="G38" s="1037"/>
      <c r="H38" s="1038">
        <v>1690</v>
      </c>
      <c r="I38" s="1038"/>
      <c r="J38" s="1038"/>
      <c r="K38" s="1038"/>
      <c r="L38" s="1039"/>
      <c r="M38" s="1036" t="s">
        <v>246</v>
      </c>
      <c r="N38" s="1037"/>
      <c r="O38" s="1037"/>
      <c r="P38" s="1037"/>
      <c r="Q38" s="1037"/>
      <c r="R38" s="1038">
        <v>120</v>
      </c>
      <c r="S38" s="1038"/>
      <c r="T38" s="1038"/>
      <c r="U38" s="1038"/>
      <c r="V38" s="1039"/>
      <c r="W38" s="1013"/>
      <c r="AH38" s="3"/>
      <c r="AK38" s="40"/>
    </row>
    <row r="39" spans="1:37" ht="30" customHeight="1">
      <c r="A39" s="1006"/>
      <c r="B39" s="1009"/>
      <c r="C39" s="1036" t="s">
        <v>247</v>
      </c>
      <c r="D39" s="1037"/>
      <c r="E39" s="1037"/>
      <c r="F39" s="1037"/>
      <c r="G39" s="1037"/>
      <c r="H39" s="1038">
        <v>1670</v>
      </c>
      <c r="I39" s="1038"/>
      <c r="J39" s="1038"/>
      <c r="K39" s="1038"/>
      <c r="L39" s="1039"/>
      <c r="M39" s="1040"/>
      <c r="N39" s="1041"/>
      <c r="O39" s="1041"/>
      <c r="P39" s="1041"/>
      <c r="Q39" s="1041"/>
      <c r="R39" s="1041"/>
      <c r="S39" s="1041"/>
      <c r="T39" s="1041"/>
      <c r="U39" s="1041"/>
      <c r="V39" s="1042"/>
      <c r="W39" s="1013"/>
      <c r="AH39" s="3"/>
      <c r="AK39" s="40"/>
    </row>
    <row r="40" spans="1:37" ht="25.5" customHeight="1">
      <c r="A40" s="5"/>
      <c r="B40" s="5"/>
      <c r="C40" s="204"/>
      <c r="D40" s="205"/>
      <c r="E40" s="205"/>
      <c r="F40" s="205"/>
      <c r="G40" s="205"/>
      <c r="H40" s="206"/>
      <c r="I40" s="206"/>
      <c r="J40" s="206"/>
      <c r="K40" s="206"/>
      <c r="L40" s="204"/>
      <c r="M40" s="206"/>
      <c r="N40" s="206"/>
      <c r="O40" s="206"/>
      <c r="P40" s="206"/>
      <c r="Q40" s="207"/>
      <c r="R40" s="207"/>
      <c r="S40" s="207"/>
      <c r="T40" s="207"/>
      <c r="U40" s="207"/>
      <c r="V40" s="207"/>
      <c r="W40" s="6"/>
      <c r="AH40" s="3"/>
      <c r="AK40" s="40"/>
    </row>
    <row r="41" spans="1:37" ht="25.5" customHeight="1">
      <c r="A41" s="1054" t="s">
        <v>248</v>
      </c>
      <c r="B41" s="1057" t="s">
        <v>413</v>
      </c>
      <c r="C41" s="1046" t="s">
        <v>250</v>
      </c>
      <c r="D41" s="1048">
        <v>310610</v>
      </c>
      <c r="E41" s="1049"/>
      <c r="F41" s="1049"/>
      <c r="G41" s="1049"/>
      <c r="H41" s="1049"/>
      <c r="I41" s="1049"/>
      <c r="J41" s="1049"/>
      <c r="K41" s="1049"/>
      <c r="L41" s="1049"/>
      <c r="M41" s="1049"/>
      <c r="N41" s="1049"/>
      <c r="O41" s="1049"/>
      <c r="P41" s="1049"/>
      <c r="Q41" s="1049"/>
      <c r="R41" s="1049"/>
      <c r="S41" s="1049"/>
      <c r="T41" s="1049"/>
      <c r="U41" s="1049"/>
      <c r="V41" s="1050"/>
      <c r="W41" s="1043" t="s">
        <v>251</v>
      </c>
      <c r="AH41" s="3"/>
      <c r="AK41" s="40"/>
    </row>
    <row r="42" spans="1:37" ht="25.5" customHeight="1">
      <c r="A42" s="1055"/>
      <c r="B42" s="1058"/>
      <c r="C42" s="1047"/>
      <c r="D42" s="1051"/>
      <c r="E42" s="1052"/>
      <c r="F42" s="1052"/>
      <c r="G42" s="1052"/>
      <c r="H42" s="1052"/>
      <c r="I42" s="1052"/>
      <c r="J42" s="1052"/>
      <c r="K42" s="1052"/>
      <c r="L42" s="1052"/>
      <c r="M42" s="1052"/>
      <c r="N42" s="1052"/>
      <c r="O42" s="1052"/>
      <c r="P42" s="1052"/>
      <c r="Q42" s="1052"/>
      <c r="R42" s="1052"/>
      <c r="S42" s="1052"/>
      <c r="T42" s="1052"/>
      <c r="U42" s="1052"/>
      <c r="V42" s="1053"/>
      <c r="W42" s="1044"/>
      <c r="AH42" s="3"/>
      <c r="AK42" s="40"/>
    </row>
    <row r="43" spans="1:37" ht="25.5" customHeight="1">
      <c r="A43" s="1055"/>
      <c r="B43" s="1058"/>
      <c r="C43" s="1046" t="s">
        <v>252</v>
      </c>
      <c r="D43" s="1048">
        <v>60520</v>
      </c>
      <c r="E43" s="1049"/>
      <c r="F43" s="1049"/>
      <c r="G43" s="1049"/>
      <c r="H43" s="1049"/>
      <c r="I43" s="1049"/>
      <c r="J43" s="1049"/>
      <c r="K43" s="1049"/>
      <c r="L43" s="1049"/>
      <c r="M43" s="1049"/>
      <c r="N43" s="1049"/>
      <c r="O43" s="1049"/>
      <c r="P43" s="1049"/>
      <c r="Q43" s="1049"/>
      <c r="R43" s="1049"/>
      <c r="S43" s="1049"/>
      <c r="T43" s="1049"/>
      <c r="U43" s="1049"/>
      <c r="V43" s="1050"/>
      <c r="W43" s="1044"/>
      <c r="AH43" s="3"/>
      <c r="AK43" s="40"/>
    </row>
    <row r="44" spans="1:37" ht="30" customHeight="1">
      <c r="A44" s="1056"/>
      <c r="B44" s="1059"/>
      <c r="C44" s="1047"/>
      <c r="D44" s="1051"/>
      <c r="E44" s="1052"/>
      <c r="F44" s="1052"/>
      <c r="G44" s="1052"/>
      <c r="H44" s="1052"/>
      <c r="I44" s="1052"/>
      <c r="J44" s="1052"/>
      <c r="K44" s="1052"/>
      <c r="L44" s="1052"/>
      <c r="M44" s="1052"/>
      <c r="N44" s="1052"/>
      <c r="O44" s="1052"/>
      <c r="P44" s="1052"/>
      <c r="Q44" s="1052"/>
      <c r="R44" s="1052"/>
      <c r="S44" s="1052"/>
      <c r="T44" s="1052"/>
      <c r="U44" s="1052"/>
      <c r="V44" s="1053"/>
      <c r="W44" s="1045"/>
      <c r="AH44" s="3"/>
      <c r="AK44" s="40"/>
    </row>
    <row r="45" spans="1:37" ht="25.5" customHeight="1">
      <c r="A45" s="5"/>
      <c r="B45" s="5"/>
      <c r="C45" s="204"/>
      <c r="D45" s="205"/>
      <c r="E45" s="205"/>
      <c r="F45" s="205"/>
      <c r="G45" s="205"/>
      <c r="H45" s="206"/>
      <c r="I45" s="206"/>
      <c r="J45" s="206"/>
      <c r="K45" s="206"/>
      <c r="L45" s="204"/>
      <c r="M45" s="206"/>
      <c r="N45" s="206"/>
      <c r="O45" s="206"/>
      <c r="P45" s="206"/>
      <c r="Q45" s="207"/>
      <c r="R45" s="207"/>
      <c r="S45" s="207"/>
      <c r="T45" s="207"/>
      <c r="U45" s="207"/>
      <c r="V45" s="207"/>
      <c r="W45" s="6"/>
      <c r="AH45" s="3"/>
      <c r="AK45" s="40"/>
    </row>
    <row r="46" spans="1:37" ht="30" customHeight="1">
      <c r="A46" s="10" t="s">
        <v>253</v>
      </c>
      <c r="B46" s="11" t="s">
        <v>414</v>
      </c>
      <c r="C46" s="1069">
        <v>6270</v>
      </c>
      <c r="D46" s="1069"/>
      <c r="E46" s="1069"/>
      <c r="F46" s="1069"/>
      <c r="G46" s="1069"/>
      <c r="H46" s="1069"/>
      <c r="I46" s="1069"/>
      <c r="J46" s="1069"/>
      <c r="K46" s="1069"/>
      <c r="L46" s="1069"/>
      <c r="M46" s="1069"/>
      <c r="N46" s="1069"/>
      <c r="O46" s="1069"/>
      <c r="P46" s="1069"/>
      <c r="Q46" s="1069"/>
      <c r="R46" s="1069"/>
      <c r="S46" s="1069"/>
      <c r="T46" s="1069"/>
      <c r="U46" s="1069"/>
      <c r="V46" s="1070"/>
      <c r="W46" s="12" t="s">
        <v>254</v>
      </c>
      <c r="AH46" s="3"/>
      <c r="AK46" s="40"/>
    </row>
    <row r="47" spans="1:37" ht="25.5" customHeight="1">
      <c r="A47" s="5"/>
      <c r="B47" s="5"/>
      <c r="C47" s="204"/>
      <c r="D47" s="205"/>
      <c r="E47" s="205"/>
      <c r="F47" s="205"/>
      <c r="G47" s="205"/>
      <c r="H47" s="206"/>
      <c r="I47" s="206"/>
      <c r="J47" s="206"/>
      <c r="K47" s="206"/>
      <c r="L47" s="204"/>
      <c r="M47" s="206"/>
      <c r="N47" s="206"/>
      <c r="O47" s="206"/>
      <c r="P47" s="206"/>
      <c r="Q47" s="207"/>
      <c r="R47" s="207"/>
      <c r="S47" s="207"/>
      <c r="T47" s="207"/>
      <c r="U47" s="207"/>
      <c r="V47" s="207"/>
      <c r="W47" s="13"/>
      <c r="AH47" s="3"/>
      <c r="AK47" s="40"/>
    </row>
    <row r="48" spans="1:37" ht="30" customHeight="1">
      <c r="A48" s="10" t="s">
        <v>255</v>
      </c>
      <c r="B48" s="11" t="s">
        <v>263</v>
      </c>
      <c r="C48" s="1071">
        <v>162470</v>
      </c>
      <c r="D48" s="1071"/>
      <c r="E48" s="1071"/>
      <c r="F48" s="1071"/>
      <c r="G48" s="1071"/>
      <c r="H48" s="1071"/>
      <c r="I48" s="1071"/>
      <c r="J48" s="1071"/>
      <c r="K48" s="1071"/>
      <c r="L48" s="1071"/>
      <c r="M48" s="1071"/>
      <c r="N48" s="1071"/>
      <c r="O48" s="1071"/>
      <c r="P48" s="1071"/>
      <c r="Q48" s="1071"/>
      <c r="R48" s="1071"/>
      <c r="S48" s="1071"/>
      <c r="T48" s="1071"/>
      <c r="U48" s="1071"/>
      <c r="V48" s="1072"/>
      <c r="W48" s="12" t="s">
        <v>254</v>
      </c>
      <c r="AH48" s="3"/>
      <c r="AK48" s="40"/>
    </row>
    <row r="49" spans="1:37" ht="25.5" customHeight="1">
      <c r="A49" s="5"/>
      <c r="B49" s="4"/>
      <c r="C49" s="204"/>
      <c r="D49" s="205"/>
      <c r="E49" s="205"/>
      <c r="F49" s="205"/>
      <c r="G49" s="205"/>
      <c r="H49" s="206"/>
      <c r="I49" s="206"/>
      <c r="J49" s="206"/>
      <c r="K49" s="206"/>
      <c r="L49" s="204"/>
      <c r="M49" s="206"/>
      <c r="N49" s="206"/>
      <c r="O49" s="206"/>
      <c r="P49" s="206"/>
      <c r="Q49" s="207"/>
      <c r="R49" s="207"/>
      <c r="S49" s="207"/>
      <c r="T49" s="207"/>
      <c r="U49" s="207"/>
      <c r="V49" s="207"/>
      <c r="W49" s="13"/>
      <c r="AH49" s="3"/>
      <c r="AK49" s="40"/>
    </row>
    <row r="50" spans="1:37" ht="18" hidden="1" customHeight="1">
      <c r="A50" s="1004" t="s">
        <v>256</v>
      </c>
      <c r="B50" s="34"/>
      <c r="C50" s="1060" t="s">
        <v>257</v>
      </c>
      <c r="D50" s="1061"/>
      <c r="E50" s="1061"/>
      <c r="F50" s="1061"/>
      <c r="G50" s="1061"/>
      <c r="H50" s="1061"/>
      <c r="I50" s="1061"/>
      <c r="J50" s="1061"/>
      <c r="K50" s="1061"/>
      <c r="L50" s="1064">
        <v>456000</v>
      </c>
      <c r="M50" s="1064"/>
      <c r="N50" s="1064"/>
      <c r="O50" s="1064"/>
      <c r="P50" s="217"/>
      <c r="Q50" s="217"/>
      <c r="R50" s="217"/>
      <c r="S50" s="217"/>
      <c r="T50" s="217"/>
      <c r="U50" s="217"/>
      <c r="V50" s="218"/>
      <c r="W50" s="1013" t="s">
        <v>258</v>
      </c>
      <c r="AH50" s="3"/>
      <c r="AK50" s="40"/>
    </row>
    <row r="51" spans="1:37" ht="18" hidden="1" customHeight="1">
      <c r="A51" s="1005"/>
      <c r="B51" s="34"/>
      <c r="C51" s="1062"/>
      <c r="D51" s="1063"/>
      <c r="E51" s="1063"/>
      <c r="F51" s="1063"/>
      <c r="G51" s="1063"/>
      <c r="H51" s="1063"/>
      <c r="I51" s="1063"/>
      <c r="J51" s="1063"/>
      <c r="K51" s="1063"/>
      <c r="L51" s="1065" t="s">
        <v>259</v>
      </c>
      <c r="M51" s="1065"/>
      <c r="N51" s="1065"/>
      <c r="O51" s="1065"/>
      <c r="P51" s="1065"/>
      <c r="Q51" s="1065"/>
      <c r="R51" s="1065"/>
      <c r="S51" s="1065"/>
      <c r="T51" s="1065"/>
      <c r="U51" s="1065"/>
      <c r="V51" s="1066"/>
      <c r="W51" s="1013"/>
      <c r="AH51" s="3"/>
      <c r="AK51" s="40"/>
    </row>
    <row r="52" spans="1:37" ht="18" hidden="1" customHeight="1">
      <c r="A52" s="1005"/>
      <c r="B52" s="34"/>
      <c r="C52" s="1060" t="s">
        <v>260</v>
      </c>
      <c r="D52" s="1061"/>
      <c r="E52" s="1061"/>
      <c r="F52" s="1061"/>
      <c r="G52" s="1061"/>
      <c r="H52" s="1061"/>
      <c r="I52" s="1061"/>
      <c r="J52" s="1061"/>
      <c r="K52" s="1061"/>
      <c r="L52" s="1064">
        <v>760000</v>
      </c>
      <c r="M52" s="1064"/>
      <c r="N52" s="1064"/>
      <c r="O52" s="1064"/>
      <c r="P52" s="217"/>
      <c r="Q52" s="217"/>
      <c r="R52" s="217"/>
      <c r="S52" s="217"/>
      <c r="T52" s="217"/>
      <c r="U52" s="217"/>
      <c r="V52" s="218"/>
      <c r="W52" s="1013"/>
      <c r="AH52" s="3"/>
      <c r="AK52" s="40"/>
    </row>
    <row r="53" spans="1:37" ht="18" hidden="1" customHeight="1">
      <c r="A53" s="1005"/>
      <c r="B53" s="35"/>
      <c r="C53" s="1062"/>
      <c r="D53" s="1063"/>
      <c r="E53" s="1063"/>
      <c r="F53" s="1063"/>
      <c r="G53" s="1063"/>
      <c r="H53" s="1063"/>
      <c r="I53" s="1063"/>
      <c r="J53" s="1063"/>
      <c r="K53" s="1063"/>
      <c r="L53" s="1065" t="s">
        <v>259</v>
      </c>
      <c r="M53" s="1065"/>
      <c r="N53" s="1065"/>
      <c r="O53" s="1065"/>
      <c r="P53" s="1065"/>
      <c r="Q53" s="1065"/>
      <c r="R53" s="1065"/>
      <c r="S53" s="1065"/>
      <c r="T53" s="1065"/>
      <c r="U53" s="1065"/>
      <c r="V53" s="1066"/>
      <c r="W53" s="1013"/>
      <c r="AH53" s="3"/>
      <c r="AK53" s="40"/>
    </row>
    <row r="54" spans="1:37" ht="18" hidden="1" customHeight="1">
      <c r="A54" s="1005"/>
      <c r="B54" s="5"/>
      <c r="C54" s="1060" t="s">
        <v>261</v>
      </c>
      <c r="D54" s="1061"/>
      <c r="E54" s="1061"/>
      <c r="F54" s="1061"/>
      <c r="G54" s="1061"/>
      <c r="H54" s="1061"/>
      <c r="I54" s="1061"/>
      <c r="J54" s="1061"/>
      <c r="K54" s="1061"/>
      <c r="L54" s="1064">
        <v>1065000</v>
      </c>
      <c r="M54" s="1064"/>
      <c r="N54" s="1064"/>
      <c r="O54" s="1064"/>
      <c r="P54" s="217"/>
      <c r="Q54" s="217"/>
      <c r="R54" s="217"/>
      <c r="S54" s="217"/>
      <c r="T54" s="217"/>
      <c r="U54" s="217"/>
      <c r="V54" s="218"/>
      <c r="W54" s="1013"/>
      <c r="AH54" s="3"/>
      <c r="AK54" s="40"/>
    </row>
    <row r="55" spans="1:37" ht="18" hidden="1" customHeight="1">
      <c r="A55" s="1006"/>
      <c r="B55" s="11" t="s">
        <v>249</v>
      </c>
      <c r="C55" s="1062"/>
      <c r="D55" s="1063"/>
      <c r="E55" s="1063"/>
      <c r="F55" s="1063"/>
      <c r="G55" s="1063"/>
      <c r="H55" s="1063"/>
      <c r="I55" s="1063"/>
      <c r="J55" s="1063"/>
      <c r="K55" s="1063"/>
      <c r="L55" s="1065" t="s">
        <v>259</v>
      </c>
      <c r="M55" s="1065"/>
      <c r="N55" s="1065"/>
      <c r="O55" s="1065"/>
      <c r="P55" s="1065"/>
      <c r="Q55" s="1065"/>
      <c r="R55" s="1065"/>
      <c r="S55" s="1065"/>
      <c r="T55" s="1065"/>
      <c r="U55" s="1065"/>
      <c r="V55" s="1066"/>
      <c r="W55" s="1013"/>
      <c r="AH55" s="3"/>
      <c r="AK55" s="40"/>
    </row>
    <row r="56" spans="1:37" ht="25.5" hidden="1" customHeight="1">
      <c r="A56" s="5"/>
      <c r="B56" s="5"/>
      <c r="C56" s="204"/>
      <c r="D56" s="205"/>
      <c r="E56" s="205"/>
      <c r="F56" s="205"/>
      <c r="G56" s="205"/>
      <c r="H56" s="206"/>
      <c r="I56" s="206"/>
      <c r="J56" s="206"/>
      <c r="K56" s="206"/>
      <c r="L56" s="204"/>
      <c r="M56" s="207"/>
      <c r="N56" s="206"/>
      <c r="O56" s="206"/>
      <c r="P56" s="206"/>
      <c r="Q56" s="207"/>
      <c r="R56" s="207"/>
      <c r="S56" s="207"/>
      <c r="T56" s="207"/>
      <c r="U56" s="207"/>
      <c r="V56" s="207"/>
      <c r="W56" s="13"/>
      <c r="AH56" s="3"/>
      <c r="AK56" s="40"/>
    </row>
    <row r="57" spans="1:37" ht="30" customHeight="1">
      <c r="A57" s="10" t="s">
        <v>262</v>
      </c>
      <c r="B57" s="11" t="s">
        <v>415</v>
      </c>
      <c r="C57" s="1067">
        <v>160000</v>
      </c>
      <c r="D57" s="1067"/>
      <c r="E57" s="1067"/>
      <c r="F57" s="1067"/>
      <c r="G57" s="1067"/>
      <c r="H57" s="1067"/>
      <c r="I57" s="1067"/>
      <c r="J57" s="1067"/>
      <c r="K57" s="1067"/>
      <c r="L57" s="1067"/>
      <c r="M57" s="1067"/>
      <c r="N57" s="1067"/>
      <c r="O57" s="1067"/>
      <c r="P57" s="1067"/>
      <c r="Q57" s="1067"/>
      <c r="R57" s="1067"/>
      <c r="S57" s="1067"/>
      <c r="T57" s="1067"/>
      <c r="U57" s="1067"/>
      <c r="V57" s="1068"/>
      <c r="W57" s="12" t="s">
        <v>254</v>
      </c>
      <c r="AH57" s="3"/>
      <c r="AK57" s="40"/>
    </row>
    <row r="58" spans="1:37" ht="25.5" customHeight="1">
      <c r="A58" s="5"/>
      <c r="B58" s="5"/>
      <c r="C58" s="204"/>
      <c r="D58" s="205"/>
      <c r="E58" s="205"/>
      <c r="F58" s="205"/>
      <c r="G58" s="205"/>
      <c r="H58" s="206"/>
      <c r="I58" s="206"/>
      <c r="J58" s="206"/>
      <c r="K58" s="206"/>
      <c r="L58" s="204"/>
      <c r="M58" s="207"/>
      <c r="N58" s="206"/>
      <c r="O58" s="206"/>
      <c r="P58" s="206"/>
      <c r="Q58" s="207"/>
      <c r="R58" s="207"/>
      <c r="S58" s="207"/>
      <c r="T58" s="207"/>
      <c r="U58" s="207"/>
      <c r="V58" s="207"/>
      <c r="W58" s="14"/>
      <c r="AH58" s="3"/>
      <c r="AK58" s="40"/>
    </row>
    <row r="59" spans="1:37" ht="30" customHeight="1">
      <c r="A59" s="1076" t="s">
        <v>264</v>
      </c>
      <c r="B59" s="1076" t="s">
        <v>416</v>
      </c>
      <c r="C59" s="1074" t="s">
        <v>507</v>
      </c>
      <c r="D59" s="1074"/>
      <c r="E59" s="1074"/>
      <c r="F59" s="1074"/>
      <c r="G59" s="1074"/>
      <c r="H59" s="1074"/>
      <c r="I59" s="1074"/>
      <c r="J59" s="1075">
        <v>40380</v>
      </c>
      <c r="K59" s="1075"/>
      <c r="L59" s="1075"/>
      <c r="M59" s="1075"/>
      <c r="N59" s="1075"/>
      <c r="O59" s="1075"/>
      <c r="P59" s="1075"/>
      <c r="Q59" s="1075"/>
      <c r="R59" s="1075"/>
      <c r="S59" s="1075"/>
      <c r="T59" s="1075"/>
      <c r="U59" s="1075"/>
      <c r="V59" s="1075"/>
      <c r="W59" s="1077" t="s">
        <v>254</v>
      </c>
      <c r="AH59" s="3"/>
      <c r="AK59" s="40"/>
    </row>
    <row r="60" spans="1:37" ht="30" customHeight="1">
      <c r="A60" s="1076"/>
      <c r="B60" s="1076"/>
      <c r="C60" s="1074" t="s">
        <v>508</v>
      </c>
      <c r="D60" s="1074"/>
      <c r="E60" s="1074"/>
      <c r="F60" s="1074"/>
      <c r="G60" s="1074"/>
      <c r="H60" s="1074"/>
      <c r="I60" s="1074"/>
      <c r="J60" s="1075">
        <v>317130</v>
      </c>
      <c r="K60" s="1075"/>
      <c r="L60" s="1075"/>
      <c r="M60" s="1075"/>
      <c r="N60" s="1075"/>
      <c r="O60" s="1075"/>
      <c r="P60" s="1075"/>
      <c r="Q60" s="1075"/>
      <c r="R60" s="1075"/>
      <c r="S60" s="1075"/>
      <c r="T60" s="1075"/>
      <c r="U60" s="1075"/>
      <c r="V60" s="1075"/>
      <c r="W60" s="1077"/>
      <c r="AH60" s="3"/>
      <c r="AK60" s="40"/>
    </row>
    <row r="61" spans="1:37" ht="25.5" customHeight="1">
      <c r="A61" s="5"/>
      <c r="B61" s="5"/>
      <c r="C61" s="204"/>
      <c r="D61" s="205"/>
      <c r="E61" s="205"/>
      <c r="F61" s="205"/>
      <c r="G61" s="205"/>
      <c r="H61" s="206"/>
      <c r="I61" s="206"/>
      <c r="J61" s="206"/>
      <c r="K61" s="206"/>
      <c r="L61" s="204"/>
      <c r="M61" s="207"/>
      <c r="N61" s="206"/>
      <c r="O61" s="206"/>
      <c r="P61" s="206"/>
      <c r="Q61" s="207"/>
      <c r="R61" s="207"/>
      <c r="S61" s="207"/>
      <c r="T61" s="207"/>
      <c r="U61" s="207"/>
      <c r="V61" s="207"/>
      <c r="W61" s="14" t="s">
        <v>265</v>
      </c>
      <c r="AH61" s="3"/>
      <c r="AK61" s="40"/>
    </row>
    <row r="62" spans="1:37" ht="25.5" customHeight="1">
      <c r="A62" s="1079" t="s">
        <v>267</v>
      </c>
      <c r="B62" s="1080" t="s">
        <v>274</v>
      </c>
      <c r="C62" s="1081" t="s">
        <v>107</v>
      </c>
      <c r="D62" s="196"/>
      <c r="E62" s="995" t="s">
        <v>210</v>
      </c>
      <c r="F62" s="995"/>
      <c r="G62" s="995"/>
      <c r="H62" s="995"/>
      <c r="I62" s="995"/>
      <c r="J62" s="197"/>
      <c r="K62" s="996" t="s">
        <v>211</v>
      </c>
      <c r="L62" s="996"/>
      <c r="M62" s="996"/>
      <c r="N62" s="996"/>
      <c r="O62" s="996"/>
      <c r="P62" s="996"/>
      <c r="Q62" s="996"/>
      <c r="R62" s="996"/>
      <c r="S62" s="197"/>
      <c r="T62" s="197"/>
      <c r="U62" s="197"/>
      <c r="V62" s="198"/>
      <c r="W62" s="15"/>
      <c r="AH62" s="3"/>
      <c r="AK62" s="40"/>
    </row>
    <row r="63" spans="1:37" ht="25.5" customHeight="1">
      <c r="A63" s="1079"/>
      <c r="B63" s="1080"/>
      <c r="C63" s="1081"/>
      <c r="D63" s="226" t="s">
        <v>213</v>
      </c>
      <c r="E63" s="1000">
        <v>67650</v>
      </c>
      <c r="F63" s="1000"/>
      <c r="G63" s="1000"/>
      <c r="H63" s="1000"/>
      <c r="I63" s="1000"/>
      <c r="J63" s="199" t="s">
        <v>214</v>
      </c>
      <c r="K63" s="1001">
        <v>670</v>
      </c>
      <c r="L63" s="1001"/>
      <c r="M63" s="1001"/>
      <c r="N63" s="1001"/>
      <c r="O63" s="1001"/>
      <c r="P63" s="1001"/>
      <c r="Q63" s="1001"/>
      <c r="R63" s="1001"/>
      <c r="S63" s="200" t="s">
        <v>215</v>
      </c>
      <c r="T63" s="199"/>
      <c r="U63" s="199"/>
      <c r="V63" s="201"/>
      <c r="W63" s="16" t="s">
        <v>268</v>
      </c>
      <c r="AH63" s="3"/>
      <c r="AK63" s="40"/>
    </row>
    <row r="64" spans="1:37" ht="25.5" customHeight="1">
      <c r="A64" s="1079"/>
      <c r="B64" s="1080"/>
      <c r="C64" s="1081"/>
      <c r="D64" s="202"/>
      <c r="E64" s="202"/>
      <c r="F64" s="202"/>
      <c r="G64" s="203"/>
      <c r="H64" s="203"/>
      <c r="I64" s="203"/>
      <c r="J64" s="203"/>
      <c r="K64" s="203"/>
      <c r="L64" s="203"/>
      <c r="M64" s="1002" t="s">
        <v>216</v>
      </c>
      <c r="N64" s="1002"/>
      <c r="O64" s="1002"/>
      <c r="P64" s="1002"/>
      <c r="Q64" s="1002"/>
      <c r="R64" s="1002"/>
      <c r="S64" s="1002"/>
      <c r="T64" s="1002"/>
      <c r="U64" s="1002"/>
      <c r="V64" s="1003"/>
      <c r="W64" s="17" t="s">
        <v>269</v>
      </c>
      <c r="AH64" s="3"/>
      <c r="AK64" s="40"/>
    </row>
    <row r="65" spans="1:37" ht="25.5" customHeight="1">
      <c r="A65" s="1079"/>
      <c r="B65" s="1080"/>
      <c r="C65" s="1071" t="s">
        <v>130</v>
      </c>
      <c r="D65" s="196"/>
      <c r="E65" s="995" t="s">
        <v>210</v>
      </c>
      <c r="F65" s="995"/>
      <c r="G65" s="995"/>
      <c r="H65" s="995"/>
      <c r="I65" s="995"/>
      <c r="J65" s="197"/>
      <c r="K65" s="996" t="s">
        <v>211</v>
      </c>
      <c r="L65" s="996"/>
      <c r="M65" s="996"/>
      <c r="N65" s="996"/>
      <c r="O65" s="996"/>
      <c r="P65" s="996"/>
      <c r="Q65" s="996"/>
      <c r="R65" s="996"/>
      <c r="S65" s="197"/>
      <c r="T65" s="197"/>
      <c r="U65" s="197"/>
      <c r="V65" s="198"/>
      <c r="W65" s="1078" t="s">
        <v>270</v>
      </c>
      <c r="AH65" s="3"/>
      <c r="AK65" s="40"/>
    </row>
    <row r="66" spans="1:37" ht="49.9" customHeight="1">
      <c r="A66" s="1079"/>
      <c r="B66" s="1080"/>
      <c r="C66" s="1071"/>
      <c r="D66" s="226" t="s">
        <v>213</v>
      </c>
      <c r="E66" s="1000">
        <v>50000</v>
      </c>
      <c r="F66" s="1000"/>
      <c r="G66" s="1000"/>
      <c r="H66" s="1000"/>
      <c r="I66" s="1000"/>
      <c r="J66" s="199" t="s">
        <v>214</v>
      </c>
      <c r="K66" s="1001">
        <v>500</v>
      </c>
      <c r="L66" s="1001"/>
      <c r="M66" s="1001"/>
      <c r="N66" s="1001"/>
      <c r="O66" s="1001"/>
      <c r="P66" s="1001"/>
      <c r="Q66" s="1001"/>
      <c r="R66" s="1001"/>
      <c r="S66" s="200" t="s">
        <v>215</v>
      </c>
      <c r="T66" s="199"/>
      <c r="U66" s="199"/>
      <c r="V66" s="201"/>
      <c r="W66" s="1078"/>
      <c r="AH66" s="3"/>
      <c r="AK66" s="40"/>
    </row>
    <row r="67" spans="1:37" ht="30" customHeight="1">
      <c r="A67" s="1079"/>
      <c r="B67" s="1080"/>
      <c r="C67" s="1071"/>
      <c r="D67" s="202"/>
      <c r="E67" s="202"/>
      <c r="F67" s="202"/>
      <c r="G67" s="203"/>
      <c r="H67" s="203"/>
      <c r="I67" s="203"/>
      <c r="J67" s="203"/>
      <c r="K67" s="203"/>
      <c r="L67" s="203"/>
      <c r="M67" s="1002" t="s">
        <v>216</v>
      </c>
      <c r="N67" s="1002"/>
      <c r="O67" s="1002"/>
      <c r="P67" s="1002"/>
      <c r="Q67" s="1002"/>
      <c r="R67" s="1002"/>
      <c r="S67" s="1002"/>
      <c r="T67" s="1002"/>
      <c r="U67" s="1002"/>
      <c r="V67" s="1003"/>
      <c r="W67" s="17" t="s">
        <v>271</v>
      </c>
      <c r="AH67" s="3"/>
      <c r="AK67" s="40"/>
    </row>
    <row r="68" spans="1:37" ht="30" customHeight="1">
      <c r="A68" s="1079"/>
      <c r="B68" s="1080"/>
      <c r="C68" s="1071" t="s">
        <v>131</v>
      </c>
      <c r="D68" s="219"/>
      <c r="E68" s="995" t="s">
        <v>210</v>
      </c>
      <c r="F68" s="995"/>
      <c r="G68" s="995"/>
      <c r="H68" s="995"/>
      <c r="I68" s="995"/>
      <c r="J68" s="197"/>
      <c r="K68" s="996"/>
      <c r="L68" s="996"/>
      <c r="M68" s="996"/>
      <c r="N68" s="996"/>
      <c r="O68" s="996"/>
      <c r="P68" s="996"/>
      <c r="Q68" s="996"/>
      <c r="R68" s="996"/>
      <c r="S68" s="197"/>
      <c r="T68" s="197"/>
      <c r="U68" s="197"/>
      <c r="V68" s="198"/>
      <c r="W68" s="18"/>
      <c r="AH68" s="3"/>
      <c r="AK68" s="40"/>
    </row>
    <row r="69" spans="1:37" ht="30" customHeight="1">
      <c r="A69" s="1079"/>
      <c r="B69" s="1080"/>
      <c r="C69" s="1071"/>
      <c r="D69" s="220"/>
      <c r="E69" s="1035">
        <v>10000</v>
      </c>
      <c r="F69" s="1035"/>
      <c r="G69" s="1035"/>
      <c r="H69" s="1035"/>
      <c r="I69" s="1035"/>
      <c r="J69" s="221" t="s">
        <v>272</v>
      </c>
      <c r="K69" s="221"/>
      <c r="L69" s="221"/>
      <c r="M69" s="221"/>
      <c r="N69" s="221"/>
      <c r="O69" s="221"/>
      <c r="P69" s="221"/>
      <c r="Q69" s="221"/>
      <c r="R69" s="221"/>
      <c r="S69" s="222"/>
      <c r="T69" s="212"/>
      <c r="U69" s="212"/>
      <c r="V69" s="223"/>
      <c r="W69" s="19"/>
      <c r="AH69" s="3"/>
      <c r="AK69" s="40"/>
    </row>
    <row r="70" spans="1:37" ht="25.5" customHeight="1">
      <c r="A70" s="5"/>
      <c r="B70" s="5"/>
      <c r="C70" s="204"/>
      <c r="D70" s="205"/>
      <c r="E70" s="205"/>
      <c r="F70" s="205"/>
      <c r="G70" s="205"/>
      <c r="H70" s="206"/>
      <c r="I70" s="206"/>
      <c r="J70" s="206"/>
      <c r="K70" s="206"/>
      <c r="L70" s="204"/>
      <c r="M70" s="207"/>
      <c r="N70" s="206"/>
      <c r="O70" s="206"/>
      <c r="P70" s="206"/>
      <c r="Q70" s="207"/>
      <c r="R70" s="207"/>
      <c r="S70" s="207"/>
      <c r="T70" s="207"/>
      <c r="U70" s="207"/>
      <c r="V70" s="207"/>
      <c r="W70" s="14" t="s">
        <v>265</v>
      </c>
      <c r="AH70" s="3"/>
      <c r="AK70" s="40"/>
    </row>
    <row r="71" spans="1:37" ht="30" customHeight="1">
      <c r="A71" s="10" t="s">
        <v>273</v>
      </c>
      <c r="B71" s="11" t="s">
        <v>417</v>
      </c>
      <c r="C71" s="1071">
        <v>150000</v>
      </c>
      <c r="D71" s="1071"/>
      <c r="E71" s="1071"/>
      <c r="F71" s="1071"/>
      <c r="G71" s="1071"/>
      <c r="H71" s="1071"/>
      <c r="I71" s="1071"/>
      <c r="J71" s="1071"/>
      <c r="K71" s="1071"/>
      <c r="L71" s="1071"/>
      <c r="M71" s="1071"/>
      <c r="N71" s="1071"/>
      <c r="O71" s="1071"/>
      <c r="P71" s="1071"/>
      <c r="Q71" s="1071"/>
      <c r="R71" s="1071"/>
      <c r="S71" s="1071"/>
      <c r="T71" s="1071"/>
      <c r="U71" s="1071"/>
      <c r="V71" s="1072"/>
      <c r="W71" s="12" t="s">
        <v>254</v>
      </c>
      <c r="AH71" s="3"/>
      <c r="AK71" s="40"/>
    </row>
    <row r="72" spans="1:37" ht="30" customHeight="1">
      <c r="A72" s="20"/>
      <c r="B72" s="20"/>
      <c r="C72" s="21"/>
      <c r="D72" s="21"/>
      <c r="E72" s="21"/>
      <c r="F72" s="21"/>
      <c r="G72" s="21"/>
      <c r="H72" s="21"/>
      <c r="I72" s="21"/>
      <c r="J72" s="21"/>
      <c r="K72" s="21"/>
      <c r="L72" s="21"/>
      <c r="M72" s="21"/>
      <c r="N72" s="21"/>
      <c r="O72" s="21"/>
      <c r="P72" s="21"/>
      <c r="Q72" s="21"/>
      <c r="R72" s="21"/>
      <c r="S72" s="21"/>
      <c r="T72" s="21"/>
      <c r="U72" s="21"/>
      <c r="V72" s="21"/>
      <c r="W72" s="14"/>
      <c r="AH72" s="3"/>
      <c r="AK72" s="41"/>
    </row>
    <row r="73" spans="1:37" ht="25.5" customHeight="1">
      <c r="A73" s="1073" t="s">
        <v>275</v>
      </c>
      <c r="B73" s="1073"/>
      <c r="C73" s="1073"/>
      <c r="D73" s="1073"/>
      <c r="E73" s="1073"/>
      <c r="F73" s="1073"/>
      <c r="G73" s="1073"/>
      <c r="H73" s="1073"/>
      <c r="I73" s="1073"/>
      <c r="J73" s="1073"/>
      <c r="K73" s="1073"/>
      <c r="L73" s="1073"/>
      <c r="M73" s="1073"/>
      <c r="N73" s="1073"/>
      <c r="O73" s="1073"/>
      <c r="P73" s="1073"/>
      <c r="Q73" s="1073"/>
      <c r="R73" s="1073"/>
      <c r="S73" s="1073"/>
      <c r="T73" s="1073"/>
      <c r="U73" s="1073"/>
      <c r="V73" s="1073"/>
      <c r="W73" s="1073"/>
      <c r="AH73" s="3"/>
      <c r="AK73" s="40"/>
    </row>
    <row r="74" spans="1:37" ht="25.5" customHeight="1">
      <c r="A74" s="1073"/>
      <c r="B74" s="1073"/>
      <c r="C74" s="1073"/>
      <c r="D74" s="1073"/>
      <c r="E74" s="1073"/>
      <c r="F74" s="1073"/>
      <c r="G74" s="1073"/>
      <c r="H74" s="1073"/>
      <c r="I74" s="1073"/>
      <c r="J74" s="1073"/>
      <c r="K74" s="1073"/>
      <c r="L74" s="1073"/>
      <c r="M74" s="1073"/>
      <c r="N74" s="1073"/>
      <c r="O74" s="1073"/>
      <c r="P74" s="1073"/>
      <c r="Q74" s="1073"/>
      <c r="R74" s="1073"/>
      <c r="S74" s="1073"/>
      <c r="T74" s="1073"/>
      <c r="U74" s="1073"/>
      <c r="V74" s="1073"/>
      <c r="W74" s="1073"/>
      <c r="AH74" s="3"/>
      <c r="AK74" s="40"/>
    </row>
    <row r="75" spans="1:37" ht="25.5" customHeight="1">
      <c r="AH75" s="3"/>
      <c r="AK75" s="40"/>
    </row>
    <row r="76" spans="1:37" ht="25.5" customHeight="1">
      <c r="AH76" s="3"/>
      <c r="AK76" s="40"/>
    </row>
    <row r="77" spans="1:37" ht="25.5" customHeight="1">
      <c r="AH77" s="3"/>
      <c r="AK77" s="40"/>
    </row>
    <row r="78" spans="1:37" ht="25.5" customHeight="1">
      <c r="AH78" s="3"/>
      <c r="AK78" s="40"/>
    </row>
    <row r="79" spans="1:37" ht="25.5" customHeight="1">
      <c r="AH79" s="3"/>
      <c r="AK79" s="40"/>
    </row>
    <row r="80" spans="1:37" ht="25.5" customHeight="1">
      <c r="AH80" s="3"/>
      <c r="AK80" s="40"/>
    </row>
    <row r="81" spans="34:37" ht="25.5" customHeight="1">
      <c r="AH81" s="3"/>
      <c r="AK81" s="40"/>
    </row>
    <row r="82" spans="34:37" ht="25.5" customHeight="1">
      <c r="AH82" s="3"/>
      <c r="AK82" s="40"/>
    </row>
    <row r="83" spans="34:37" ht="25.5" customHeight="1">
      <c r="AH83" s="3"/>
      <c r="AK83" s="40"/>
    </row>
    <row r="84" spans="34:37" ht="25.5" customHeight="1">
      <c r="AH84" s="3"/>
      <c r="AK84" s="40"/>
    </row>
    <row r="85" spans="34:37" ht="25.5" customHeight="1">
      <c r="AH85" s="3"/>
      <c r="AK85" s="40"/>
    </row>
    <row r="86" spans="34:37" ht="25.5" customHeight="1">
      <c r="AH86" s="3"/>
      <c r="AK86" s="40"/>
    </row>
    <row r="87" spans="34:37" ht="25.5" customHeight="1">
      <c r="AH87" s="3"/>
      <c r="AK87" s="40"/>
    </row>
    <row r="88" spans="34:37" ht="25.5" customHeight="1">
      <c r="AH88" s="3"/>
      <c r="AK88" s="40"/>
    </row>
    <row r="89" spans="34:37" ht="25.5" customHeight="1">
      <c r="AH89" s="3"/>
      <c r="AK89" s="40"/>
    </row>
    <row r="90" spans="34:37" ht="25.5" customHeight="1">
      <c r="AH90" s="3"/>
      <c r="AK90" s="40"/>
    </row>
    <row r="91" spans="34:37" ht="25.5" customHeight="1">
      <c r="AH91" s="3"/>
      <c r="AK91" s="40"/>
    </row>
    <row r="92" spans="34:37" ht="25.5" customHeight="1">
      <c r="AH92" s="3"/>
      <c r="AK92" s="40"/>
    </row>
    <row r="93" spans="34:37" ht="25.5" customHeight="1">
      <c r="AH93" s="3"/>
      <c r="AK93" s="40"/>
    </row>
    <row r="94" spans="34:37" ht="25.5" customHeight="1">
      <c r="AH94" s="3"/>
      <c r="AK94" s="40"/>
    </row>
    <row r="95" spans="34:37" ht="25.5" customHeight="1">
      <c r="AH95" s="3"/>
      <c r="AK95" s="40"/>
    </row>
    <row r="96" spans="34:37" ht="25.5" customHeight="1">
      <c r="AH96" s="3"/>
      <c r="AK96" s="40"/>
    </row>
    <row r="97" spans="34:37" ht="25.5" customHeight="1">
      <c r="AH97" s="3"/>
      <c r="AK97" s="40"/>
    </row>
    <row r="98" spans="34:37" ht="25.5" customHeight="1">
      <c r="AH98" s="3"/>
      <c r="AK98" s="40"/>
    </row>
    <row r="99" spans="34:37" ht="25.5" customHeight="1">
      <c r="AH99" s="3"/>
      <c r="AK99" s="40"/>
    </row>
    <row r="100" spans="34:37" ht="25.5" customHeight="1">
      <c r="AH100" s="3"/>
      <c r="AK100" s="40"/>
    </row>
    <row r="101" spans="34:37" ht="25.5" customHeight="1">
      <c r="AH101" s="3"/>
      <c r="AK101" s="40"/>
    </row>
    <row r="102" spans="34:37" ht="25.5" customHeight="1">
      <c r="AH102" s="3"/>
      <c r="AK102" s="40"/>
    </row>
    <row r="103" spans="34:37" ht="25.5" customHeight="1">
      <c r="AH103" s="3"/>
      <c r="AK103" s="40"/>
    </row>
    <row r="104" spans="34:37" ht="25.5" customHeight="1">
      <c r="AH104" s="3"/>
      <c r="AK104" s="40"/>
    </row>
    <row r="105" spans="34:37" ht="25.5" customHeight="1">
      <c r="AH105" s="3"/>
      <c r="AK105" s="40"/>
    </row>
    <row r="106" spans="34:37" ht="25.5" customHeight="1">
      <c r="AH106" s="3"/>
      <c r="AK106" s="40"/>
    </row>
    <row r="107" spans="34:37" ht="25.5" customHeight="1">
      <c r="AH107" s="3"/>
      <c r="AK107" s="40"/>
    </row>
    <row r="108" spans="34:37" ht="25.5" customHeight="1">
      <c r="AH108" s="3"/>
      <c r="AK108" s="40"/>
    </row>
    <row r="109" spans="34:37" ht="25.5" customHeight="1">
      <c r="AH109" s="3"/>
      <c r="AK109" s="40"/>
    </row>
    <row r="110" spans="34:37" ht="25.5" customHeight="1">
      <c r="AH110" s="3"/>
      <c r="AK110" s="40"/>
    </row>
    <row r="111" spans="34:37" ht="25.5" customHeight="1">
      <c r="AH111" s="3"/>
      <c r="AK111" s="40"/>
    </row>
    <row r="112" spans="34:37" ht="25.5" customHeight="1">
      <c r="AH112" s="3"/>
      <c r="AK112" s="40"/>
    </row>
    <row r="113" spans="34:37" ht="25.5" customHeight="1">
      <c r="AH113" s="3"/>
      <c r="AK113" s="40"/>
    </row>
    <row r="114" spans="34:37" ht="25.5" customHeight="1">
      <c r="AH114" s="3"/>
      <c r="AK114" s="40"/>
    </row>
    <row r="115" spans="34:37" ht="25.5" customHeight="1">
      <c r="AH115" s="3"/>
      <c r="AK115" s="40"/>
    </row>
    <row r="116" spans="34:37" ht="25.5" customHeight="1">
      <c r="AH116" s="3"/>
      <c r="AK116" s="40"/>
    </row>
    <row r="117" spans="34:37" ht="25.5" customHeight="1">
      <c r="AH117" s="3"/>
      <c r="AK117" s="40"/>
    </row>
    <row r="118" spans="34:37" ht="25.5" customHeight="1">
      <c r="AH118" s="3"/>
      <c r="AK118" s="40"/>
    </row>
    <row r="119" spans="34:37" ht="25.5" customHeight="1">
      <c r="AH119" s="3"/>
      <c r="AK119" s="40"/>
    </row>
    <row r="120" spans="34:37" ht="25.5" customHeight="1">
      <c r="AH120" s="3"/>
      <c r="AK120" s="40"/>
    </row>
    <row r="121" spans="34:37" ht="25.5" customHeight="1">
      <c r="AH121" s="3"/>
      <c r="AK121" s="40"/>
    </row>
    <row r="122" spans="34:37" ht="25.5" customHeight="1">
      <c r="AH122" s="3"/>
      <c r="AK122" s="40"/>
    </row>
    <row r="123" spans="34:37" ht="25.5" customHeight="1">
      <c r="AH123" s="3"/>
      <c r="AK123" s="40"/>
    </row>
    <row r="124" spans="34:37" ht="25.5" customHeight="1">
      <c r="AH124" s="3"/>
      <c r="AK124" s="40"/>
    </row>
    <row r="125" spans="34:37" ht="25.5" customHeight="1">
      <c r="AH125" s="3"/>
      <c r="AK125" s="40"/>
    </row>
    <row r="126" spans="34:37" ht="25.5" customHeight="1">
      <c r="AH126" s="3"/>
      <c r="AK126" s="40"/>
    </row>
    <row r="127" spans="34:37" ht="25.5" customHeight="1">
      <c r="AH127" s="3"/>
      <c r="AK127" s="40"/>
    </row>
    <row r="128" spans="34:37" ht="25.5" customHeight="1">
      <c r="AH128" s="3"/>
      <c r="AK128" s="40"/>
    </row>
    <row r="129" spans="34:37" ht="25.5" customHeight="1">
      <c r="AH129" s="3"/>
      <c r="AK129" s="40"/>
    </row>
    <row r="130" spans="34:37" ht="25.5" customHeight="1">
      <c r="AH130" s="3"/>
      <c r="AK130" s="40"/>
    </row>
    <row r="131" spans="34:37" ht="25.5" customHeight="1">
      <c r="AH131" s="3"/>
      <c r="AK131" s="40"/>
    </row>
    <row r="132" spans="34:37" ht="25.5" customHeight="1">
      <c r="AH132" s="3"/>
      <c r="AK132" s="40"/>
    </row>
    <row r="133" spans="34:37" ht="25.5" customHeight="1">
      <c r="AH133" s="3"/>
      <c r="AK133" s="40"/>
    </row>
    <row r="134" spans="34:37" ht="25.5" customHeight="1">
      <c r="AH134" s="3"/>
      <c r="AK134" s="40"/>
    </row>
    <row r="135" spans="34:37" ht="25.5" customHeight="1">
      <c r="AH135" s="3"/>
      <c r="AK135" s="40"/>
    </row>
    <row r="136" spans="34:37" ht="25.5" customHeight="1">
      <c r="AH136" s="3"/>
      <c r="AK136" s="40"/>
    </row>
    <row r="137" spans="34:37" ht="25.5" customHeight="1">
      <c r="AH137" s="3"/>
      <c r="AK137" s="40"/>
    </row>
    <row r="138" spans="34:37" ht="25.5" customHeight="1">
      <c r="AH138" s="3"/>
      <c r="AK138" s="40"/>
    </row>
    <row r="139" spans="34:37" ht="25.5" customHeight="1">
      <c r="AH139" s="3"/>
      <c r="AK139" s="40"/>
    </row>
    <row r="140" spans="34:37" ht="25.5" customHeight="1">
      <c r="AH140" s="3"/>
      <c r="AK140" s="40"/>
    </row>
    <row r="141" spans="34:37" ht="25.5" customHeight="1">
      <c r="AH141" s="3"/>
      <c r="AK141" s="40"/>
    </row>
    <row r="142" spans="34:37" ht="25.5" customHeight="1">
      <c r="AH142" s="3"/>
      <c r="AK142" s="40"/>
    </row>
    <row r="143" spans="34:37" ht="25.5" customHeight="1">
      <c r="AH143" s="3"/>
      <c r="AK143" s="40"/>
    </row>
    <row r="144" spans="34:37" ht="25.5" customHeight="1">
      <c r="AH144" s="3"/>
      <c r="AK144" s="40"/>
    </row>
    <row r="145" spans="34:37" ht="25.5" customHeight="1">
      <c r="AH145" s="3"/>
      <c r="AK145" s="40"/>
    </row>
    <row r="146" spans="34:37" ht="25.5" customHeight="1">
      <c r="AH146" s="3"/>
      <c r="AK146" s="40"/>
    </row>
    <row r="147" spans="34:37" ht="25.5" customHeight="1">
      <c r="AH147" s="3"/>
      <c r="AK147" s="40"/>
    </row>
    <row r="148" spans="34:37" ht="25.5" customHeight="1">
      <c r="AH148" s="3"/>
      <c r="AK148" s="40"/>
    </row>
    <row r="149" spans="34:37" ht="25.5" customHeight="1">
      <c r="AH149" s="3"/>
      <c r="AK149" s="40"/>
    </row>
    <row r="150" spans="34:37" ht="25.5" customHeight="1">
      <c r="AH150" s="3"/>
      <c r="AK150" s="40"/>
    </row>
    <row r="151" spans="34:37" ht="25.5" customHeight="1">
      <c r="AH151" s="3"/>
      <c r="AK151" s="40"/>
    </row>
    <row r="152" spans="34:37" ht="25.5" customHeight="1">
      <c r="AH152" s="3"/>
      <c r="AK152" s="40"/>
    </row>
    <row r="153" spans="34:37" ht="25.5" customHeight="1">
      <c r="AH153" s="3"/>
      <c r="AK153" s="40"/>
    </row>
    <row r="154" spans="34:37" ht="25.5" customHeight="1">
      <c r="AH154" s="3"/>
      <c r="AK154" s="40"/>
    </row>
    <row r="155" spans="34:37" ht="25.5" customHeight="1">
      <c r="AH155" s="3"/>
      <c r="AK155" s="40"/>
    </row>
    <row r="156" spans="34:37" ht="25.5" customHeight="1">
      <c r="AH156" s="3"/>
      <c r="AK156" s="40"/>
    </row>
    <row r="157" spans="34:37" ht="25.5" customHeight="1">
      <c r="AH157" s="3"/>
      <c r="AK157" s="40"/>
    </row>
    <row r="158" spans="34:37" ht="25.5" customHeight="1">
      <c r="AH158" s="3"/>
      <c r="AK158" s="40"/>
    </row>
    <row r="159" spans="34:37" ht="25.5" customHeight="1">
      <c r="AH159" s="3"/>
      <c r="AK159" s="40"/>
    </row>
    <row r="160" spans="34:37" ht="25.5" customHeight="1">
      <c r="AH160" s="3"/>
      <c r="AK160" s="40"/>
    </row>
    <row r="161" spans="34:37" ht="25.5" customHeight="1">
      <c r="AH161" s="3"/>
      <c r="AK161" s="40"/>
    </row>
    <row r="162" spans="34:37" ht="25.5" customHeight="1">
      <c r="AH162" s="3"/>
      <c r="AK162" s="40"/>
    </row>
    <row r="163" spans="34:37" ht="25.5" customHeight="1">
      <c r="AH163" s="3"/>
      <c r="AK163" s="40"/>
    </row>
    <row r="164" spans="34:37" ht="25.5" customHeight="1">
      <c r="AH164" s="3"/>
      <c r="AK164" s="40"/>
    </row>
    <row r="165" spans="34:37" ht="25.5" customHeight="1">
      <c r="AH165" s="3"/>
      <c r="AK165" s="40"/>
    </row>
    <row r="166" spans="34:37" ht="25.5" customHeight="1">
      <c r="AH166" s="3"/>
      <c r="AK166" s="40"/>
    </row>
    <row r="167" spans="34:37" ht="25.5" customHeight="1">
      <c r="AH167" s="3"/>
      <c r="AK167" s="40"/>
    </row>
    <row r="168" spans="34:37" ht="25.5" customHeight="1">
      <c r="AH168" s="3"/>
      <c r="AK168" s="40"/>
    </row>
    <row r="169" spans="34:37" ht="25.5" customHeight="1">
      <c r="AH169" s="3"/>
      <c r="AK169" s="40"/>
    </row>
    <row r="170" spans="34:37" ht="25.5" customHeight="1">
      <c r="AH170" s="3"/>
      <c r="AK170" s="40"/>
    </row>
    <row r="171" spans="34:37" ht="25.5" customHeight="1">
      <c r="AH171" s="3"/>
      <c r="AK171" s="40"/>
    </row>
    <row r="172" spans="34:37" ht="25.5" customHeight="1">
      <c r="AH172" s="3"/>
      <c r="AK172" s="40"/>
    </row>
    <row r="173" spans="34:37" ht="25.5" customHeight="1">
      <c r="AH173" s="3"/>
      <c r="AK173" s="40"/>
    </row>
    <row r="174" spans="34:37" ht="25.5" customHeight="1">
      <c r="AH174" s="3"/>
      <c r="AK174" s="40"/>
    </row>
    <row r="175" spans="34:37" ht="25.5" customHeight="1">
      <c r="AH175" s="3"/>
      <c r="AK175" s="40"/>
    </row>
    <row r="176" spans="34:37" ht="25.5" customHeight="1">
      <c r="AH176" s="3"/>
      <c r="AK176" s="40"/>
    </row>
    <row r="177" spans="34:37" ht="25.5" customHeight="1">
      <c r="AH177" s="3"/>
      <c r="AK177" s="40"/>
    </row>
    <row r="178" spans="34:37" ht="25.5" customHeight="1">
      <c r="AH178" s="3"/>
      <c r="AK178" s="40"/>
    </row>
    <row r="179" spans="34:37" ht="25.5" customHeight="1">
      <c r="AH179" s="3"/>
      <c r="AK179" s="40"/>
    </row>
    <row r="180" spans="34:37" ht="25.5" customHeight="1">
      <c r="AH180" s="3"/>
      <c r="AK180" s="40"/>
    </row>
    <row r="181" spans="34:37" ht="25.5" customHeight="1">
      <c r="AH181" s="3"/>
      <c r="AK181" s="40"/>
    </row>
    <row r="182" spans="34:37" ht="25.5" customHeight="1">
      <c r="AH182" s="3"/>
      <c r="AK182" s="40"/>
    </row>
    <row r="183" spans="34:37" ht="25.5" customHeight="1">
      <c r="AH183" s="3"/>
      <c r="AK183" s="40"/>
    </row>
    <row r="184" spans="34:37" ht="25.5" customHeight="1">
      <c r="AH184" s="3"/>
      <c r="AK184" s="40"/>
    </row>
    <row r="185" spans="34:37" ht="25.5" customHeight="1">
      <c r="AH185" s="3"/>
      <c r="AK185" s="40"/>
    </row>
    <row r="186" spans="34:37" ht="25.5" customHeight="1">
      <c r="AH186" s="3"/>
      <c r="AK186" s="40"/>
    </row>
    <row r="187" spans="34:37" ht="25.5" customHeight="1">
      <c r="AH187" s="3"/>
      <c r="AK187" s="40"/>
    </row>
    <row r="188" spans="34:37" ht="25.5" customHeight="1">
      <c r="AH188" s="3"/>
      <c r="AK188" s="40"/>
    </row>
    <row r="189" spans="34:37" ht="25.5" customHeight="1">
      <c r="AH189" s="3"/>
      <c r="AK189" s="40"/>
    </row>
    <row r="190" spans="34:37" ht="25.5" customHeight="1">
      <c r="AH190" s="3"/>
      <c r="AK190" s="40"/>
    </row>
    <row r="191" spans="34:37" ht="25.5" customHeight="1">
      <c r="AH191" s="3"/>
      <c r="AK191" s="40"/>
    </row>
    <row r="192" spans="34:37" ht="25.5" customHeight="1">
      <c r="AH192" s="3"/>
      <c r="AK192" s="40"/>
    </row>
    <row r="193" spans="34:37" ht="25.5" customHeight="1">
      <c r="AH193" s="3"/>
      <c r="AK193" s="40"/>
    </row>
    <row r="194" spans="34:37" ht="25.5" customHeight="1">
      <c r="AH194" s="3"/>
      <c r="AK194" s="40"/>
    </row>
    <row r="195" spans="34:37" ht="25.5" customHeight="1">
      <c r="AH195" s="3"/>
      <c r="AK195" s="40"/>
    </row>
    <row r="196" spans="34:37" ht="25.5" customHeight="1">
      <c r="AH196" s="3"/>
      <c r="AK196" s="40"/>
    </row>
    <row r="197" spans="34:37" ht="25.5" customHeight="1">
      <c r="AH197" s="3"/>
      <c r="AK197" s="40"/>
    </row>
    <row r="198" spans="34:37" ht="25.5" customHeight="1">
      <c r="AH198" s="3"/>
      <c r="AK198" s="40"/>
    </row>
    <row r="199" spans="34:37" ht="25.5" customHeight="1">
      <c r="AH199" s="3"/>
      <c r="AK199" s="40"/>
    </row>
    <row r="200" spans="34:37" ht="25.5" customHeight="1">
      <c r="AH200" s="3"/>
      <c r="AK200" s="40"/>
    </row>
    <row r="201" spans="34:37" ht="25.5" customHeight="1">
      <c r="AH201" s="3"/>
      <c r="AK201" s="40"/>
    </row>
    <row r="202" spans="34:37" ht="25.5" customHeight="1">
      <c r="AH202" s="3"/>
      <c r="AK202" s="40"/>
    </row>
    <row r="203" spans="34:37" ht="25.5" customHeight="1">
      <c r="AH203" s="3"/>
      <c r="AK203" s="40"/>
    </row>
    <row r="204" spans="34:37" ht="25.5" customHeight="1">
      <c r="AH204" s="3"/>
      <c r="AK204" s="40"/>
    </row>
    <row r="205" spans="34:37" ht="25.5" customHeight="1">
      <c r="AH205" s="3"/>
      <c r="AK205" s="40"/>
    </row>
    <row r="206" spans="34:37" ht="25.5" customHeight="1">
      <c r="AH206" s="3"/>
      <c r="AK206" s="40"/>
    </row>
    <row r="207" spans="34:37" ht="25.5" customHeight="1">
      <c r="AH207" s="3"/>
      <c r="AK207" s="40"/>
    </row>
    <row r="208" spans="34:37" ht="25.5" customHeight="1">
      <c r="AH208" s="3"/>
      <c r="AK208" s="40"/>
    </row>
    <row r="209" spans="34:37" ht="25.5" customHeight="1">
      <c r="AH209" s="3"/>
      <c r="AK209" s="40"/>
    </row>
    <row r="210" spans="34:37" ht="25.5" customHeight="1">
      <c r="AH210" s="3"/>
      <c r="AK210" s="40"/>
    </row>
    <row r="211" spans="34:37" ht="25.5" customHeight="1">
      <c r="AH211" s="3"/>
      <c r="AK211" s="40"/>
    </row>
    <row r="212" spans="34:37" ht="25.5" customHeight="1">
      <c r="AH212" s="3"/>
      <c r="AK212" s="40"/>
    </row>
    <row r="213" spans="34:37" ht="25.5" customHeight="1">
      <c r="AH213" s="3"/>
      <c r="AK213" s="40"/>
    </row>
    <row r="214" spans="34:37" ht="25.5" customHeight="1">
      <c r="AH214" s="3"/>
      <c r="AK214" s="40"/>
    </row>
    <row r="215" spans="34:37" ht="25.5" customHeight="1">
      <c r="AH215" s="3"/>
      <c r="AK215" s="40"/>
    </row>
    <row r="216" spans="34:37" ht="25.5" customHeight="1">
      <c r="AH216" s="3"/>
      <c r="AK216" s="40"/>
    </row>
    <row r="217" spans="34:37" ht="25.5" customHeight="1">
      <c r="AH217" s="3"/>
      <c r="AK217" s="40"/>
    </row>
    <row r="218" spans="34:37" ht="25.5" customHeight="1">
      <c r="AH218" s="3"/>
      <c r="AK218" s="40"/>
    </row>
    <row r="219" spans="34:37" ht="25.5" customHeight="1">
      <c r="AH219" s="3"/>
      <c r="AK219" s="40"/>
    </row>
    <row r="220" spans="34:37" ht="25.5" customHeight="1">
      <c r="AH220" s="3"/>
      <c r="AK220" s="40"/>
    </row>
    <row r="221" spans="34:37" ht="25.5" customHeight="1">
      <c r="AH221" s="3"/>
      <c r="AK221" s="40"/>
    </row>
    <row r="222" spans="34:37" ht="25.5" customHeight="1">
      <c r="AH222" s="3"/>
      <c r="AK222" s="40"/>
    </row>
    <row r="223" spans="34:37" ht="25.5" customHeight="1">
      <c r="AH223" s="3"/>
      <c r="AK223" s="40"/>
    </row>
    <row r="224" spans="34:37" ht="25.5" customHeight="1">
      <c r="AH224" s="3"/>
      <c r="AK224" s="40"/>
    </row>
    <row r="225" spans="34:37" ht="25.5" customHeight="1">
      <c r="AH225" s="3"/>
      <c r="AK225" s="40"/>
    </row>
    <row r="226" spans="34:37" ht="25.5" customHeight="1">
      <c r="AH226" s="3"/>
      <c r="AK226" s="40"/>
    </row>
    <row r="227" spans="34:37" ht="25.5" customHeight="1">
      <c r="AH227" s="3"/>
      <c r="AK227" s="40"/>
    </row>
    <row r="228" spans="34:37" ht="25.5" customHeight="1">
      <c r="AH228" s="3"/>
      <c r="AK228" s="40"/>
    </row>
    <row r="229" spans="34:37" ht="25.5" customHeight="1">
      <c r="AH229" s="3"/>
      <c r="AK229" s="40"/>
    </row>
    <row r="230" spans="34:37" ht="25.5" customHeight="1">
      <c r="AH230" s="3"/>
      <c r="AK230" s="40"/>
    </row>
    <row r="231" spans="34:37" ht="25.5" customHeight="1">
      <c r="AH231" s="3"/>
      <c r="AK231" s="40"/>
    </row>
    <row r="232" spans="34:37" ht="25.5" customHeight="1">
      <c r="AH232" s="3"/>
      <c r="AK232" s="40"/>
    </row>
    <row r="233" spans="34:37" ht="25.5" customHeight="1">
      <c r="AH233" s="3"/>
      <c r="AK233" s="40"/>
    </row>
    <row r="234" spans="34:37" ht="25.5" customHeight="1">
      <c r="AH234" s="3"/>
      <c r="AK234" s="40"/>
    </row>
    <row r="235" spans="34:37" ht="25.5" customHeight="1">
      <c r="AH235" s="3"/>
      <c r="AK235" s="40"/>
    </row>
    <row r="236" spans="34:37" ht="25.5" customHeight="1">
      <c r="AH236" s="3"/>
      <c r="AK236" s="40"/>
    </row>
    <row r="237" spans="34:37" ht="25.5" customHeight="1">
      <c r="AH237" s="3"/>
      <c r="AK237" s="40"/>
    </row>
    <row r="238" spans="34:37" ht="25.5" customHeight="1">
      <c r="AH238" s="3"/>
      <c r="AK238" s="40"/>
    </row>
    <row r="239" spans="34:37" ht="25.5" customHeight="1">
      <c r="AH239" s="3"/>
      <c r="AK239" s="40"/>
    </row>
    <row r="240" spans="34:37" ht="25.5" customHeight="1">
      <c r="AH240" s="3"/>
      <c r="AK240" s="40"/>
    </row>
    <row r="241" spans="34:37" ht="25.5" customHeight="1">
      <c r="AH241" s="3"/>
      <c r="AK241" s="40"/>
    </row>
    <row r="242" spans="34:37" ht="25.5" customHeight="1">
      <c r="AH242" s="3"/>
      <c r="AK242" s="40"/>
    </row>
    <row r="243" spans="34:37" ht="25.5" customHeight="1">
      <c r="AH243" s="3"/>
      <c r="AK243" s="40"/>
    </row>
    <row r="244" spans="34:37" ht="25.5" customHeight="1">
      <c r="AH244" s="3"/>
      <c r="AK244" s="40"/>
    </row>
    <row r="245" spans="34:37" ht="25.5" customHeight="1">
      <c r="AH245" s="3"/>
      <c r="AK245" s="40"/>
    </row>
    <row r="246" spans="34:37" ht="25.5" customHeight="1">
      <c r="AH246" s="3"/>
      <c r="AK246" s="40"/>
    </row>
    <row r="247" spans="34:37" ht="25.5" customHeight="1">
      <c r="AH247" s="3"/>
      <c r="AK247" s="40"/>
    </row>
    <row r="248" spans="34:37" ht="25.5" customHeight="1">
      <c r="AH248" s="3"/>
      <c r="AK248" s="40"/>
    </row>
    <row r="249" spans="34:37" ht="25.5" customHeight="1">
      <c r="AH249" s="3"/>
      <c r="AK249" s="40"/>
    </row>
    <row r="250" spans="34:37" ht="25.5" customHeight="1">
      <c r="AH250" s="3"/>
      <c r="AK250" s="40"/>
    </row>
    <row r="251" spans="34:37" ht="25.5" customHeight="1">
      <c r="AH251" s="3"/>
      <c r="AK251" s="40"/>
    </row>
    <row r="252" spans="34:37" ht="25.5" customHeight="1">
      <c r="AH252" s="3"/>
      <c r="AK252" s="40"/>
    </row>
    <row r="253" spans="34:37" ht="25.5" customHeight="1">
      <c r="AH253" s="3"/>
      <c r="AK253" s="40"/>
    </row>
    <row r="254" spans="34:37" ht="25.5" customHeight="1">
      <c r="AH254" s="3"/>
      <c r="AK254" s="40"/>
    </row>
    <row r="255" spans="34:37" ht="25.5" customHeight="1">
      <c r="AH255" s="3"/>
      <c r="AK255" s="40"/>
    </row>
    <row r="256" spans="34:37" ht="25.5" customHeight="1">
      <c r="AH256" s="3"/>
      <c r="AK256" s="40"/>
    </row>
    <row r="257" spans="34:37" ht="25.5" customHeight="1">
      <c r="AH257" s="3"/>
      <c r="AK257" s="40"/>
    </row>
    <row r="258" spans="34:37" ht="25.5" customHeight="1">
      <c r="AH258" s="3"/>
      <c r="AK258" s="40"/>
    </row>
    <row r="259" spans="34:37" ht="25.5" customHeight="1">
      <c r="AH259" s="3"/>
      <c r="AK259" s="40"/>
    </row>
    <row r="260" spans="34:37" ht="25.5" customHeight="1">
      <c r="AH260" s="3"/>
      <c r="AK260" s="40"/>
    </row>
    <row r="261" spans="34:37" ht="25.5" customHeight="1">
      <c r="AH261" s="3"/>
      <c r="AK261" s="40"/>
    </row>
    <row r="262" spans="34:37" ht="25.5" customHeight="1">
      <c r="AH262" s="3"/>
      <c r="AK262" s="40"/>
    </row>
    <row r="263" spans="34:37" ht="25.5" customHeight="1">
      <c r="AH263" s="3"/>
      <c r="AK263" s="40"/>
    </row>
    <row r="264" spans="34:37" ht="25.5" customHeight="1">
      <c r="AH264" s="3"/>
      <c r="AK264" s="40"/>
    </row>
    <row r="265" spans="34:37" ht="25.5" customHeight="1">
      <c r="AH265" s="3"/>
      <c r="AK265" s="40"/>
    </row>
    <row r="266" spans="34:37" ht="25.5" customHeight="1">
      <c r="AH266" s="3"/>
      <c r="AK266" s="40"/>
    </row>
    <row r="267" spans="34:37" ht="25.5" customHeight="1">
      <c r="AH267" s="3"/>
      <c r="AK267" s="40"/>
    </row>
    <row r="268" spans="34:37" ht="25.5" customHeight="1">
      <c r="AH268" s="3"/>
      <c r="AK268" s="40"/>
    </row>
    <row r="269" spans="34:37" ht="25.5" customHeight="1">
      <c r="AH269" s="3"/>
      <c r="AK269" s="40"/>
    </row>
    <row r="270" spans="34:37" ht="25.5" customHeight="1">
      <c r="AH270" s="3"/>
      <c r="AK270" s="40"/>
    </row>
    <row r="271" spans="34:37" ht="25.5" customHeight="1">
      <c r="AH271" s="3"/>
      <c r="AK271" s="40"/>
    </row>
    <row r="272" spans="34:37" ht="25.5" customHeight="1">
      <c r="AH272" s="3"/>
      <c r="AK272" s="40"/>
    </row>
    <row r="273" spans="34:37" ht="25.5" customHeight="1">
      <c r="AH273" s="3"/>
      <c r="AK273" s="40"/>
    </row>
    <row r="274" spans="34:37" ht="25.5" customHeight="1">
      <c r="AH274" s="3"/>
      <c r="AK274" s="40"/>
    </row>
    <row r="275" spans="34:37" ht="25.5" customHeight="1">
      <c r="AH275" s="3"/>
      <c r="AK275" s="40"/>
    </row>
    <row r="276" spans="34:37" ht="25.5" customHeight="1">
      <c r="AH276" s="3"/>
      <c r="AK276" s="40"/>
    </row>
    <row r="277" spans="34:37" ht="25.5" customHeight="1">
      <c r="AH277" s="3"/>
      <c r="AK277" s="40"/>
    </row>
    <row r="278" spans="34:37" ht="25.5" customHeight="1">
      <c r="AH278" s="3"/>
      <c r="AK278" s="40"/>
    </row>
    <row r="279" spans="34:37" ht="25.5" customHeight="1">
      <c r="AH279" s="3"/>
      <c r="AK279" s="40"/>
    </row>
  </sheetData>
  <sheetProtection selectLockedCells="1" selectUnlockedCells="1"/>
  <mergeCells count="141">
    <mergeCell ref="A74:W74"/>
    <mergeCell ref="W65:W66"/>
    <mergeCell ref="E66:I66"/>
    <mergeCell ref="K66:R66"/>
    <mergeCell ref="M67:V67"/>
    <mergeCell ref="C68:C69"/>
    <mergeCell ref="E68:I68"/>
    <mergeCell ref="K68:R68"/>
    <mergeCell ref="A62:A69"/>
    <mergeCell ref="B62:B69"/>
    <mergeCell ref="E63:I63"/>
    <mergeCell ref="K63:R63"/>
    <mergeCell ref="M64:V64"/>
    <mergeCell ref="C65:C67"/>
    <mergeCell ref="E65:I65"/>
    <mergeCell ref="K65:R65"/>
    <mergeCell ref="C62:C64"/>
    <mergeCell ref="C57:V57"/>
    <mergeCell ref="E62:I62"/>
    <mergeCell ref="K62:R62"/>
    <mergeCell ref="C46:V46"/>
    <mergeCell ref="C48:V48"/>
    <mergeCell ref="C71:V71"/>
    <mergeCell ref="A73:W73"/>
    <mergeCell ref="A50:A55"/>
    <mergeCell ref="C50:K51"/>
    <mergeCell ref="L50:O50"/>
    <mergeCell ref="W50:W55"/>
    <mergeCell ref="L51:V51"/>
    <mergeCell ref="C52:K53"/>
    <mergeCell ref="L52:O52"/>
    <mergeCell ref="L53:V53"/>
    <mergeCell ref="C59:I59"/>
    <mergeCell ref="J59:V59"/>
    <mergeCell ref="C60:I60"/>
    <mergeCell ref="J60:V60"/>
    <mergeCell ref="E69:I69"/>
    <mergeCell ref="A59:A60"/>
    <mergeCell ref="B59:B60"/>
    <mergeCell ref="W59:W60"/>
    <mergeCell ref="W41:W44"/>
    <mergeCell ref="C43:C44"/>
    <mergeCell ref="D43:V44"/>
    <mergeCell ref="A41:A44"/>
    <mergeCell ref="B41:B44"/>
    <mergeCell ref="C41:C42"/>
    <mergeCell ref="D41:V42"/>
    <mergeCell ref="C54:K55"/>
    <mergeCell ref="L54:O54"/>
    <mergeCell ref="L55:V55"/>
    <mergeCell ref="W37:W39"/>
    <mergeCell ref="C38:G38"/>
    <mergeCell ref="H38:L38"/>
    <mergeCell ref="M38:Q38"/>
    <mergeCell ref="R38:V38"/>
    <mergeCell ref="C39:G39"/>
    <mergeCell ref="H39:L39"/>
    <mergeCell ref="M39:V39"/>
    <mergeCell ref="A37:A39"/>
    <mergeCell ref="B37:B39"/>
    <mergeCell ref="C37:G37"/>
    <mergeCell ref="H37:L37"/>
    <mergeCell ref="M37:Q37"/>
    <mergeCell ref="R37:V37"/>
    <mergeCell ref="A30:A32"/>
    <mergeCell ref="B30:B32"/>
    <mergeCell ref="C30:V30"/>
    <mergeCell ref="W30:W32"/>
    <mergeCell ref="C31:L31"/>
    <mergeCell ref="M31:Q31"/>
    <mergeCell ref="T31:V31"/>
    <mergeCell ref="C32:L32"/>
    <mergeCell ref="M32:Q32"/>
    <mergeCell ref="T32:V32"/>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W11:W16"/>
    <mergeCell ref="E12:I12"/>
    <mergeCell ref="K12:R12"/>
    <mergeCell ref="M13:V13"/>
    <mergeCell ref="C14:C16"/>
    <mergeCell ref="E14:I14"/>
    <mergeCell ref="K14:R14"/>
    <mergeCell ref="E15:I15"/>
    <mergeCell ref="K15:R15"/>
    <mergeCell ref="M16:V16"/>
    <mergeCell ref="M9:V9"/>
    <mergeCell ref="C18:C20"/>
    <mergeCell ref="E18:I18"/>
    <mergeCell ref="K18:R18"/>
    <mergeCell ref="A11:A16"/>
    <mergeCell ref="B11:B16"/>
    <mergeCell ref="C11:C13"/>
    <mergeCell ref="E11:I11"/>
    <mergeCell ref="K11:R11"/>
    <mergeCell ref="A34:A35"/>
    <mergeCell ref="B34:B35"/>
    <mergeCell ref="C34:C35"/>
    <mergeCell ref="D34:I34"/>
    <mergeCell ref="K34:V34"/>
    <mergeCell ref="W34:W35"/>
    <mergeCell ref="M35:V35"/>
    <mergeCell ref="A3:A5"/>
    <mergeCell ref="B3:B5"/>
    <mergeCell ref="C3:C5"/>
    <mergeCell ref="E3:I3"/>
    <mergeCell ref="K3:R3"/>
    <mergeCell ref="W3:W5"/>
    <mergeCell ref="E4:I4"/>
    <mergeCell ref="K4:R4"/>
    <mergeCell ref="M5:V5"/>
    <mergeCell ref="A7:A9"/>
    <mergeCell ref="B7:B9"/>
    <mergeCell ref="C7:C9"/>
    <mergeCell ref="E7:I7"/>
    <mergeCell ref="K7:R7"/>
    <mergeCell ref="W7:W9"/>
    <mergeCell ref="E8:I8"/>
    <mergeCell ref="K8:R8"/>
  </mergeCells>
  <phoneticPr fontId="1"/>
  <conditionalFormatting sqref="A41:A44 W41:AG44 AI41:XFD44">
    <cfRule type="expression" dxfId="21" priority="37">
      <formula>A41&lt;A41</formula>
    </cfRule>
    <cfRule type="expression" dxfId="20" priority="38">
      <formula>A41&gt;A41</formula>
    </cfRule>
  </conditionalFormatting>
  <conditionalFormatting sqref="A1:XFD2 X66:AG66 A36:B36 A37:A40 A45:A59 X34:AG35 W67:AG69 AI45:XFD69 AI7:XFD40 W7:AG33 A3:B33 W3:XFD6 W36:AG40 A61:A69 X60:AG60 W45:AG59 W61:AG65">
    <cfRule type="expression" dxfId="19" priority="33">
      <formula>A1&lt;#REF!</formula>
    </cfRule>
    <cfRule type="expression" dxfId="18" priority="34">
      <formula>A1&gt;#REF!</formula>
    </cfRule>
  </conditionalFormatting>
  <conditionalFormatting sqref="A280:XFD1048576 A70:A71 W70:AG71 A72:AG279 AI70:XFD279">
    <cfRule type="expression" dxfId="17" priority="35">
      <formula>A70&lt;#REF!</formula>
    </cfRule>
    <cfRule type="expression" dxfId="16" priority="36">
      <formula>A70&gt;#REF!</formula>
    </cfRule>
  </conditionalFormatting>
  <conditionalFormatting sqref="A34:B35 W34:W35">
    <cfRule type="expression" dxfId="15" priority="25">
      <formula>A34&lt;#REF!</formula>
    </cfRule>
    <cfRule type="expression" dxfId="14" priority="26">
      <formula>A34&gt;#REF!</formula>
    </cfRule>
  </conditionalFormatting>
  <conditionalFormatting sqref="B41:B44">
    <cfRule type="expression" dxfId="13" priority="23">
      <formula>B41&lt;B41</formula>
    </cfRule>
    <cfRule type="expression" dxfId="12" priority="24">
      <formula>B41&gt;B41</formula>
    </cfRule>
  </conditionalFormatting>
  <conditionalFormatting sqref="B45:B59 B37:B40 B61:B69">
    <cfRule type="expression" dxfId="11" priority="19">
      <formula>B37&lt;#REF!</formula>
    </cfRule>
    <cfRule type="expression" dxfId="10" priority="20">
      <formula>B37&gt;#REF!</formula>
    </cfRule>
  </conditionalFormatting>
  <conditionalFormatting sqref="B70:B71">
    <cfRule type="expression" dxfId="9" priority="21">
      <formula>B70&lt;#REF!</formula>
    </cfRule>
    <cfRule type="expression" dxfId="8" priority="22">
      <formula>B70&gt;#REF!</formula>
    </cfRule>
  </conditionalFormatting>
  <conditionalFormatting sqref="AH7:AH279">
    <cfRule type="expression" dxfId="7" priority="17">
      <formula>AH7&lt;#REF!</formula>
    </cfRule>
    <cfRule type="expression" dxfId="6" priority="18">
      <formula>AH7&gt;#REF!</formula>
    </cfRule>
  </conditionalFormatting>
  <conditionalFormatting sqref="C41:D41 C43:D43">
    <cfRule type="expression" dxfId="5" priority="5">
      <formula>C41&lt;C41</formula>
    </cfRule>
    <cfRule type="expression" dxfId="4" priority="6">
      <formula>C41&gt;C41</formula>
    </cfRule>
  </conditionalFormatting>
  <conditionalFormatting sqref="C3:V40 C45:V58 C61:V69">
    <cfRule type="expression" dxfId="3" priority="1">
      <formula>C3&lt;#REF!</formula>
    </cfRule>
    <cfRule type="expression" dxfId="2" priority="2">
      <formula>C3&gt;#REF!</formula>
    </cfRule>
  </conditionalFormatting>
  <conditionalFormatting sqref="C70:V71">
    <cfRule type="expression" dxfId="1" priority="3">
      <formula>C70&lt;#REF!</formula>
    </cfRule>
    <cfRule type="expression" dxfId="0" priority="4">
      <formula>C70&gt;#REF!</formula>
    </cfRule>
  </conditionalFormatting>
  <printOptions horizontalCentered="1"/>
  <pageMargins left="0.39370078740157483" right="0.39370078740157483" top="0.78740157480314965" bottom="0.39370078740157483" header="0.39370078740157483" footer="0.15748031496062992"/>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view="pageBreakPreview" zoomScale="85" zoomScaleNormal="100" zoomScaleSheetLayoutView="85" workbookViewId="0">
      <selection activeCell="I115" sqref="I115:I116"/>
    </sheetView>
  </sheetViews>
  <sheetFormatPr defaultRowHeight="13.5"/>
  <cols>
    <col min="1" max="1" width="5.625" style="167" customWidth="1"/>
    <col min="2" max="2" width="8.375" style="167" customWidth="1"/>
    <col min="3" max="3" width="4.5" style="167" bestFit="1" customWidth="1"/>
    <col min="4" max="4" width="8.375" style="167" customWidth="1"/>
    <col min="5" max="21" width="6.75" style="168" bestFit="1" customWidth="1"/>
    <col min="22" max="22" width="0.875" style="32" customWidth="1"/>
    <col min="23" max="16384" width="9" style="32"/>
  </cols>
  <sheetData>
    <row r="1" spans="1:21" ht="18.75">
      <c r="A1" s="166" t="s">
        <v>444</v>
      </c>
    </row>
    <row r="2" spans="1:21" s="33" customFormat="1" ht="14.25">
      <c r="A2" s="1092" t="s">
        <v>445</v>
      </c>
      <c r="B2" s="1092" t="s">
        <v>446</v>
      </c>
      <c r="C2" s="1092" t="s">
        <v>447</v>
      </c>
      <c r="D2" s="1092" t="s">
        <v>448</v>
      </c>
      <c r="E2" s="1100" t="s">
        <v>449</v>
      </c>
      <c r="F2" s="1101"/>
      <c r="G2" s="1101"/>
      <c r="H2" s="1101"/>
      <c r="I2" s="1101"/>
      <c r="J2" s="1101"/>
      <c r="K2" s="1101"/>
      <c r="L2" s="1101"/>
      <c r="M2" s="1101"/>
      <c r="N2" s="1101"/>
      <c r="O2" s="1101"/>
      <c r="P2" s="1101"/>
      <c r="Q2" s="1101"/>
      <c r="R2" s="1101"/>
      <c r="S2" s="1101"/>
      <c r="T2" s="1101"/>
      <c r="U2" s="1102"/>
    </row>
    <row r="3" spans="1:21" ht="15" customHeight="1">
      <c r="A3" s="1092"/>
      <c r="B3" s="1092"/>
      <c r="C3" s="1092"/>
      <c r="D3" s="1092"/>
      <c r="E3" s="1103" t="s">
        <v>450</v>
      </c>
      <c r="F3" s="1094" t="s">
        <v>451</v>
      </c>
      <c r="G3" s="1094" t="s">
        <v>452</v>
      </c>
      <c r="H3" s="1094" t="s">
        <v>453</v>
      </c>
      <c r="I3" s="1094" t="s">
        <v>454</v>
      </c>
      <c r="J3" s="1094" t="s">
        <v>455</v>
      </c>
      <c r="K3" s="1094" t="s">
        <v>456</v>
      </c>
      <c r="L3" s="1094" t="s">
        <v>457</v>
      </c>
      <c r="M3" s="1094" t="s">
        <v>458</v>
      </c>
      <c r="N3" s="1094" t="s">
        <v>459</v>
      </c>
      <c r="O3" s="1094" t="s">
        <v>460</v>
      </c>
      <c r="P3" s="1094" t="s">
        <v>461</v>
      </c>
      <c r="Q3" s="1094" t="s">
        <v>462</v>
      </c>
      <c r="R3" s="1094" t="s">
        <v>463</v>
      </c>
      <c r="S3" s="1094" t="s">
        <v>464</v>
      </c>
      <c r="T3" s="1094" t="s">
        <v>465</v>
      </c>
      <c r="U3" s="1097" t="s">
        <v>466</v>
      </c>
    </row>
    <row r="4" spans="1:21" ht="15" customHeight="1">
      <c r="A4" s="1092"/>
      <c r="B4" s="1092"/>
      <c r="C4" s="1092"/>
      <c r="D4" s="1092"/>
      <c r="E4" s="1104"/>
      <c r="F4" s="1095"/>
      <c r="G4" s="1095"/>
      <c r="H4" s="1095"/>
      <c r="I4" s="1095"/>
      <c r="J4" s="1095"/>
      <c r="K4" s="1095"/>
      <c r="L4" s="1095"/>
      <c r="M4" s="1095"/>
      <c r="N4" s="1095"/>
      <c r="O4" s="1095"/>
      <c r="P4" s="1095"/>
      <c r="Q4" s="1095"/>
      <c r="R4" s="1095"/>
      <c r="S4" s="1095"/>
      <c r="T4" s="1095"/>
      <c r="U4" s="1098"/>
    </row>
    <row r="5" spans="1:21" ht="15" customHeight="1">
      <c r="A5" s="1085"/>
      <c r="B5" s="1085"/>
      <c r="C5" s="1085"/>
      <c r="D5" s="1085"/>
      <c r="E5" s="1105"/>
      <c r="F5" s="1096"/>
      <c r="G5" s="1096"/>
      <c r="H5" s="1096"/>
      <c r="I5" s="1096"/>
      <c r="J5" s="1096"/>
      <c r="K5" s="1096"/>
      <c r="L5" s="1096"/>
      <c r="M5" s="1096"/>
      <c r="N5" s="1096"/>
      <c r="O5" s="1096"/>
      <c r="P5" s="1096"/>
      <c r="Q5" s="1096"/>
      <c r="R5" s="1096"/>
      <c r="S5" s="1096"/>
      <c r="T5" s="1096"/>
      <c r="U5" s="1099"/>
    </row>
    <row r="6" spans="1:21" ht="3.75" customHeight="1">
      <c r="A6" s="169"/>
      <c r="B6" s="170"/>
      <c r="C6" s="170"/>
      <c r="D6" s="170"/>
    </row>
    <row r="7" spans="1:21" ht="24" customHeight="1">
      <c r="A7" s="1092" t="s">
        <v>174</v>
      </c>
      <c r="B7" s="1085" t="s">
        <v>467</v>
      </c>
      <c r="C7" s="1087" t="s">
        <v>468</v>
      </c>
      <c r="D7" s="171" t="s">
        <v>469</v>
      </c>
      <c r="E7" s="1093"/>
      <c r="F7" s="1090">
        <v>0.63</v>
      </c>
      <c r="G7" s="1090">
        <v>0.47249999999999998</v>
      </c>
      <c r="H7" s="1090">
        <v>0.44887500000000002</v>
      </c>
      <c r="I7" s="1090">
        <v>0.44438625000000004</v>
      </c>
      <c r="J7" s="1090">
        <v>0.39105990000000002</v>
      </c>
      <c r="K7" s="1090">
        <v>0.35586450900000005</v>
      </c>
      <c r="L7" s="1090">
        <v>0.33095399337000009</v>
      </c>
      <c r="M7" s="1090">
        <v>0.31109675376780005</v>
      </c>
      <c r="N7" s="1090">
        <v>0.29554191607941005</v>
      </c>
      <c r="O7" s="1090">
        <v>0.28372023943623365</v>
      </c>
      <c r="P7" s="1090">
        <v>0.27804583464750898</v>
      </c>
      <c r="Q7" s="1090">
        <v>0.26414354291513353</v>
      </c>
      <c r="R7" s="1090">
        <v>0.25357780119852819</v>
      </c>
      <c r="S7" s="1090">
        <v>0.24850624517455761</v>
      </c>
      <c r="T7" s="1090">
        <v>0.24602118272281204</v>
      </c>
      <c r="U7" s="1084">
        <v>0.24110075906835579</v>
      </c>
    </row>
    <row r="8" spans="1:21" ht="24" customHeight="1">
      <c r="A8" s="1092"/>
      <c r="B8" s="1086"/>
      <c r="C8" s="1091"/>
      <c r="D8" s="172" t="s">
        <v>470</v>
      </c>
      <c r="E8" s="1093"/>
      <c r="F8" s="1090"/>
      <c r="G8" s="1090"/>
      <c r="H8" s="1090"/>
      <c r="I8" s="1090"/>
      <c r="J8" s="1090"/>
      <c r="K8" s="1090"/>
      <c r="L8" s="1090"/>
      <c r="M8" s="1090"/>
      <c r="N8" s="1090"/>
      <c r="O8" s="1090"/>
      <c r="P8" s="1090"/>
      <c r="Q8" s="1090"/>
      <c r="R8" s="1090"/>
      <c r="S8" s="1090"/>
      <c r="T8" s="1090"/>
      <c r="U8" s="1084"/>
    </row>
    <row r="9" spans="1:21" ht="24" customHeight="1">
      <c r="A9" s="1092"/>
      <c r="B9" s="1085" t="s">
        <v>471</v>
      </c>
      <c r="C9" s="1087" t="s">
        <v>468</v>
      </c>
      <c r="D9" s="171" t="s">
        <v>469</v>
      </c>
      <c r="E9" s="1089"/>
      <c r="F9" s="1082"/>
      <c r="G9" s="1090">
        <v>0.75</v>
      </c>
      <c r="H9" s="1090">
        <v>0.71249999999999991</v>
      </c>
      <c r="I9" s="1090">
        <v>0.70537499999999986</v>
      </c>
      <c r="J9" s="1090">
        <v>0.62072999999999989</v>
      </c>
      <c r="K9" s="1090">
        <v>0.56486429999999987</v>
      </c>
      <c r="L9" s="1090">
        <v>0.52532379899999992</v>
      </c>
      <c r="M9" s="1090">
        <v>0.49380437105999991</v>
      </c>
      <c r="N9" s="1090">
        <v>0.46911415250699989</v>
      </c>
      <c r="O9" s="1090">
        <v>0.4503495864067199</v>
      </c>
      <c r="P9" s="1090">
        <v>0.4413425946785855</v>
      </c>
      <c r="Q9" s="1090">
        <v>0.41927546494465623</v>
      </c>
      <c r="R9" s="1090">
        <v>0.40250444634686994</v>
      </c>
      <c r="S9" s="1090">
        <v>0.39445435741993251</v>
      </c>
      <c r="T9" s="1090">
        <v>0.39050981384573319</v>
      </c>
      <c r="U9" s="1084">
        <v>0.38269961756881854</v>
      </c>
    </row>
    <row r="10" spans="1:21" ht="24" customHeight="1">
      <c r="A10" s="1092"/>
      <c r="B10" s="1086"/>
      <c r="C10" s="1091"/>
      <c r="D10" s="172" t="s">
        <v>470</v>
      </c>
      <c r="E10" s="1089"/>
      <c r="F10" s="1082"/>
      <c r="G10" s="1090"/>
      <c r="H10" s="1090"/>
      <c r="I10" s="1090"/>
      <c r="J10" s="1090"/>
      <c r="K10" s="1090"/>
      <c r="L10" s="1090"/>
      <c r="M10" s="1090"/>
      <c r="N10" s="1090"/>
      <c r="O10" s="1090"/>
      <c r="P10" s="1090"/>
      <c r="Q10" s="1090"/>
      <c r="R10" s="1090"/>
      <c r="S10" s="1090"/>
      <c r="T10" s="1090"/>
      <c r="U10" s="1084"/>
    </row>
    <row r="11" spans="1:21" ht="24" customHeight="1">
      <c r="A11" s="1092"/>
      <c r="B11" s="1085" t="s">
        <v>472</v>
      </c>
      <c r="C11" s="1087" t="s">
        <v>468</v>
      </c>
      <c r="D11" s="171" t="s">
        <v>469</v>
      </c>
      <c r="E11" s="1089"/>
      <c r="F11" s="1082"/>
      <c r="G11" s="1082"/>
      <c r="H11" s="1090">
        <v>0.95</v>
      </c>
      <c r="I11" s="1090">
        <v>0.9405</v>
      </c>
      <c r="J11" s="1090">
        <v>0.82764000000000004</v>
      </c>
      <c r="K11" s="1090">
        <v>0.75315240000000006</v>
      </c>
      <c r="L11" s="1090">
        <v>0.70043173200000008</v>
      </c>
      <c r="M11" s="1090">
        <v>0.65840582808000003</v>
      </c>
      <c r="N11" s="1090">
        <v>0.62548553667600004</v>
      </c>
      <c r="O11" s="1090">
        <v>0.60046611520895998</v>
      </c>
      <c r="P11" s="1090">
        <v>0.58845679290478081</v>
      </c>
      <c r="Q11" s="1090">
        <v>0.55903395325954175</v>
      </c>
      <c r="R11" s="1090">
        <v>0.5366725951291601</v>
      </c>
      <c r="S11" s="1090">
        <v>0.52593914322657687</v>
      </c>
      <c r="T11" s="1090">
        <v>0.52067975179431114</v>
      </c>
      <c r="U11" s="1084">
        <v>0.5102661567584249</v>
      </c>
    </row>
    <row r="12" spans="1:21" ht="24" customHeight="1">
      <c r="A12" s="1092"/>
      <c r="B12" s="1086"/>
      <c r="C12" s="1091"/>
      <c r="D12" s="172" t="s">
        <v>470</v>
      </c>
      <c r="E12" s="1089"/>
      <c r="F12" s="1082"/>
      <c r="G12" s="1082"/>
      <c r="H12" s="1090"/>
      <c r="I12" s="1090"/>
      <c r="J12" s="1090"/>
      <c r="K12" s="1090"/>
      <c r="L12" s="1090"/>
      <c r="M12" s="1090"/>
      <c r="N12" s="1090"/>
      <c r="O12" s="1090"/>
      <c r="P12" s="1090"/>
      <c r="Q12" s="1090"/>
      <c r="R12" s="1090"/>
      <c r="S12" s="1090"/>
      <c r="T12" s="1090"/>
      <c r="U12" s="1084"/>
    </row>
    <row r="13" spans="1:21" ht="24" customHeight="1">
      <c r="A13" s="1092"/>
      <c r="B13" s="1085" t="s">
        <v>473</v>
      </c>
      <c r="C13" s="1087" t="s">
        <v>468</v>
      </c>
      <c r="D13" s="171" t="s">
        <v>469</v>
      </c>
      <c r="E13" s="1089"/>
      <c r="F13" s="1082"/>
      <c r="G13" s="1082"/>
      <c r="H13" s="1082"/>
      <c r="I13" s="1090">
        <v>0.99</v>
      </c>
      <c r="J13" s="1090">
        <v>0.87119999999999997</v>
      </c>
      <c r="K13" s="1090">
        <v>0.79279200000000005</v>
      </c>
      <c r="L13" s="1090">
        <v>0.7372965600000001</v>
      </c>
      <c r="M13" s="1090">
        <v>0.69305876640000008</v>
      </c>
      <c r="N13" s="1090">
        <v>0.65840582808000003</v>
      </c>
      <c r="O13" s="1090">
        <v>0.63206959495680004</v>
      </c>
      <c r="P13" s="1090">
        <v>0.619428203057664</v>
      </c>
      <c r="Q13" s="1090">
        <v>0.58845679290478081</v>
      </c>
      <c r="R13" s="1090">
        <v>0.56491852118858954</v>
      </c>
      <c r="S13" s="1090">
        <v>0.55362015076481774</v>
      </c>
      <c r="T13" s="1090">
        <v>0.54808394925716952</v>
      </c>
      <c r="U13" s="1084">
        <v>0.53712227027202608</v>
      </c>
    </row>
    <row r="14" spans="1:21" ht="24" customHeight="1">
      <c r="A14" s="1092"/>
      <c r="B14" s="1086"/>
      <c r="C14" s="1091"/>
      <c r="D14" s="172" t="s">
        <v>470</v>
      </c>
      <c r="E14" s="1089"/>
      <c r="F14" s="1082"/>
      <c r="G14" s="1082"/>
      <c r="H14" s="1082"/>
      <c r="I14" s="1090"/>
      <c r="J14" s="1090"/>
      <c r="K14" s="1090"/>
      <c r="L14" s="1090"/>
      <c r="M14" s="1090"/>
      <c r="N14" s="1090"/>
      <c r="O14" s="1090"/>
      <c r="P14" s="1090"/>
      <c r="Q14" s="1090"/>
      <c r="R14" s="1090"/>
      <c r="S14" s="1090"/>
      <c r="T14" s="1090"/>
      <c r="U14" s="1084"/>
    </row>
    <row r="15" spans="1:21" ht="24" customHeight="1">
      <c r="A15" s="1092"/>
      <c r="B15" s="1085" t="s">
        <v>474</v>
      </c>
      <c r="C15" s="1087" t="s">
        <v>468</v>
      </c>
      <c r="D15" s="171" t="s">
        <v>469</v>
      </c>
      <c r="E15" s="1089"/>
      <c r="F15" s="1082"/>
      <c r="G15" s="1082"/>
      <c r="H15" s="1082"/>
      <c r="I15" s="1082"/>
      <c r="J15" s="1090">
        <v>0.88</v>
      </c>
      <c r="K15" s="1090">
        <v>0.80080000000000007</v>
      </c>
      <c r="L15" s="1090">
        <v>0.74474400000000007</v>
      </c>
      <c r="M15" s="1090">
        <v>0.70005936000000002</v>
      </c>
      <c r="N15" s="1090">
        <v>0.665056392</v>
      </c>
      <c r="O15" s="1090">
        <v>0.63845413631999992</v>
      </c>
      <c r="P15" s="1090">
        <v>0.62568505359359994</v>
      </c>
      <c r="Q15" s="1090">
        <v>0.59440080091391989</v>
      </c>
      <c r="R15" s="1090">
        <v>0.57062476887736302</v>
      </c>
      <c r="S15" s="1090">
        <v>0.55921227349981573</v>
      </c>
      <c r="T15" s="1090">
        <v>0.55362015076481752</v>
      </c>
      <c r="U15" s="1084">
        <v>0.54254774774952119</v>
      </c>
    </row>
    <row r="16" spans="1:21" ht="24" customHeight="1">
      <c r="A16" s="1092"/>
      <c r="B16" s="1086"/>
      <c r="C16" s="1091"/>
      <c r="D16" s="172" t="s">
        <v>470</v>
      </c>
      <c r="E16" s="1089"/>
      <c r="F16" s="1082"/>
      <c r="G16" s="1082"/>
      <c r="H16" s="1082"/>
      <c r="I16" s="1082"/>
      <c r="J16" s="1090"/>
      <c r="K16" s="1090"/>
      <c r="L16" s="1090"/>
      <c r="M16" s="1090"/>
      <c r="N16" s="1090"/>
      <c r="O16" s="1090"/>
      <c r="P16" s="1090"/>
      <c r="Q16" s="1090"/>
      <c r="R16" s="1090"/>
      <c r="S16" s="1090"/>
      <c r="T16" s="1090"/>
      <c r="U16" s="1084"/>
    </row>
    <row r="17" spans="1:21" ht="24" customHeight="1">
      <c r="A17" s="1092"/>
      <c r="B17" s="1085" t="s">
        <v>475</v>
      </c>
      <c r="C17" s="1087" t="s">
        <v>468</v>
      </c>
      <c r="D17" s="171" t="s">
        <v>469</v>
      </c>
      <c r="E17" s="1089"/>
      <c r="F17" s="1082"/>
      <c r="G17" s="1082"/>
      <c r="H17" s="1082"/>
      <c r="I17" s="1082"/>
      <c r="J17" s="1082"/>
      <c r="K17" s="1090">
        <v>0.91</v>
      </c>
      <c r="L17" s="1090">
        <v>0.84630000000000005</v>
      </c>
      <c r="M17" s="1090">
        <v>0.79552199999999995</v>
      </c>
      <c r="N17" s="1090">
        <v>0.75574589999999997</v>
      </c>
      <c r="O17" s="1090">
        <v>0.72551606399999991</v>
      </c>
      <c r="P17" s="1090">
        <v>0.71100574271999994</v>
      </c>
      <c r="Q17" s="1090">
        <v>0.67545545558399989</v>
      </c>
      <c r="R17" s="1090">
        <v>0.64843723736063985</v>
      </c>
      <c r="S17" s="1090">
        <v>0.63546849261342708</v>
      </c>
      <c r="T17" s="1090">
        <v>0.62911380768729286</v>
      </c>
      <c r="U17" s="1084">
        <v>0.61653153153354701</v>
      </c>
    </row>
    <row r="18" spans="1:21" ht="24" customHeight="1">
      <c r="A18" s="1092"/>
      <c r="B18" s="1086"/>
      <c r="C18" s="1091"/>
      <c r="D18" s="172" t="s">
        <v>470</v>
      </c>
      <c r="E18" s="1089"/>
      <c r="F18" s="1082"/>
      <c r="G18" s="1082"/>
      <c r="H18" s="1082"/>
      <c r="I18" s="1082"/>
      <c r="J18" s="1082"/>
      <c r="K18" s="1090"/>
      <c r="L18" s="1090"/>
      <c r="M18" s="1090"/>
      <c r="N18" s="1090"/>
      <c r="O18" s="1090"/>
      <c r="P18" s="1090"/>
      <c r="Q18" s="1090"/>
      <c r="R18" s="1090"/>
      <c r="S18" s="1090"/>
      <c r="T18" s="1090"/>
      <c r="U18" s="1084"/>
    </row>
    <row r="19" spans="1:21" ht="24" customHeight="1">
      <c r="A19" s="1092"/>
      <c r="B19" s="1085" t="s">
        <v>476</v>
      </c>
      <c r="C19" s="1087" t="s">
        <v>468</v>
      </c>
      <c r="D19" s="171" t="s">
        <v>469</v>
      </c>
      <c r="E19" s="1089"/>
      <c r="F19" s="1082"/>
      <c r="G19" s="1082"/>
      <c r="H19" s="1082"/>
      <c r="I19" s="1082"/>
      <c r="J19" s="1082"/>
      <c r="K19" s="1082"/>
      <c r="L19" s="1090">
        <v>0.93</v>
      </c>
      <c r="M19" s="1090">
        <v>0.87419999999999998</v>
      </c>
      <c r="N19" s="1090">
        <v>0.83048999999999995</v>
      </c>
      <c r="O19" s="1090">
        <v>0.79727039999999993</v>
      </c>
      <c r="P19" s="1090">
        <v>0.78132499199999994</v>
      </c>
      <c r="Q19" s="1090">
        <v>0.74225874239999989</v>
      </c>
      <c r="R19" s="1090">
        <v>0.71256839270399985</v>
      </c>
      <c r="S19" s="1090">
        <v>0.69831702484991987</v>
      </c>
      <c r="T19" s="1090">
        <v>0.69133385460142061</v>
      </c>
      <c r="U19" s="1084">
        <v>0.67750717750939216</v>
      </c>
    </row>
    <row r="20" spans="1:21" ht="24" customHeight="1">
      <c r="A20" s="1092"/>
      <c r="B20" s="1086"/>
      <c r="C20" s="1091"/>
      <c r="D20" s="172" t="s">
        <v>470</v>
      </c>
      <c r="E20" s="1089"/>
      <c r="F20" s="1082"/>
      <c r="G20" s="1082"/>
      <c r="H20" s="1082"/>
      <c r="I20" s="1082"/>
      <c r="J20" s="1082"/>
      <c r="K20" s="1082"/>
      <c r="L20" s="1090"/>
      <c r="M20" s="1090"/>
      <c r="N20" s="1090"/>
      <c r="O20" s="1090"/>
      <c r="P20" s="1090"/>
      <c r="Q20" s="1090"/>
      <c r="R20" s="1090"/>
      <c r="S20" s="1090"/>
      <c r="T20" s="1090"/>
      <c r="U20" s="1084"/>
    </row>
    <row r="21" spans="1:21" ht="24" customHeight="1">
      <c r="A21" s="1092"/>
      <c r="B21" s="1085" t="s">
        <v>477</v>
      </c>
      <c r="C21" s="1087" t="s">
        <v>468</v>
      </c>
      <c r="D21" s="171" t="s">
        <v>469</v>
      </c>
      <c r="E21" s="1089"/>
      <c r="F21" s="1082"/>
      <c r="G21" s="1082"/>
      <c r="H21" s="1082"/>
      <c r="I21" s="1082"/>
      <c r="J21" s="1082"/>
      <c r="K21" s="1082"/>
      <c r="L21" s="1082"/>
      <c r="M21" s="1090">
        <v>0.94</v>
      </c>
      <c r="N21" s="1090">
        <v>0.8929999999999999</v>
      </c>
      <c r="O21" s="1090">
        <v>0.85727999999999993</v>
      </c>
      <c r="P21" s="1090">
        <v>0.84013439999999995</v>
      </c>
      <c r="Q21" s="1090">
        <v>0.79812767999999989</v>
      </c>
      <c r="R21" s="1090">
        <v>0.76620257279999993</v>
      </c>
      <c r="S21" s="1090">
        <v>0.75087852134399991</v>
      </c>
      <c r="T21" s="1090">
        <v>0.7433697361305599</v>
      </c>
      <c r="U21" s="1084">
        <v>0.72850234140794867</v>
      </c>
    </row>
    <row r="22" spans="1:21" ht="24" customHeight="1">
      <c r="A22" s="1092"/>
      <c r="B22" s="1086"/>
      <c r="C22" s="1091"/>
      <c r="D22" s="172" t="s">
        <v>470</v>
      </c>
      <c r="E22" s="1089"/>
      <c r="F22" s="1082"/>
      <c r="G22" s="1082"/>
      <c r="H22" s="1082"/>
      <c r="I22" s="1082"/>
      <c r="J22" s="1082"/>
      <c r="K22" s="1082"/>
      <c r="L22" s="1082"/>
      <c r="M22" s="1090"/>
      <c r="N22" s="1090"/>
      <c r="O22" s="1090"/>
      <c r="P22" s="1090"/>
      <c r="Q22" s="1090"/>
      <c r="R22" s="1090"/>
      <c r="S22" s="1090"/>
      <c r="T22" s="1090"/>
      <c r="U22" s="1084"/>
    </row>
    <row r="23" spans="1:21" ht="24" customHeight="1">
      <c r="A23" s="1092"/>
      <c r="B23" s="1085" t="s">
        <v>478</v>
      </c>
      <c r="C23" s="1087" t="s">
        <v>468</v>
      </c>
      <c r="D23" s="171" t="s">
        <v>469</v>
      </c>
      <c r="E23" s="1089"/>
      <c r="F23" s="1082"/>
      <c r="G23" s="1082"/>
      <c r="H23" s="1082"/>
      <c r="I23" s="1082"/>
      <c r="J23" s="1082"/>
      <c r="K23" s="1082"/>
      <c r="L23" s="1082"/>
      <c r="M23" s="1082"/>
      <c r="N23" s="1090">
        <v>0.95</v>
      </c>
      <c r="O23" s="1090">
        <v>0.91199999999999992</v>
      </c>
      <c r="P23" s="1090">
        <v>0.89375999999999989</v>
      </c>
      <c r="Q23" s="1090">
        <v>0.84907199999999983</v>
      </c>
      <c r="R23" s="1090">
        <v>0.8151091199999998</v>
      </c>
      <c r="S23" s="1090">
        <v>0.79880693759999977</v>
      </c>
      <c r="T23" s="1090">
        <v>0.79081886822399972</v>
      </c>
      <c r="U23" s="1084">
        <v>0.77500249085951967</v>
      </c>
    </row>
    <row r="24" spans="1:21" ht="24" customHeight="1">
      <c r="A24" s="1092"/>
      <c r="B24" s="1086"/>
      <c r="C24" s="1091"/>
      <c r="D24" s="172" t="s">
        <v>470</v>
      </c>
      <c r="E24" s="1089"/>
      <c r="F24" s="1082"/>
      <c r="G24" s="1082"/>
      <c r="H24" s="1082"/>
      <c r="I24" s="1082"/>
      <c r="J24" s="1082"/>
      <c r="K24" s="1082"/>
      <c r="L24" s="1082"/>
      <c r="M24" s="1082"/>
      <c r="N24" s="1090"/>
      <c r="O24" s="1090"/>
      <c r="P24" s="1090"/>
      <c r="Q24" s="1090"/>
      <c r="R24" s="1090"/>
      <c r="S24" s="1090"/>
      <c r="T24" s="1090"/>
      <c r="U24" s="1084"/>
    </row>
    <row r="25" spans="1:21" ht="24" customHeight="1">
      <c r="A25" s="1092"/>
      <c r="B25" s="1085" t="s">
        <v>479</v>
      </c>
      <c r="C25" s="1087" t="s">
        <v>468</v>
      </c>
      <c r="D25" s="171" t="s">
        <v>469</v>
      </c>
      <c r="E25" s="1089"/>
      <c r="F25" s="1082"/>
      <c r="G25" s="1082"/>
      <c r="H25" s="1082"/>
      <c r="I25" s="1082"/>
      <c r="J25" s="1082"/>
      <c r="K25" s="1082"/>
      <c r="L25" s="1082"/>
      <c r="M25" s="1082"/>
      <c r="N25" s="1082"/>
      <c r="O25" s="1090">
        <v>0.96</v>
      </c>
      <c r="P25" s="1090">
        <v>0.94079999999999997</v>
      </c>
      <c r="Q25" s="1090">
        <v>0.89375999999999989</v>
      </c>
      <c r="R25" s="1090">
        <v>0.85800959999999982</v>
      </c>
      <c r="S25" s="1090">
        <v>0.84084940799999985</v>
      </c>
      <c r="T25" s="1090">
        <v>0.83244091391999986</v>
      </c>
      <c r="U25" s="1084">
        <v>0.81579209564159982</v>
      </c>
    </row>
    <row r="26" spans="1:21" ht="24" customHeight="1">
      <c r="A26" s="1092"/>
      <c r="B26" s="1086"/>
      <c r="C26" s="1091"/>
      <c r="D26" s="172" t="s">
        <v>470</v>
      </c>
      <c r="E26" s="1089"/>
      <c r="F26" s="1082"/>
      <c r="G26" s="1082"/>
      <c r="H26" s="1082"/>
      <c r="I26" s="1082"/>
      <c r="J26" s="1082"/>
      <c r="K26" s="1082"/>
      <c r="L26" s="1082"/>
      <c r="M26" s="1082"/>
      <c r="N26" s="1082"/>
      <c r="O26" s="1090"/>
      <c r="P26" s="1090"/>
      <c r="Q26" s="1090"/>
      <c r="R26" s="1090"/>
      <c r="S26" s="1090"/>
      <c r="T26" s="1090"/>
      <c r="U26" s="1084"/>
    </row>
    <row r="27" spans="1:21" ht="24" customHeight="1">
      <c r="A27" s="1092"/>
      <c r="B27" s="1085" t="s">
        <v>480</v>
      </c>
      <c r="C27" s="1087" t="s">
        <v>468</v>
      </c>
      <c r="D27" s="171" t="s">
        <v>469</v>
      </c>
      <c r="E27" s="1089"/>
      <c r="F27" s="1082"/>
      <c r="G27" s="1082"/>
      <c r="H27" s="1082"/>
      <c r="I27" s="1082"/>
      <c r="J27" s="1082"/>
      <c r="K27" s="1082"/>
      <c r="L27" s="1082"/>
      <c r="M27" s="1082"/>
      <c r="N27" s="1082"/>
      <c r="O27" s="1082"/>
      <c r="P27" s="1090">
        <v>0.98</v>
      </c>
      <c r="Q27" s="1090">
        <v>0.93099999999999994</v>
      </c>
      <c r="R27" s="1090">
        <v>0.89375999999999989</v>
      </c>
      <c r="S27" s="1090">
        <v>0.87588479999999991</v>
      </c>
      <c r="T27" s="1090">
        <v>0.86712595199999987</v>
      </c>
      <c r="U27" s="1084">
        <v>0.84978343295999981</v>
      </c>
    </row>
    <row r="28" spans="1:21" ht="24" customHeight="1">
      <c r="A28" s="1092"/>
      <c r="B28" s="1086"/>
      <c r="C28" s="1091"/>
      <c r="D28" s="172" t="s">
        <v>470</v>
      </c>
      <c r="E28" s="1089"/>
      <c r="F28" s="1082"/>
      <c r="G28" s="1082"/>
      <c r="H28" s="1082"/>
      <c r="I28" s="1082"/>
      <c r="J28" s="1082"/>
      <c r="K28" s="1082"/>
      <c r="L28" s="1082"/>
      <c r="M28" s="1082"/>
      <c r="N28" s="1082"/>
      <c r="O28" s="1082"/>
      <c r="P28" s="1090"/>
      <c r="Q28" s="1090"/>
      <c r="R28" s="1090"/>
      <c r="S28" s="1090"/>
      <c r="T28" s="1090"/>
      <c r="U28" s="1084"/>
    </row>
    <row r="29" spans="1:21" ht="24" customHeight="1">
      <c r="A29" s="1092"/>
      <c r="B29" s="1085" t="s">
        <v>481</v>
      </c>
      <c r="C29" s="1087" t="s">
        <v>468</v>
      </c>
      <c r="D29" s="171" t="s">
        <v>469</v>
      </c>
      <c r="E29" s="1089"/>
      <c r="F29" s="1082"/>
      <c r="G29" s="1082"/>
      <c r="H29" s="1082"/>
      <c r="I29" s="1082"/>
      <c r="J29" s="1082"/>
      <c r="K29" s="1082"/>
      <c r="L29" s="1082"/>
      <c r="M29" s="1082"/>
      <c r="N29" s="1082"/>
      <c r="O29" s="1082"/>
      <c r="P29" s="1082"/>
      <c r="Q29" s="1090">
        <v>0.95</v>
      </c>
      <c r="R29" s="1090">
        <v>0.91199999999999992</v>
      </c>
      <c r="S29" s="1090">
        <v>0.89375999999999989</v>
      </c>
      <c r="T29" s="1090">
        <v>0.8848223999999999</v>
      </c>
      <c r="U29" s="1084">
        <v>0.86712595199999987</v>
      </c>
    </row>
    <row r="30" spans="1:21" ht="24" customHeight="1">
      <c r="A30" s="1092"/>
      <c r="B30" s="1086"/>
      <c r="C30" s="1091"/>
      <c r="D30" s="172" t="s">
        <v>470</v>
      </c>
      <c r="E30" s="1089"/>
      <c r="F30" s="1082"/>
      <c r="G30" s="1082"/>
      <c r="H30" s="1082"/>
      <c r="I30" s="1082"/>
      <c r="J30" s="1082"/>
      <c r="K30" s="1082"/>
      <c r="L30" s="1082"/>
      <c r="M30" s="1082"/>
      <c r="N30" s="1082"/>
      <c r="O30" s="1082"/>
      <c r="P30" s="1082"/>
      <c r="Q30" s="1090"/>
      <c r="R30" s="1090"/>
      <c r="S30" s="1090"/>
      <c r="T30" s="1090"/>
      <c r="U30" s="1084"/>
    </row>
    <row r="31" spans="1:21" ht="24" customHeight="1">
      <c r="A31" s="1092"/>
      <c r="B31" s="1085" t="s">
        <v>482</v>
      </c>
      <c r="C31" s="1087" t="s">
        <v>468</v>
      </c>
      <c r="D31" s="171" t="s">
        <v>469</v>
      </c>
      <c r="E31" s="1089"/>
      <c r="F31" s="1082"/>
      <c r="G31" s="1082"/>
      <c r="H31" s="1082"/>
      <c r="I31" s="1082"/>
      <c r="J31" s="1082"/>
      <c r="K31" s="1082"/>
      <c r="L31" s="1082"/>
      <c r="M31" s="1082"/>
      <c r="N31" s="1082"/>
      <c r="O31" s="1082"/>
      <c r="P31" s="1082"/>
      <c r="Q31" s="1082"/>
      <c r="R31" s="1090">
        <v>0.96</v>
      </c>
      <c r="S31" s="1090">
        <v>0.94079999999999997</v>
      </c>
      <c r="T31" s="1090">
        <v>0.931392</v>
      </c>
      <c r="U31" s="1084">
        <v>0.91276415999999994</v>
      </c>
    </row>
    <row r="32" spans="1:21" ht="24" customHeight="1">
      <c r="A32" s="1092"/>
      <c r="B32" s="1086"/>
      <c r="C32" s="1091"/>
      <c r="D32" s="172" t="s">
        <v>470</v>
      </c>
      <c r="E32" s="1089"/>
      <c r="F32" s="1082"/>
      <c r="G32" s="1082"/>
      <c r="H32" s="1082"/>
      <c r="I32" s="1082"/>
      <c r="J32" s="1082"/>
      <c r="K32" s="1082"/>
      <c r="L32" s="1082"/>
      <c r="M32" s="1082"/>
      <c r="N32" s="1082"/>
      <c r="O32" s="1082"/>
      <c r="P32" s="1082"/>
      <c r="Q32" s="1082"/>
      <c r="R32" s="1090"/>
      <c r="S32" s="1090"/>
      <c r="T32" s="1090"/>
      <c r="U32" s="1084"/>
    </row>
    <row r="33" spans="1:21" ht="24" customHeight="1">
      <c r="A33" s="1092"/>
      <c r="B33" s="1085" t="s">
        <v>483</v>
      </c>
      <c r="C33" s="1087" t="s">
        <v>468</v>
      </c>
      <c r="D33" s="171" t="s">
        <v>469</v>
      </c>
      <c r="E33" s="1089"/>
      <c r="F33" s="1082"/>
      <c r="G33" s="1082"/>
      <c r="H33" s="1082"/>
      <c r="I33" s="1082"/>
      <c r="J33" s="1082"/>
      <c r="K33" s="1082"/>
      <c r="L33" s="1082"/>
      <c r="M33" s="1082"/>
      <c r="N33" s="1082"/>
      <c r="O33" s="1082"/>
      <c r="P33" s="1082"/>
      <c r="Q33" s="1082"/>
      <c r="R33" s="1082"/>
      <c r="S33" s="1090">
        <v>0.98</v>
      </c>
      <c r="T33" s="1090">
        <v>0.97019999999999995</v>
      </c>
      <c r="U33" s="1084">
        <v>0.95079599999999997</v>
      </c>
    </row>
    <row r="34" spans="1:21" ht="24" customHeight="1">
      <c r="A34" s="1092"/>
      <c r="B34" s="1086"/>
      <c r="C34" s="1091"/>
      <c r="D34" s="172" t="s">
        <v>470</v>
      </c>
      <c r="E34" s="1089"/>
      <c r="F34" s="1082"/>
      <c r="G34" s="1082"/>
      <c r="H34" s="1082"/>
      <c r="I34" s="1082"/>
      <c r="J34" s="1082"/>
      <c r="K34" s="1082"/>
      <c r="L34" s="1082"/>
      <c r="M34" s="1082"/>
      <c r="N34" s="1082"/>
      <c r="O34" s="1082"/>
      <c r="P34" s="1082"/>
      <c r="Q34" s="1082"/>
      <c r="R34" s="1082"/>
      <c r="S34" s="1090"/>
      <c r="T34" s="1090"/>
      <c r="U34" s="1084"/>
    </row>
    <row r="35" spans="1:21" ht="24" customHeight="1">
      <c r="A35" s="1092"/>
      <c r="B35" s="1085" t="s">
        <v>484</v>
      </c>
      <c r="C35" s="1087" t="s">
        <v>468</v>
      </c>
      <c r="D35" s="171" t="s">
        <v>469</v>
      </c>
      <c r="E35" s="1089"/>
      <c r="F35" s="1082"/>
      <c r="G35" s="1082"/>
      <c r="H35" s="1082"/>
      <c r="I35" s="1082"/>
      <c r="J35" s="1082"/>
      <c r="K35" s="1082"/>
      <c r="L35" s="1082"/>
      <c r="M35" s="1082"/>
      <c r="N35" s="1082"/>
      <c r="O35" s="1082"/>
      <c r="P35" s="1082"/>
      <c r="Q35" s="1082"/>
      <c r="R35" s="1082"/>
      <c r="S35" s="1082"/>
      <c r="T35" s="1090">
        <v>0.99</v>
      </c>
      <c r="U35" s="1084">
        <v>0.97019999999999995</v>
      </c>
    </row>
    <row r="36" spans="1:21" ht="24" customHeight="1">
      <c r="A36" s="1092"/>
      <c r="B36" s="1086"/>
      <c r="C36" s="1091"/>
      <c r="D36" s="172" t="s">
        <v>470</v>
      </c>
      <c r="E36" s="1089"/>
      <c r="F36" s="1082"/>
      <c r="G36" s="1082"/>
      <c r="H36" s="1082"/>
      <c r="I36" s="1082"/>
      <c r="J36" s="1082"/>
      <c r="K36" s="1082"/>
      <c r="L36" s="1082"/>
      <c r="M36" s="1082"/>
      <c r="N36" s="1082"/>
      <c r="O36" s="1082"/>
      <c r="P36" s="1082"/>
      <c r="Q36" s="1082"/>
      <c r="R36" s="1082"/>
      <c r="S36" s="1082"/>
      <c r="T36" s="1090"/>
      <c r="U36" s="1084"/>
    </row>
    <row r="37" spans="1:21" ht="24" customHeight="1">
      <c r="A37" s="1092"/>
      <c r="B37" s="1085" t="s">
        <v>485</v>
      </c>
      <c r="C37" s="1087" t="s">
        <v>468</v>
      </c>
      <c r="D37" s="171" t="s">
        <v>469</v>
      </c>
      <c r="E37" s="1089"/>
      <c r="F37" s="1082"/>
      <c r="G37" s="1082"/>
      <c r="H37" s="1082"/>
      <c r="I37" s="1082"/>
      <c r="J37" s="1082"/>
      <c r="K37" s="1082"/>
      <c r="L37" s="1082"/>
      <c r="M37" s="1082"/>
      <c r="N37" s="1082"/>
      <c r="O37" s="1082"/>
      <c r="P37" s="1082"/>
      <c r="Q37" s="1082"/>
      <c r="R37" s="1082"/>
      <c r="S37" s="1082"/>
      <c r="T37" s="1082"/>
      <c r="U37" s="1084">
        <v>0.98</v>
      </c>
    </row>
    <row r="38" spans="1:21" ht="24" customHeight="1">
      <c r="A38" s="1092"/>
      <c r="B38" s="1086"/>
      <c r="C38" s="1091"/>
      <c r="D38" s="172" t="s">
        <v>470</v>
      </c>
      <c r="E38" s="1089"/>
      <c r="F38" s="1082"/>
      <c r="G38" s="1082"/>
      <c r="H38" s="1082"/>
      <c r="I38" s="1082"/>
      <c r="J38" s="1082"/>
      <c r="K38" s="1082"/>
      <c r="L38" s="1082"/>
      <c r="M38" s="1082"/>
      <c r="N38" s="1082"/>
      <c r="O38" s="1082"/>
      <c r="P38" s="1082"/>
      <c r="Q38" s="1082"/>
      <c r="R38" s="1082"/>
      <c r="S38" s="1082"/>
      <c r="T38" s="1082"/>
      <c r="U38" s="1084"/>
    </row>
    <row r="39" spans="1:21" ht="24" customHeight="1">
      <c r="A39" s="1092"/>
      <c r="B39" s="1085" t="s">
        <v>197</v>
      </c>
      <c r="C39" s="1087" t="s">
        <v>468</v>
      </c>
      <c r="D39" s="171" t="s">
        <v>469</v>
      </c>
      <c r="E39" s="1089"/>
      <c r="F39" s="1082"/>
      <c r="G39" s="1082"/>
      <c r="H39" s="1082"/>
      <c r="I39" s="1082"/>
      <c r="J39" s="1082"/>
      <c r="K39" s="1082"/>
      <c r="L39" s="1082"/>
      <c r="M39" s="1082"/>
      <c r="N39" s="1082"/>
      <c r="O39" s="1082"/>
      <c r="P39" s="1082"/>
      <c r="Q39" s="1082"/>
      <c r="R39" s="1082"/>
      <c r="S39" s="1082"/>
      <c r="T39" s="1082"/>
      <c r="U39" s="1083"/>
    </row>
    <row r="40" spans="1:21" ht="24" customHeight="1">
      <c r="A40" s="1092"/>
      <c r="B40" s="1086"/>
      <c r="C40" s="1088"/>
      <c r="D40" s="172" t="s">
        <v>470</v>
      </c>
      <c r="E40" s="1089"/>
      <c r="F40" s="1082"/>
      <c r="G40" s="1082"/>
      <c r="H40" s="1082"/>
      <c r="I40" s="1082"/>
      <c r="J40" s="1082"/>
      <c r="K40" s="1082"/>
      <c r="L40" s="1082"/>
      <c r="M40" s="1082"/>
      <c r="N40" s="1082"/>
      <c r="O40" s="1082"/>
      <c r="P40" s="1082"/>
      <c r="Q40" s="1082"/>
      <c r="R40" s="1082"/>
      <c r="S40" s="1082"/>
      <c r="T40" s="1082"/>
      <c r="U40" s="1083"/>
    </row>
    <row r="41" spans="1:21" ht="24" customHeight="1">
      <c r="A41" s="1092" t="s">
        <v>198</v>
      </c>
      <c r="B41" s="1085" t="s">
        <v>467</v>
      </c>
      <c r="C41" s="1087" t="s">
        <v>468</v>
      </c>
      <c r="D41" s="171" t="s">
        <v>469</v>
      </c>
      <c r="E41" s="1093"/>
      <c r="F41" s="1090">
        <v>0.63</v>
      </c>
      <c r="G41" s="1090">
        <v>0.47249999999999998</v>
      </c>
      <c r="H41" s="1090">
        <v>0.44887500000000002</v>
      </c>
      <c r="I41" s="1090">
        <v>0.44438625000000004</v>
      </c>
      <c r="J41" s="1090">
        <v>0.39105990000000002</v>
      </c>
      <c r="K41" s="1090">
        <v>0.35586450900000005</v>
      </c>
      <c r="L41" s="1090">
        <v>0.33095399337000009</v>
      </c>
      <c r="M41" s="1090">
        <v>0.31109675376780005</v>
      </c>
      <c r="N41" s="1090">
        <v>0.29554191607941005</v>
      </c>
      <c r="O41" s="1090">
        <v>0.28372023943623365</v>
      </c>
      <c r="P41" s="1090">
        <v>0.27804583464750898</v>
      </c>
      <c r="Q41" s="1090">
        <v>0.26414354291513353</v>
      </c>
      <c r="R41" s="1090">
        <v>0.25357780119852819</v>
      </c>
      <c r="S41" s="1090">
        <v>0.24850624517455761</v>
      </c>
      <c r="T41" s="1090">
        <v>0.24602118272281204</v>
      </c>
      <c r="U41" s="1084">
        <v>0.24110075906835579</v>
      </c>
    </row>
    <row r="42" spans="1:21" ht="24" customHeight="1">
      <c r="A42" s="1092"/>
      <c r="B42" s="1086"/>
      <c r="C42" s="1091"/>
      <c r="D42" s="172" t="s">
        <v>470</v>
      </c>
      <c r="E42" s="1093"/>
      <c r="F42" s="1090"/>
      <c r="G42" s="1090"/>
      <c r="H42" s="1090"/>
      <c r="I42" s="1090"/>
      <c r="J42" s="1090"/>
      <c r="K42" s="1090"/>
      <c r="L42" s="1090"/>
      <c r="M42" s="1090"/>
      <c r="N42" s="1090"/>
      <c r="O42" s="1090"/>
      <c r="P42" s="1090"/>
      <c r="Q42" s="1090"/>
      <c r="R42" s="1090"/>
      <c r="S42" s="1090"/>
      <c r="T42" s="1090"/>
      <c r="U42" s="1084"/>
    </row>
    <row r="43" spans="1:21" ht="24" customHeight="1">
      <c r="A43" s="1092"/>
      <c r="B43" s="1085" t="s">
        <v>471</v>
      </c>
      <c r="C43" s="1087" t="s">
        <v>468</v>
      </c>
      <c r="D43" s="171" t="s">
        <v>469</v>
      </c>
      <c r="E43" s="1089"/>
      <c r="F43" s="1082"/>
      <c r="G43" s="1090">
        <v>0.75</v>
      </c>
      <c r="H43" s="1090">
        <v>0.71249999999999991</v>
      </c>
      <c r="I43" s="1090">
        <v>0.70537499999999986</v>
      </c>
      <c r="J43" s="1090">
        <v>0.62072999999999989</v>
      </c>
      <c r="K43" s="1090">
        <v>0.56486429999999987</v>
      </c>
      <c r="L43" s="1090">
        <v>0.52532379899999992</v>
      </c>
      <c r="M43" s="1090">
        <v>0.49380437105999991</v>
      </c>
      <c r="N43" s="1090">
        <v>0.46911415250699989</v>
      </c>
      <c r="O43" s="1090">
        <v>0.4503495864067199</v>
      </c>
      <c r="P43" s="1090">
        <v>0.4413425946785855</v>
      </c>
      <c r="Q43" s="1090">
        <v>0.41927546494465623</v>
      </c>
      <c r="R43" s="1090">
        <v>0.40250444634686994</v>
      </c>
      <c r="S43" s="1090">
        <v>0.39445435741993251</v>
      </c>
      <c r="T43" s="1090">
        <v>0.39050981384573319</v>
      </c>
      <c r="U43" s="1084">
        <v>0.38269961756881854</v>
      </c>
    </row>
    <row r="44" spans="1:21" ht="24" customHeight="1">
      <c r="A44" s="1092"/>
      <c r="B44" s="1086"/>
      <c r="C44" s="1091"/>
      <c r="D44" s="172" t="s">
        <v>470</v>
      </c>
      <c r="E44" s="1089"/>
      <c r="F44" s="1082"/>
      <c r="G44" s="1090"/>
      <c r="H44" s="1090"/>
      <c r="I44" s="1090"/>
      <c r="J44" s="1090"/>
      <c r="K44" s="1090"/>
      <c r="L44" s="1090"/>
      <c r="M44" s="1090"/>
      <c r="N44" s="1090"/>
      <c r="O44" s="1090"/>
      <c r="P44" s="1090"/>
      <c r="Q44" s="1090"/>
      <c r="R44" s="1090"/>
      <c r="S44" s="1090"/>
      <c r="T44" s="1090"/>
      <c r="U44" s="1084"/>
    </row>
    <row r="45" spans="1:21" ht="24" customHeight="1">
      <c r="A45" s="1092"/>
      <c r="B45" s="1085" t="s">
        <v>472</v>
      </c>
      <c r="C45" s="1087" t="s">
        <v>468</v>
      </c>
      <c r="D45" s="171" t="s">
        <v>469</v>
      </c>
      <c r="E45" s="1089"/>
      <c r="F45" s="1082"/>
      <c r="G45" s="1082"/>
      <c r="H45" s="1090">
        <v>0.95</v>
      </c>
      <c r="I45" s="1090">
        <v>0.9405</v>
      </c>
      <c r="J45" s="1090">
        <v>0.82764000000000004</v>
      </c>
      <c r="K45" s="1090">
        <v>0.75315240000000006</v>
      </c>
      <c r="L45" s="1090">
        <v>0.70043173200000008</v>
      </c>
      <c r="M45" s="1090">
        <v>0.65840582808000003</v>
      </c>
      <c r="N45" s="1090">
        <v>0.62548553667600004</v>
      </c>
      <c r="O45" s="1090">
        <v>0.60046611520895998</v>
      </c>
      <c r="P45" s="1090">
        <v>0.58845679290478081</v>
      </c>
      <c r="Q45" s="1090">
        <v>0.55903395325954175</v>
      </c>
      <c r="R45" s="1090">
        <v>0.5366725951291601</v>
      </c>
      <c r="S45" s="1090">
        <v>0.52593914322657687</v>
      </c>
      <c r="T45" s="1090">
        <v>0.52067975179431114</v>
      </c>
      <c r="U45" s="1084">
        <v>0.5102661567584249</v>
      </c>
    </row>
    <row r="46" spans="1:21" ht="24" customHeight="1">
      <c r="A46" s="1092"/>
      <c r="B46" s="1086"/>
      <c r="C46" s="1091"/>
      <c r="D46" s="172" t="s">
        <v>470</v>
      </c>
      <c r="E46" s="1089"/>
      <c r="F46" s="1082"/>
      <c r="G46" s="1082"/>
      <c r="H46" s="1090"/>
      <c r="I46" s="1090"/>
      <c r="J46" s="1090"/>
      <c r="K46" s="1090"/>
      <c r="L46" s="1090"/>
      <c r="M46" s="1090"/>
      <c r="N46" s="1090"/>
      <c r="O46" s="1090"/>
      <c r="P46" s="1090"/>
      <c r="Q46" s="1090"/>
      <c r="R46" s="1090"/>
      <c r="S46" s="1090"/>
      <c r="T46" s="1090"/>
      <c r="U46" s="1084"/>
    </row>
    <row r="47" spans="1:21" ht="24" customHeight="1">
      <c r="A47" s="1092"/>
      <c r="B47" s="1085" t="s">
        <v>473</v>
      </c>
      <c r="C47" s="1087" t="s">
        <v>468</v>
      </c>
      <c r="D47" s="171" t="s">
        <v>469</v>
      </c>
      <c r="E47" s="1089"/>
      <c r="F47" s="1082"/>
      <c r="G47" s="1082"/>
      <c r="H47" s="1082"/>
      <c r="I47" s="1090">
        <v>0.99</v>
      </c>
      <c r="J47" s="1090">
        <v>0.87119999999999997</v>
      </c>
      <c r="K47" s="1090">
        <v>0.79279200000000005</v>
      </c>
      <c r="L47" s="1090">
        <v>0.7372965600000001</v>
      </c>
      <c r="M47" s="1090">
        <v>0.69305876640000008</v>
      </c>
      <c r="N47" s="1090">
        <v>0.65840582808000003</v>
      </c>
      <c r="O47" s="1090">
        <v>0.63206959495680004</v>
      </c>
      <c r="P47" s="1090">
        <v>0.619428203057664</v>
      </c>
      <c r="Q47" s="1090">
        <v>0.58845679290478081</v>
      </c>
      <c r="R47" s="1090">
        <v>0.56491852118858954</v>
      </c>
      <c r="S47" s="1090">
        <v>0.55362015076481774</v>
      </c>
      <c r="T47" s="1090">
        <v>0.54808394925716952</v>
      </c>
      <c r="U47" s="1084">
        <v>0.53712227027202608</v>
      </c>
    </row>
    <row r="48" spans="1:21" ht="24" customHeight="1">
      <c r="A48" s="1092"/>
      <c r="B48" s="1086"/>
      <c r="C48" s="1091"/>
      <c r="D48" s="172" t="s">
        <v>470</v>
      </c>
      <c r="E48" s="1089"/>
      <c r="F48" s="1082"/>
      <c r="G48" s="1082"/>
      <c r="H48" s="1082"/>
      <c r="I48" s="1090"/>
      <c r="J48" s="1090"/>
      <c r="K48" s="1090"/>
      <c r="L48" s="1090"/>
      <c r="M48" s="1090"/>
      <c r="N48" s="1090"/>
      <c r="O48" s="1090"/>
      <c r="P48" s="1090"/>
      <c r="Q48" s="1090"/>
      <c r="R48" s="1090"/>
      <c r="S48" s="1090"/>
      <c r="T48" s="1090"/>
      <c r="U48" s="1084"/>
    </row>
    <row r="49" spans="1:21" ht="24" customHeight="1">
      <c r="A49" s="1092"/>
      <c r="B49" s="1085" t="s">
        <v>474</v>
      </c>
      <c r="C49" s="1087" t="s">
        <v>468</v>
      </c>
      <c r="D49" s="171" t="s">
        <v>469</v>
      </c>
      <c r="E49" s="1089"/>
      <c r="F49" s="1082"/>
      <c r="G49" s="1082"/>
      <c r="H49" s="1082"/>
      <c r="I49" s="1082"/>
      <c r="J49" s="1090">
        <v>0.88</v>
      </c>
      <c r="K49" s="1090">
        <v>0.80080000000000007</v>
      </c>
      <c r="L49" s="1090">
        <v>0.74474400000000007</v>
      </c>
      <c r="M49" s="1090">
        <v>0.70005936000000002</v>
      </c>
      <c r="N49" s="1090">
        <v>0.665056392</v>
      </c>
      <c r="O49" s="1090">
        <v>0.63845413631999992</v>
      </c>
      <c r="P49" s="1090">
        <v>0.62568505359359994</v>
      </c>
      <c r="Q49" s="1090">
        <v>0.59440080091391989</v>
      </c>
      <c r="R49" s="1090">
        <v>0.57062476887736302</v>
      </c>
      <c r="S49" s="1090">
        <v>0.55921227349981573</v>
      </c>
      <c r="T49" s="1090">
        <v>0.55362015076481752</v>
      </c>
      <c r="U49" s="1084">
        <v>0.54254774774952119</v>
      </c>
    </row>
    <row r="50" spans="1:21" ht="24" customHeight="1">
      <c r="A50" s="1092"/>
      <c r="B50" s="1086"/>
      <c r="C50" s="1091"/>
      <c r="D50" s="172" t="s">
        <v>470</v>
      </c>
      <c r="E50" s="1089"/>
      <c r="F50" s="1082"/>
      <c r="G50" s="1082"/>
      <c r="H50" s="1082"/>
      <c r="I50" s="1082"/>
      <c r="J50" s="1090"/>
      <c r="K50" s="1090"/>
      <c r="L50" s="1090"/>
      <c r="M50" s="1090"/>
      <c r="N50" s="1090"/>
      <c r="O50" s="1090"/>
      <c r="P50" s="1090"/>
      <c r="Q50" s="1090"/>
      <c r="R50" s="1090"/>
      <c r="S50" s="1090"/>
      <c r="T50" s="1090"/>
      <c r="U50" s="1084"/>
    </row>
    <row r="51" spans="1:21" ht="24" customHeight="1">
      <c r="A51" s="1092"/>
      <c r="B51" s="1085" t="s">
        <v>475</v>
      </c>
      <c r="C51" s="1087" t="s">
        <v>468</v>
      </c>
      <c r="D51" s="171" t="s">
        <v>469</v>
      </c>
      <c r="E51" s="1089"/>
      <c r="F51" s="1082"/>
      <c r="G51" s="1082"/>
      <c r="H51" s="1082"/>
      <c r="I51" s="1082"/>
      <c r="J51" s="1082"/>
      <c r="K51" s="1090">
        <v>0.91</v>
      </c>
      <c r="L51" s="1090">
        <v>0.84630000000000005</v>
      </c>
      <c r="M51" s="1090">
        <v>0.79552199999999995</v>
      </c>
      <c r="N51" s="1090">
        <v>0.75574589999999997</v>
      </c>
      <c r="O51" s="1090">
        <v>0.72551606399999991</v>
      </c>
      <c r="P51" s="1090">
        <v>0.71100574271999994</v>
      </c>
      <c r="Q51" s="1090">
        <v>0.67545545558399989</v>
      </c>
      <c r="R51" s="1090">
        <v>0.64843723736063985</v>
      </c>
      <c r="S51" s="1090">
        <v>0.63546849261342708</v>
      </c>
      <c r="T51" s="1090">
        <v>0.62911380768729286</v>
      </c>
      <c r="U51" s="1084">
        <v>0.61653153153354701</v>
      </c>
    </row>
    <row r="52" spans="1:21" ht="24" customHeight="1">
      <c r="A52" s="1092"/>
      <c r="B52" s="1086"/>
      <c r="C52" s="1091"/>
      <c r="D52" s="172" t="s">
        <v>470</v>
      </c>
      <c r="E52" s="1089"/>
      <c r="F52" s="1082"/>
      <c r="G52" s="1082"/>
      <c r="H52" s="1082"/>
      <c r="I52" s="1082"/>
      <c r="J52" s="1082"/>
      <c r="K52" s="1090"/>
      <c r="L52" s="1090"/>
      <c r="M52" s="1090"/>
      <c r="N52" s="1090"/>
      <c r="O52" s="1090"/>
      <c r="P52" s="1090"/>
      <c r="Q52" s="1090"/>
      <c r="R52" s="1090"/>
      <c r="S52" s="1090"/>
      <c r="T52" s="1090"/>
      <c r="U52" s="1084"/>
    </row>
    <row r="53" spans="1:21" ht="24" customHeight="1">
      <c r="A53" s="1092"/>
      <c r="B53" s="1085" t="s">
        <v>476</v>
      </c>
      <c r="C53" s="1087" t="s">
        <v>468</v>
      </c>
      <c r="D53" s="171" t="s">
        <v>469</v>
      </c>
      <c r="E53" s="1089"/>
      <c r="F53" s="1082"/>
      <c r="G53" s="1082"/>
      <c r="H53" s="1082"/>
      <c r="I53" s="1082"/>
      <c r="J53" s="1082"/>
      <c r="K53" s="1082"/>
      <c r="L53" s="1090">
        <v>0.93</v>
      </c>
      <c r="M53" s="1090">
        <v>0.87419999999999998</v>
      </c>
      <c r="N53" s="1090">
        <v>0.83048999999999995</v>
      </c>
      <c r="O53" s="1090">
        <v>0.79727039999999993</v>
      </c>
      <c r="P53" s="1090">
        <v>0.78132499199999994</v>
      </c>
      <c r="Q53" s="1090">
        <v>0.74225874239999989</v>
      </c>
      <c r="R53" s="1090">
        <v>0.71256839270399985</v>
      </c>
      <c r="S53" s="1090">
        <v>0.69831702484991987</v>
      </c>
      <c r="T53" s="1090">
        <v>0.69133385460142061</v>
      </c>
      <c r="U53" s="1084">
        <v>0.67750717750939216</v>
      </c>
    </row>
    <row r="54" spans="1:21" ht="24" customHeight="1">
      <c r="A54" s="1092"/>
      <c r="B54" s="1086"/>
      <c r="C54" s="1091"/>
      <c r="D54" s="172" t="s">
        <v>470</v>
      </c>
      <c r="E54" s="1089"/>
      <c r="F54" s="1082"/>
      <c r="G54" s="1082"/>
      <c r="H54" s="1082"/>
      <c r="I54" s="1082"/>
      <c r="J54" s="1082"/>
      <c r="K54" s="1082"/>
      <c r="L54" s="1090"/>
      <c r="M54" s="1090"/>
      <c r="N54" s="1090"/>
      <c r="O54" s="1090"/>
      <c r="P54" s="1090"/>
      <c r="Q54" s="1090"/>
      <c r="R54" s="1090"/>
      <c r="S54" s="1090"/>
      <c r="T54" s="1090"/>
      <c r="U54" s="1084"/>
    </row>
    <row r="55" spans="1:21" ht="24" customHeight="1">
      <c r="A55" s="1092"/>
      <c r="B55" s="1085" t="s">
        <v>477</v>
      </c>
      <c r="C55" s="1087" t="s">
        <v>468</v>
      </c>
      <c r="D55" s="171" t="s">
        <v>469</v>
      </c>
      <c r="E55" s="1089"/>
      <c r="F55" s="1082"/>
      <c r="G55" s="1082"/>
      <c r="H55" s="1082"/>
      <c r="I55" s="1082"/>
      <c r="J55" s="1082"/>
      <c r="K55" s="1082"/>
      <c r="L55" s="1082"/>
      <c r="M55" s="1090">
        <v>0.94</v>
      </c>
      <c r="N55" s="1090">
        <v>0.8929999999999999</v>
      </c>
      <c r="O55" s="1090">
        <v>0.85727999999999993</v>
      </c>
      <c r="P55" s="1090">
        <v>0.84013439999999995</v>
      </c>
      <c r="Q55" s="1090">
        <v>0.79812767999999989</v>
      </c>
      <c r="R55" s="1090">
        <v>0.76620257279999993</v>
      </c>
      <c r="S55" s="1090">
        <v>0.75087852134399991</v>
      </c>
      <c r="T55" s="1090">
        <v>0.7433697361305599</v>
      </c>
      <c r="U55" s="1084">
        <v>0.72850234140794867</v>
      </c>
    </row>
    <row r="56" spans="1:21" ht="24" customHeight="1">
      <c r="A56" s="1092"/>
      <c r="B56" s="1086"/>
      <c r="C56" s="1091"/>
      <c r="D56" s="172" t="s">
        <v>470</v>
      </c>
      <c r="E56" s="1089"/>
      <c r="F56" s="1082"/>
      <c r="G56" s="1082"/>
      <c r="H56" s="1082"/>
      <c r="I56" s="1082"/>
      <c r="J56" s="1082"/>
      <c r="K56" s="1082"/>
      <c r="L56" s="1082"/>
      <c r="M56" s="1090"/>
      <c r="N56" s="1090"/>
      <c r="O56" s="1090"/>
      <c r="P56" s="1090"/>
      <c r="Q56" s="1090"/>
      <c r="R56" s="1090"/>
      <c r="S56" s="1090"/>
      <c r="T56" s="1090"/>
      <c r="U56" s="1084"/>
    </row>
    <row r="57" spans="1:21" ht="24" customHeight="1">
      <c r="A57" s="1092"/>
      <c r="B57" s="1085" t="s">
        <v>478</v>
      </c>
      <c r="C57" s="1087" t="s">
        <v>468</v>
      </c>
      <c r="D57" s="171" t="s">
        <v>469</v>
      </c>
      <c r="E57" s="1089"/>
      <c r="F57" s="1082"/>
      <c r="G57" s="1082"/>
      <c r="H57" s="1082"/>
      <c r="I57" s="1082"/>
      <c r="J57" s="1082"/>
      <c r="K57" s="1082"/>
      <c r="L57" s="1082"/>
      <c r="M57" s="1082"/>
      <c r="N57" s="1090">
        <v>0.95</v>
      </c>
      <c r="O57" s="1090">
        <v>0.91199999999999992</v>
      </c>
      <c r="P57" s="1090">
        <v>0.89375999999999989</v>
      </c>
      <c r="Q57" s="1090">
        <v>0.84907199999999983</v>
      </c>
      <c r="R57" s="1090">
        <v>0.8151091199999998</v>
      </c>
      <c r="S57" s="1090">
        <v>0.79880693759999977</v>
      </c>
      <c r="T57" s="1090">
        <v>0.79081886822399972</v>
      </c>
      <c r="U57" s="1084">
        <v>0.77500249085951967</v>
      </c>
    </row>
    <row r="58" spans="1:21" ht="24" customHeight="1">
      <c r="A58" s="1092"/>
      <c r="B58" s="1086"/>
      <c r="C58" s="1091"/>
      <c r="D58" s="172" t="s">
        <v>470</v>
      </c>
      <c r="E58" s="1089"/>
      <c r="F58" s="1082"/>
      <c r="G58" s="1082"/>
      <c r="H58" s="1082"/>
      <c r="I58" s="1082"/>
      <c r="J58" s="1082"/>
      <c r="K58" s="1082"/>
      <c r="L58" s="1082"/>
      <c r="M58" s="1082"/>
      <c r="N58" s="1090"/>
      <c r="O58" s="1090"/>
      <c r="P58" s="1090"/>
      <c r="Q58" s="1090"/>
      <c r="R58" s="1090"/>
      <c r="S58" s="1090"/>
      <c r="T58" s="1090"/>
      <c r="U58" s="1084"/>
    </row>
    <row r="59" spans="1:21" ht="24" customHeight="1">
      <c r="A59" s="1092"/>
      <c r="B59" s="1085" t="s">
        <v>479</v>
      </c>
      <c r="C59" s="1087" t="s">
        <v>468</v>
      </c>
      <c r="D59" s="171" t="s">
        <v>469</v>
      </c>
      <c r="E59" s="1089"/>
      <c r="F59" s="1082"/>
      <c r="G59" s="1082"/>
      <c r="H59" s="1082"/>
      <c r="I59" s="1082"/>
      <c r="J59" s="1082"/>
      <c r="K59" s="1082"/>
      <c r="L59" s="1082"/>
      <c r="M59" s="1082"/>
      <c r="N59" s="1082"/>
      <c r="O59" s="1090">
        <v>0.96</v>
      </c>
      <c r="P59" s="1090">
        <v>0.94079999999999997</v>
      </c>
      <c r="Q59" s="1090">
        <v>0.89375999999999989</v>
      </c>
      <c r="R59" s="1090">
        <v>0.85800959999999982</v>
      </c>
      <c r="S59" s="1090">
        <v>0.84084940799999985</v>
      </c>
      <c r="T59" s="1090">
        <v>0.83244091391999986</v>
      </c>
      <c r="U59" s="1084">
        <v>0.81579209564159982</v>
      </c>
    </row>
    <row r="60" spans="1:21" ht="24" customHeight="1">
      <c r="A60" s="1092"/>
      <c r="B60" s="1086"/>
      <c r="C60" s="1091"/>
      <c r="D60" s="172" t="s">
        <v>470</v>
      </c>
      <c r="E60" s="1089"/>
      <c r="F60" s="1082"/>
      <c r="G60" s="1082"/>
      <c r="H60" s="1082"/>
      <c r="I60" s="1082"/>
      <c r="J60" s="1082"/>
      <c r="K60" s="1082"/>
      <c r="L60" s="1082"/>
      <c r="M60" s="1082"/>
      <c r="N60" s="1082"/>
      <c r="O60" s="1090"/>
      <c r="P60" s="1090"/>
      <c r="Q60" s="1090"/>
      <c r="R60" s="1090"/>
      <c r="S60" s="1090"/>
      <c r="T60" s="1090"/>
      <c r="U60" s="1084"/>
    </row>
    <row r="61" spans="1:21" ht="24" customHeight="1">
      <c r="A61" s="1092"/>
      <c r="B61" s="1085" t="s">
        <v>480</v>
      </c>
      <c r="C61" s="1087" t="s">
        <v>468</v>
      </c>
      <c r="D61" s="171" t="s">
        <v>469</v>
      </c>
      <c r="E61" s="1089"/>
      <c r="F61" s="1082"/>
      <c r="G61" s="1082"/>
      <c r="H61" s="1082"/>
      <c r="I61" s="1082"/>
      <c r="J61" s="1082"/>
      <c r="K61" s="1082"/>
      <c r="L61" s="1082"/>
      <c r="M61" s="1082"/>
      <c r="N61" s="1082"/>
      <c r="O61" s="1082"/>
      <c r="P61" s="1090">
        <v>0.98</v>
      </c>
      <c r="Q61" s="1090">
        <v>0.93099999999999994</v>
      </c>
      <c r="R61" s="1090">
        <v>0.89375999999999989</v>
      </c>
      <c r="S61" s="1090">
        <v>0.87588479999999991</v>
      </c>
      <c r="T61" s="1090">
        <v>0.86712595199999987</v>
      </c>
      <c r="U61" s="1084">
        <v>0.84978343295999981</v>
      </c>
    </row>
    <row r="62" spans="1:21" ht="24" customHeight="1">
      <c r="A62" s="1092"/>
      <c r="B62" s="1086"/>
      <c r="C62" s="1091"/>
      <c r="D62" s="172" t="s">
        <v>470</v>
      </c>
      <c r="E62" s="1089"/>
      <c r="F62" s="1082"/>
      <c r="G62" s="1082"/>
      <c r="H62" s="1082"/>
      <c r="I62" s="1082"/>
      <c r="J62" s="1082"/>
      <c r="K62" s="1082"/>
      <c r="L62" s="1082"/>
      <c r="M62" s="1082"/>
      <c r="N62" s="1082"/>
      <c r="O62" s="1082"/>
      <c r="P62" s="1090"/>
      <c r="Q62" s="1090"/>
      <c r="R62" s="1090"/>
      <c r="S62" s="1090"/>
      <c r="T62" s="1090"/>
      <c r="U62" s="1084"/>
    </row>
    <row r="63" spans="1:21" ht="24" customHeight="1">
      <c r="A63" s="1092"/>
      <c r="B63" s="1085" t="s">
        <v>481</v>
      </c>
      <c r="C63" s="1087" t="s">
        <v>468</v>
      </c>
      <c r="D63" s="171" t="s">
        <v>469</v>
      </c>
      <c r="E63" s="1089"/>
      <c r="F63" s="1082"/>
      <c r="G63" s="1082"/>
      <c r="H63" s="1082"/>
      <c r="I63" s="1082"/>
      <c r="J63" s="1082"/>
      <c r="K63" s="1082"/>
      <c r="L63" s="1082"/>
      <c r="M63" s="1082"/>
      <c r="N63" s="1082"/>
      <c r="O63" s="1082"/>
      <c r="P63" s="1082"/>
      <c r="Q63" s="1090">
        <v>0.95</v>
      </c>
      <c r="R63" s="1090">
        <v>0.91199999999999992</v>
      </c>
      <c r="S63" s="1090">
        <v>0.89375999999999989</v>
      </c>
      <c r="T63" s="1090">
        <v>0.8848223999999999</v>
      </c>
      <c r="U63" s="1084">
        <v>0.86712595199999987</v>
      </c>
    </row>
    <row r="64" spans="1:21" ht="24" customHeight="1">
      <c r="A64" s="1092"/>
      <c r="B64" s="1086"/>
      <c r="C64" s="1091"/>
      <c r="D64" s="172" t="s">
        <v>470</v>
      </c>
      <c r="E64" s="1089"/>
      <c r="F64" s="1082"/>
      <c r="G64" s="1082"/>
      <c r="H64" s="1082"/>
      <c r="I64" s="1082"/>
      <c r="J64" s="1082"/>
      <c r="K64" s="1082"/>
      <c r="L64" s="1082"/>
      <c r="M64" s="1082"/>
      <c r="N64" s="1082"/>
      <c r="O64" s="1082"/>
      <c r="P64" s="1082"/>
      <c r="Q64" s="1090"/>
      <c r="R64" s="1090"/>
      <c r="S64" s="1090"/>
      <c r="T64" s="1090"/>
      <c r="U64" s="1084"/>
    </row>
    <row r="65" spans="1:21" ht="24" customHeight="1">
      <c r="A65" s="1092"/>
      <c r="B65" s="1085" t="s">
        <v>482</v>
      </c>
      <c r="C65" s="1087" t="s">
        <v>468</v>
      </c>
      <c r="D65" s="171" t="s">
        <v>469</v>
      </c>
      <c r="E65" s="1089"/>
      <c r="F65" s="1082"/>
      <c r="G65" s="1082"/>
      <c r="H65" s="1082"/>
      <c r="I65" s="1082"/>
      <c r="J65" s="1082"/>
      <c r="K65" s="1082"/>
      <c r="L65" s="1082"/>
      <c r="M65" s="1082"/>
      <c r="N65" s="1082"/>
      <c r="O65" s="1082"/>
      <c r="P65" s="1082"/>
      <c r="Q65" s="1082"/>
      <c r="R65" s="1090">
        <v>0.96</v>
      </c>
      <c r="S65" s="1090">
        <v>0.94079999999999997</v>
      </c>
      <c r="T65" s="1090">
        <v>0.931392</v>
      </c>
      <c r="U65" s="1084">
        <v>0.91276415999999994</v>
      </c>
    </row>
    <row r="66" spans="1:21" ht="24" customHeight="1">
      <c r="A66" s="1092"/>
      <c r="B66" s="1086"/>
      <c r="C66" s="1091"/>
      <c r="D66" s="172" t="s">
        <v>470</v>
      </c>
      <c r="E66" s="1089"/>
      <c r="F66" s="1082"/>
      <c r="G66" s="1082"/>
      <c r="H66" s="1082"/>
      <c r="I66" s="1082"/>
      <c r="J66" s="1082"/>
      <c r="K66" s="1082"/>
      <c r="L66" s="1082"/>
      <c r="M66" s="1082"/>
      <c r="N66" s="1082"/>
      <c r="O66" s="1082"/>
      <c r="P66" s="1082"/>
      <c r="Q66" s="1082"/>
      <c r="R66" s="1090"/>
      <c r="S66" s="1090"/>
      <c r="T66" s="1090"/>
      <c r="U66" s="1084"/>
    </row>
    <row r="67" spans="1:21" ht="24" customHeight="1">
      <c r="A67" s="1092"/>
      <c r="B67" s="1085" t="s">
        <v>483</v>
      </c>
      <c r="C67" s="1087" t="s">
        <v>468</v>
      </c>
      <c r="D67" s="171" t="s">
        <v>469</v>
      </c>
      <c r="E67" s="1089"/>
      <c r="F67" s="1082"/>
      <c r="G67" s="1082"/>
      <c r="H67" s="1082"/>
      <c r="I67" s="1082"/>
      <c r="J67" s="1082"/>
      <c r="K67" s="1082"/>
      <c r="L67" s="1082"/>
      <c r="M67" s="1082"/>
      <c r="N67" s="1082"/>
      <c r="O67" s="1082"/>
      <c r="P67" s="1082"/>
      <c r="Q67" s="1082"/>
      <c r="R67" s="1082"/>
      <c r="S67" s="1090">
        <v>0.98</v>
      </c>
      <c r="T67" s="1090">
        <v>0.97019999999999995</v>
      </c>
      <c r="U67" s="1084">
        <v>0.95079599999999997</v>
      </c>
    </row>
    <row r="68" spans="1:21" ht="24" customHeight="1">
      <c r="A68" s="1092"/>
      <c r="B68" s="1086"/>
      <c r="C68" s="1091"/>
      <c r="D68" s="172" t="s">
        <v>470</v>
      </c>
      <c r="E68" s="1089"/>
      <c r="F68" s="1082"/>
      <c r="G68" s="1082"/>
      <c r="H68" s="1082"/>
      <c r="I68" s="1082"/>
      <c r="J68" s="1082"/>
      <c r="K68" s="1082"/>
      <c r="L68" s="1082"/>
      <c r="M68" s="1082"/>
      <c r="N68" s="1082"/>
      <c r="O68" s="1082"/>
      <c r="P68" s="1082"/>
      <c r="Q68" s="1082"/>
      <c r="R68" s="1082"/>
      <c r="S68" s="1090"/>
      <c r="T68" s="1090"/>
      <c r="U68" s="1084"/>
    </row>
    <row r="69" spans="1:21" ht="24" customHeight="1">
      <c r="A69" s="1092"/>
      <c r="B69" s="1085" t="s">
        <v>484</v>
      </c>
      <c r="C69" s="1087" t="s">
        <v>468</v>
      </c>
      <c r="D69" s="171" t="s">
        <v>469</v>
      </c>
      <c r="E69" s="1089"/>
      <c r="F69" s="1082"/>
      <c r="G69" s="1082"/>
      <c r="H69" s="1082"/>
      <c r="I69" s="1082"/>
      <c r="J69" s="1082"/>
      <c r="K69" s="1082"/>
      <c r="L69" s="1082"/>
      <c r="M69" s="1082"/>
      <c r="N69" s="1082"/>
      <c r="O69" s="1082"/>
      <c r="P69" s="1082"/>
      <c r="Q69" s="1082"/>
      <c r="R69" s="1082"/>
      <c r="S69" s="1082"/>
      <c r="T69" s="1090">
        <v>0.99</v>
      </c>
      <c r="U69" s="1084">
        <v>0.97019999999999995</v>
      </c>
    </row>
    <row r="70" spans="1:21" ht="24" customHeight="1">
      <c r="A70" s="1092"/>
      <c r="B70" s="1086"/>
      <c r="C70" s="1091"/>
      <c r="D70" s="172" t="s">
        <v>470</v>
      </c>
      <c r="E70" s="1089"/>
      <c r="F70" s="1082"/>
      <c r="G70" s="1082"/>
      <c r="H70" s="1082"/>
      <c r="I70" s="1082"/>
      <c r="J70" s="1082"/>
      <c r="K70" s="1082"/>
      <c r="L70" s="1082"/>
      <c r="M70" s="1082"/>
      <c r="N70" s="1082"/>
      <c r="O70" s="1082"/>
      <c r="P70" s="1082"/>
      <c r="Q70" s="1082"/>
      <c r="R70" s="1082"/>
      <c r="S70" s="1082"/>
      <c r="T70" s="1090"/>
      <c r="U70" s="1084"/>
    </row>
    <row r="71" spans="1:21" ht="24" customHeight="1">
      <c r="A71" s="1092"/>
      <c r="B71" s="1085" t="s">
        <v>485</v>
      </c>
      <c r="C71" s="1087" t="s">
        <v>468</v>
      </c>
      <c r="D71" s="171" t="s">
        <v>469</v>
      </c>
      <c r="E71" s="1089"/>
      <c r="F71" s="1082"/>
      <c r="G71" s="1082"/>
      <c r="H71" s="1082"/>
      <c r="I71" s="1082"/>
      <c r="J71" s="1082"/>
      <c r="K71" s="1082"/>
      <c r="L71" s="1082"/>
      <c r="M71" s="1082"/>
      <c r="N71" s="1082"/>
      <c r="O71" s="1082"/>
      <c r="P71" s="1082"/>
      <c r="Q71" s="1082"/>
      <c r="R71" s="1082"/>
      <c r="S71" s="1082"/>
      <c r="T71" s="1082"/>
      <c r="U71" s="1084">
        <v>0.98</v>
      </c>
    </row>
    <row r="72" spans="1:21" ht="24" customHeight="1">
      <c r="A72" s="1092"/>
      <c r="B72" s="1086"/>
      <c r="C72" s="1091"/>
      <c r="D72" s="172" t="s">
        <v>470</v>
      </c>
      <c r="E72" s="1089"/>
      <c r="F72" s="1082"/>
      <c r="G72" s="1082"/>
      <c r="H72" s="1082"/>
      <c r="I72" s="1082"/>
      <c r="J72" s="1082"/>
      <c r="K72" s="1082"/>
      <c r="L72" s="1082"/>
      <c r="M72" s="1082"/>
      <c r="N72" s="1082"/>
      <c r="O72" s="1082"/>
      <c r="P72" s="1082"/>
      <c r="Q72" s="1082"/>
      <c r="R72" s="1082"/>
      <c r="S72" s="1082"/>
      <c r="T72" s="1082"/>
      <c r="U72" s="1084"/>
    </row>
    <row r="73" spans="1:21" ht="24" customHeight="1">
      <c r="A73" s="1092"/>
      <c r="B73" s="1085" t="s">
        <v>197</v>
      </c>
      <c r="C73" s="1087" t="s">
        <v>468</v>
      </c>
      <c r="D73" s="171" t="s">
        <v>469</v>
      </c>
      <c r="E73" s="1089"/>
      <c r="F73" s="1082"/>
      <c r="G73" s="1082"/>
      <c r="H73" s="1082"/>
      <c r="I73" s="1082"/>
      <c r="J73" s="1082"/>
      <c r="K73" s="1082"/>
      <c r="L73" s="1082"/>
      <c r="M73" s="1082"/>
      <c r="N73" s="1082"/>
      <c r="O73" s="1082"/>
      <c r="P73" s="1082"/>
      <c r="Q73" s="1082"/>
      <c r="R73" s="1082"/>
      <c r="S73" s="1082"/>
      <c r="T73" s="1082"/>
      <c r="U73" s="1083"/>
    </row>
    <row r="74" spans="1:21" ht="24" customHeight="1">
      <c r="A74" s="1092"/>
      <c r="B74" s="1086"/>
      <c r="C74" s="1088"/>
      <c r="D74" s="172" t="s">
        <v>470</v>
      </c>
      <c r="E74" s="1089"/>
      <c r="F74" s="1082"/>
      <c r="G74" s="1082"/>
      <c r="H74" s="1082"/>
      <c r="I74" s="1082"/>
      <c r="J74" s="1082"/>
      <c r="K74" s="1082"/>
      <c r="L74" s="1082"/>
      <c r="M74" s="1082"/>
      <c r="N74" s="1082"/>
      <c r="O74" s="1082"/>
      <c r="P74" s="1082"/>
      <c r="Q74" s="1082"/>
      <c r="R74" s="1082"/>
      <c r="S74" s="1082"/>
      <c r="T74" s="1082"/>
      <c r="U74" s="1083"/>
    </row>
    <row r="75" spans="1:21" ht="24" customHeight="1">
      <c r="A75" s="1092" t="s">
        <v>201</v>
      </c>
      <c r="B75" s="1085" t="s">
        <v>467</v>
      </c>
      <c r="C75" s="1087" t="s">
        <v>468</v>
      </c>
      <c r="D75" s="171" t="s">
        <v>469</v>
      </c>
      <c r="E75" s="1093"/>
      <c r="F75" s="1090">
        <v>0.63</v>
      </c>
      <c r="G75" s="1090">
        <v>0.47249999999999998</v>
      </c>
      <c r="H75" s="1090">
        <v>0.44887500000000002</v>
      </c>
      <c r="I75" s="1090">
        <v>0.44438625000000004</v>
      </c>
      <c r="J75" s="1090">
        <v>0.39105990000000002</v>
      </c>
      <c r="K75" s="1090">
        <v>0.35586450900000005</v>
      </c>
      <c r="L75" s="1090">
        <v>0.33095399337000009</v>
      </c>
      <c r="M75" s="1090">
        <v>0.31109675376780005</v>
      </c>
      <c r="N75" s="1090">
        <v>0.29554191607941005</v>
      </c>
      <c r="O75" s="1090">
        <v>0.28372023943623365</v>
      </c>
      <c r="P75" s="1090">
        <v>0.27804583464750898</v>
      </c>
      <c r="Q75" s="1090">
        <v>0.26414354291513353</v>
      </c>
      <c r="R75" s="1090">
        <v>0.25357780119852819</v>
      </c>
      <c r="S75" s="1090">
        <v>0.2510420231865429</v>
      </c>
      <c r="T75" s="1090">
        <v>0.24853160295467747</v>
      </c>
      <c r="U75" s="1084">
        <v>0.2435609708955839</v>
      </c>
    </row>
    <row r="76" spans="1:21" ht="24" customHeight="1">
      <c r="A76" s="1092"/>
      <c r="B76" s="1086"/>
      <c r="C76" s="1091"/>
      <c r="D76" s="172" t="s">
        <v>470</v>
      </c>
      <c r="E76" s="1093"/>
      <c r="F76" s="1090"/>
      <c r="G76" s="1090"/>
      <c r="H76" s="1090"/>
      <c r="I76" s="1090"/>
      <c r="J76" s="1090"/>
      <c r="K76" s="1090"/>
      <c r="L76" s="1090"/>
      <c r="M76" s="1090"/>
      <c r="N76" s="1090"/>
      <c r="O76" s="1090"/>
      <c r="P76" s="1090"/>
      <c r="Q76" s="1090"/>
      <c r="R76" s="1090"/>
      <c r="S76" s="1090"/>
      <c r="T76" s="1090"/>
      <c r="U76" s="1084"/>
    </row>
    <row r="77" spans="1:21" ht="24" customHeight="1">
      <c r="A77" s="1092"/>
      <c r="B77" s="1085" t="s">
        <v>471</v>
      </c>
      <c r="C77" s="1087" t="s">
        <v>468</v>
      </c>
      <c r="D77" s="171" t="s">
        <v>469</v>
      </c>
      <c r="E77" s="1089"/>
      <c r="F77" s="1082"/>
      <c r="G77" s="1090">
        <v>0.75</v>
      </c>
      <c r="H77" s="1090">
        <v>0.71249999999999991</v>
      </c>
      <c r="I77" s="1090">
        <v>0.70537499999999986</v>
      </c>
      <c r="J77" s="1090">
        <v>0.62072999999999989</v>
      </c>
      <c r="K77" s="1090">
        <v>0.56486429999999987</v>
      </c>
      <c r="L77" s="1090">
        <v>0.52532379899999992</v>
      </c>
      <c r="M77" s="1090">
        <v>0.49380437105999991</v>
      </c>
      <c r="N77" s="1090">
        <v>0.46911415250699989</v>
      </c>
      <c r="O77" s="1090">
        <v>0.4503495864067199</v>
      </c>
      <c r="P77" s="1090">
        <v>0.4413425946785855</v>
      </c>
      <c r="Q77" s="1090">
        <v>0.41927546494465623</v>
      </c>
      <c r="R77" s="1090">
        <v>0.40250444634686994</v>
      </c>
      <c r="S77" s="1090">
        <v>0.39847940188340125</v>
      </c>
      <c r="T77" s="1090">
        <v>0.39449460786456725</v>
      </c>
      <c r="U77" s="1084">
        <v>0.38660471570727589</v>
      </c>
    </row>
    <row r="78" spans="1:21" ht="24" customHeight="1">
      <c r="A78" s="1092"/>
      <c r="B78" s="1086"/>
      <c r="C78" s="1091"/>
      <c r="D78" s="172" t="s">
        <v>470</v>
      </c>
      <c r="E78" s="1089"/>
      <c r="F78" s="1082"/>
      <c r="G78" s="1090"/>
      <c r="H78" s="1090"/>
      <c r="I78" s="1090"/>
      <c r="J78" s="1090"/>
      <c r="K78" s="1090"/>
      <c r="L78" s="1090"/>
      <c r="M78" s="1090"/>
      <c r="N78" s="1090"/>
      <c r="O78" s="1090"/>
      <c r="P78" s="1090"/>
      <c r="Q78" s="1090"/>
      <c r="R78" s="1090"/>
      <c r="S78" s="1090"/>
      <c r="T78" s="1090"/>
      <c r="U78" s="1084"/>
    </row>
    <row r="79" spans="1:21" ht="24" customHeight="1">
      <c r="A79" s="1092"/>
      <c r="B79" s="1085" t="s">
        <v>472</v>
      </c>
      <c r="C79" s="1087" t="s">
        <v>468</v>
      </c>
      <c r="D79" s="171" t="s">
        <v>469</v>
      </c>
      <c r="E79" s="1089"/>
      <c r="F79" s="1082"/>
      <c r="G79" s="1082"/>
      <c r="H79" s="1090">
        <v>0.95</v>
      </c>
      <c r="I79" s="1090">
        <v>0.9405</v>
      </c>
      <c r="J79" s="1090">
        <v>0.82764000000000004</v>
      </c>
      <c r="K79" s="1090">
        <v>0.75315240000000006</v>
      </c>
      <c r="L79" s="1090">
        <v>0.70043173200000008</v>
      </c>
      <c r="M79" s="1090">
        <v>0.65840582808000003</v>
      </c>
      <c r="N79" s="1090">
        <v>0.62548553667600004</v>
      </c>
      <c r="O79" s="1090">
        <v>0.60046611520895998</v>
      </c>
      <c r="P79" s="1090">
        <v>0.58845679290478081</v>
      </c>
      <c r="Q79" s="1090">
        <v>0.55903395325954175</v>
      </c>
      <c r="R79" s="1090">
        <v>0.5366725951291601</v>
      </c>
      <c r="S79" s="1090">
        <v>0.53130586917786848</v>
      </c>
      <c r="T79" s="1090">
        <v>0.52599281048608981</v>
      </c>
      <c r="U79" s="1084">
        <v>0.51547295427636797</v>
      </c>
    </row>
    <row r="80" spans="1:21" ht="24" customHeight="1">
      <c r="A80" s="1092"/>
      <c r="B80" s="1086"/>
      <c r="C80" s="1091"/>
      <c r="D80" s="172" t="s">
        <v>470</v>
      </c>
      <c r="E80" s="1089"/>
      <c r="F80" s="1082"/>
      <c r="G80" s="1082"/>
      <c r="H80" s="1090"/>
      <c r="I80" s="1090"/>
      <c r="J80" s="1090"/>
      <c r="K80" s="1090"/>
      <c r="L80" s="1090"/>
      <c r="M80" s="1090"/>
      <c r="N80" s="1090"/>
      <c r="O80" s="1090"/>
      <c r="P80" s="1090"/>
      <c r="Q80" s="1090"/>
      <c r="R80" s="1090"/>
      <c r="S80" s="1090"/>
      <c r="T80" s="1090"/>
      <c r="U80" s="1084"/>
    </row>
    <row r="81" spans="1:21" ht="24" customHeight="1">
      <c r="A81" s="1092"/>
      <c r="B81" s="1085" t="s">
        <v>473</v>
      </c>
      <c r="C81" s="1087" t="s">
        <v>468</v>
      </c>
      <c r="D81" s="171" t="s">
        <v>469</v>
      </c>
      <c r="E81" s="1089"/>
      <c r="F81" s="1082"/>
      <c r="G81" s="1082"/>
      <c r="H81" s="1082"/>
      <c r="I81" s="1090">
        <v>0.99</v>
      </c>
      <c r="J81" s="1090">
        <v>0.87119999999999997</v>
      </c>
      <c r="K81" s="1090">
        <v>0.79279200000000005</v>
      </c>
      <c r="L81" s="1090">
        <v>0.7372965600000001</v>
      </c>
      <c r="M81" s="1090">
        <v>0.69305876640000008</v>
      </c>
      <c r="N81" s="1090">
        <v>0.65840582808000003</v>
      </c>
      <c r="O81" s="1090">
        <v>0.63206959495680004</v>
      </c>
      <c r="P81" s="1090">
        <v>0.619428203057664</v>
      </c>
      <c r="Q81" s="1090">
        <v>0.58845679290478081</v>
      </c>
      <c r="R81" s="1090">
        <v>0.56491852118858954</v>
      </c>
      <c r="S81" s="1090">
        <v>0.55926933597670359</v>
      </c>
      <c r="T81" s="1090">
        <v>0.5536766426169365</v>
      </c>
      <c r="U81" s="1084">
        <v>0.5426031097645978</v>
      </c>
    </row>
    <row r="82" spans="1:21" ht="24" customHeight="1">
      <c r="A82" s="1092"/>
      <c r="B82" s="1086"/>
      <c r="C82" s="1091"/>
      <c r="D82" s="172" t="s">
        <v>470</v>
      </c>
      <c r="E82" s="1089"/>
      <c r="F82" s="1082"/>
      <c r="G82" s="1082"/>
      <c r="H82" s="1082"/>
      <c r="I82" s="1090"/>
      <c r="J82" s="1090"/>
      <c r="K82" s="1090"/>
      <c r="L82" s="1090"/>
      <c r="M82" s="1090"/>
      <c r="N82" s="1090"/>
      <c r="O82" s="1090"/>
      <c r="P82" s="1090"/>
      <c r="Q82" s="1090"/>
      <c r="R82" s="1090"/>
      <c r="S82" s="1090"/>
      <c r="T82" s="1090"/>
      <c r="U82" s="1084"/>
    </row>
    <row r="83" spans="1:21" ht="24" customHeight="1">
      <c r="A83" s="1092"/>
      <c r="B83" s="1085" t="s">
        <v>474</v>
      </c>
      <c r="C83" s="1087" t="s">
        <v>468</v>
      </c>
      <c r="D83" s="171" t="s">
        <v>469</v>
      </c>
      <c r="E83" s="1089"/>
      <c r="F83" s="1082"/>
      <c r="G83" s="1082"/>
      <c r="H83" s="1082"/>
      <c r="I83" s="1082"/>
      <c r="J83" s="1090">
        <v>0.88</v>
      </c>
      <c r="K83" s="1090">
        <v>0.80080000000000007</v>
      </c>
      <c r="L83" s="1090">
        <v>0.74474400000000007</v>
      </c>
      <c r="M83" s="1090">
        <v>0.70005936000000002</v>
      </c>
      <c r="N83" s="1090">
        <v>0.665056392</v>
      </c>
      <c r="O83" s="1090">
        <v>0.63845413631999992</v>
      </c>
      <c r="P83" s="1090">
        <v>0.62568505359359994</v>
      </c>
      <c r="Q83" s="1090">
        <v>0.59440080091391989</v>
      </c>
      <c r="R83" s="1090">
        <v>0.57062476887736302</v>
      </c>
      <c r="S83" s="1090">
        <v>0.56491852118858943</v>
      </c>
      <c r="T83" s="1090">
        <v>0.55926933597670347</v>
      </c>
      <c r="U83" s="1084">
        <v>0.54808394925716941</v>
      </c>
    </row>
    <row r="84" spans="1:21" ht="24" customHeight="1">
      <c r="A84" s="1092"/>
      <c r="B84" s="1086"/>
      <c r="C84" s="1091"/>
      <c r="D84" s="172" t="s">
        <v>470</v>
      </c>
      <c r="E84" s="1089"/>
      <c r="F84" s="1082"/>
      <c r="G84" s="1082"/>
      <c r="H84" s="1082"/>
      <c r="I84" s="1082"/>
      <c r="J84" s="1090"/>
      <c r="K84" s="1090"/>
      <c r="L84" s="1090"/>
      <c r="M84" s="1090"/>
      <c r="N84" s="1090"/>
      <c r="O84" s="1090"/>
      <c r="P84" s="1090"/>
      <c r="Q84" s="1090"/>
      <c r="R84" s="1090"/>
      <c r="S84" s="1090"/>
      <c r="T84" s="1090"/>
      <c r="U84" s="1084"/>
    </row>
    <row r="85" spans="1:21" ht="24" customHeight="1">
      <c r="A85" s="1092"/>
      <c r="B85" s="1085" t="s">
        <v>475</v>
      </c>
      <c r="C85" s="1087" t="s">
        <v>468</v>
      </c>
      <c r="D85" s="171" t="s">
        <v>469</v>
      </c>
      <c r="E85" s="1089"/>
      <c r="F85" s="1082"/>
      <c r="G85" s="1082"/>
      <c r="H85" s="1082"/>
      <c r="I85" s="1082"/>
      <c r="J85" s="1082"/>
      <c r="K85" s="1090">
        <v>0.91</v>
      </c>
      <c r="L85" s="1090">
        <v>0.84630000000000005</v>
      </c>
      <c r="M85" s="1090">
        <v>0.79552199999999995</v>
      </c>
      <c r="N85" s="1090">
        <v>0.75574589999999997</v>
      </c>
      <c r="O85" s="1090">
        <v>0.72551606399999991</v>
      </c>
      <c r="P85" s="1090">
        <v>0.71100574271999994</v>
      </c>
      <c r="Q85" s="1090">
        <v>0.67545545558399989</v>
      </c>
      <c r="R85" s="1090">
        <v>0.64843723736063985</v>
      </c>
      <c r="S85" s="1090">
        <v>0.64195286498703341</v>
      </c>
      <c r="T85" s="1090">
        <v>0.63553333633716302</v>
      </c>
      <c r="U85" s="1084">
        <v>0.62282266961041977</v>
      </c>
    </row>
    <row r="86" spans="1:21" ht="24" customHeight="1">
      <c r="A86" s="1092"/>
      <c r="B86" s="1086"/>
      <c r="C86" s="1091"/>
      <c r="D86" s="172" t="s">
        <v>470</v>
      </c>
      <c r="E86" s="1089"/>
      <c r="F86" s="1082"/>
      <c r="G86" s="1082"/>
      <c r="H86" s="1082"/>
      <c r="I86" s="1082"/>
      <c r="J86" s="1082"/>
      <c r="K86" s="1090"/>
      <c r="L86" s="1090"/>
      <c r="M86" s="1090"/>
      <c r="N86" s="1090"/>
      <c r="O86" s="1090"/>
      <c r="P86" s="1090"/>
      <c r="Q86" s="1090"/>
      <c r="R86" s="1090"/>
      <c r="S86" s="1090"/>
      <c r="T86" s="1090"/>
      <c r="U86" s="1084"/>
    </row>
    <row r="87" spans="1:21" ht="24" customHeight="1">
      <c r="A87" s="1092"/>
      <c r="B87" s="1085" t="s">
        <v>476</v>
      </c>
      <c r="C87" s="1087" t="s">
        <v>468</v>
      </c>
      <c r="D87" s="171" t="s">
        <v>469</v>
      </c>
      <c r="E87" s="1089"/>
      <c r="F87" s="1082"/>
      <c r="G87" s="1082"/>
      <c r="H87" s="1082"/>
      <c r="I87" s="1082"/>
      <c r="J87" s="1082"/>
      <c r="K87" s="1082"/>
      <c r="L87" s="1090">
        <v>0.93</v>
      </c>
      <c r="M87" s="1090">
        <v>0.87419999999999998</v>
      </c>
      <c r="N87" s="1090">
        <v>0.83048999999999995</v>
      </c>
      <c r="O87" s="1090">
        <v>0.79727039999999993</v>
      </c>
      <c r="P87" s="1090">
        <v>0.78132499199999994</v>
      </c>
      <c r="Q87" s="1090">
        <v>0.74225874239999989</v>
      </c>
      <c r="R87" s="1090">
        <v>0.71256839270399985</v>
      </c>
      <c r="S87" s="1090">
        <v>0.7054427087769598</v>
      </c>
      <c r="T87" s="1090">
        <v>0.6983882816891902</v>
      </c>
      <c r="U87" s="1084">
        <v>0.68442051605540644</v>
      </c>
    </row>
    <row r="88" spans="1:21" ht="24" customHeight="1">
      <c r="A88" s="1092"/>
      <c r="B88" s="1086"/>
      <c r="C88" s="1091"/>
      <c r="D88" s="172" t="s">
        <v>470</v>
      </c>
      <c r="E88" s="1089"/>
      <c r="F88" s="1082"/>
      <c r="G88" s="1082"/>
      <c r="H88" s="1082"/>
      <c r="I88" s="1082"/>
      <c r="J88" s="1082"/>
      <c r="K88" s="1082"/>
      <c r="L88" s="1090"/>
      <c r="M88" s="1090"/>
      <c r="N88" s="1090"/>
      <c r="O88" s="1090"/>
      <c r="P88" s="1090"/>
      <c r="Q88" s="1090"/>
      <c r="R88" s="1090"/>
      <c r="S88" s="1090"/>
      <c r="T88" s="1090"/>
      <c r="U88" s="1084"/>
    </row>
    <row r="89" spans="1:21" ht="24" customHeight="1">
      <c r="A89" s="1092"/>
      <c r="B89" s="1085" t="s">
        <v>477</v>
      </c>
      <c r="C89" s="1087" t="s">
        <v>468</v>
      </c>
      <c r="D89" s="171" t="s">
        <v>469</v>
      </c>
      <c r="E89" s="1089"/>
      <c r="F89" s="1082"/>
      <c r="G89" s="1082"/>
      <c r="H89" s="1082"/>
      <c r="I89" s="1082"/>
      <c r="J89" s="1082"/>
      <c r="K89" s="1082"/>
      <c r="L89" s="1082"/>
      <c r="M89" s="1090">
        <v>0.94</v>
      </c>
      <c r="N89" s="1090">
        <v>0.8929999999999999</v>
      </c>
      <c r="O89" s="1090">
        <v>0.85727999999999993</v>
      </c>
      <c r="P89" s="1090">
        <v>0.84013439999999995</v>
      </c>
      <c r="Q89" s="1090">
        <v>0.79812767999999989</v>
      </c>
      <c r="R89" s="1090">
        <v>0.76620257279999993</v>
      </c>
      <c r="S89" s="1090">
        <v>0.75854054707199992</v>
      </c>
      <c r="T89" s="1090">
        <v>0.75095514160127996</v>
      </c>
      <c r="U89" s="1084">
        <v>0.7359360387692544</v>
      </c>
    </row>
    <row r="90" spans="1:21" ht="24" customHeight="1">
      <c r="A90" s="1092"/>
      <c r="B90" s="1086"/>
      <c r="C90" s="1091"/>
      <c r="D90" s="172" t="s">
        <v>470</v>
      </c>
      <c r="E90" s="1089"/>
      <c r="F90" s="1082"/>
      <c r="G90" s="1082"/>
      <c r="H90" s="1082"/>
      <c r="I90" s="1082"/>
      <c r="J90" s="1082"/>
      <c r="K90" s="1082"/>
      <c r="L90" s="1082"/>
      <c r="M90" s="1090"/>
      <c r="N90" s="1090"/>
      <c r="O90" s="1090"/>
      <c r="P90" s="1090"/>
      <c r="Q90" s="1090"/>
      <c r="R90" s="1090"/>
      <c r="S90" s="1090"/>
      <c r="T90" s="1090"/>
      <c r="U90" s="1084"/>
    </row>
    <row r="91" spans="1:21" ht="24" customHeight="1">
      <c r="A91" s="1092"/>
      <c r="B91" s="1085" t="s">
        <v>478</v>
      </c>
      <c r="C91" s="1087" t="s">
        <v>468</v>
      </c>
      <c r="D91" s="171" t="s">
        <v>469</v>
      </c>
      <c r="E91" s="1089"/>
      <c r="F91" s="1082"/>
      <c r="G91" s="1082"/>
      <c r="H91" s="1082"/>
      <c r="I91" s="1082"/>
      <c r="J91" s="1082"/>
      <c r="K91" s="1082"/>
      <c r="L91" s="1082"/>
      <c r="M91" s="1082"/>
      <c r="N91" s="1090">
        <v>0.95</v>
      </c>
      <c r="O91" s="1090">
        <v>0.91199999999999992</v>
      </c>
      <c r="P91" s="1090">
        <v>0.89375999999999989</v>
      </c>
      <c r="Q91" s="1090">
        <v>0.84907199999999983</v>
      </c>
      <c r="R91" s="1090">
        <v>0.8151091199999998</v>
      </c>
      <c r="S91" s="1090">
        <v>0.80695802879999978</v>
      </c>
      <c r="T91" s="1090">
        <v>0.7988884485119998</v>
      </c>
      <c r="U91" s="1084">
        <v>0.78291067954175975</v>
      </c>
    </row>
    <row r="92" spans="1:21" ht="24" customHeight="1">
      <c r="A92" s="1092"/>
      <c r="B92" s="1086"/>
      <c r="C92" s="1091"/>
      <c r="D92" s="172" t="s">
        <v>470</v>
      </c>
      <c r="E92" s="1089"/>
      <c r="F92" s="1082"/>
      <c r="G92" s="1082"/>
      <c r="H92" s="1082"/>
      <c r="I92" s="1082"/>
      <c r="J92" s="1082"/>
      <c r="K92" s="1082"/>
      <c r="L92" s="1082"/>
      <c r="M92" s="1082"/>
      <c r="N92" s="1090"/>
      <c r="O92" s="1090"/>
      <c r="P92" s="1090"/>
      <c r="Q92" s="1090"/>
      <c r="R92" s="1090"/>
      <c r="S92" s="1090"/>
      <c r="T92" s="1090"/>
      <c r="U92" s="1084"/>
    </row>
    <row r="93" spans="1:21" ht="24" customHeight="1">
      <c r="A93" s="1092"/>
      <c r="B93" s="1085" t="s">
        <v>479</v>
      </c>
      <c r="C93" s="1087" t="s">
        <v>468</v>
      </c>
      <c r="D93" s="171" t="s">
        <v>469</v>
      </c>
      <c r="E93" s="1089"/>
      <c r="F93" s="1082"/>
      <c r="G93" s="1082"/>
      <c r="H93" s="1082"/>
      <c r="I93" s="1082"/>
      <c r="J93" s="1082"/>
      <c r="K93" s="1082"/>
      <c r="L93" s="1082"/>
      <c r="M93" s="1082"/>
      <c r="N93" s="1082"/>
      <c r="O93" s="1090">
        <v>0.96</v>
      </c>
      <c r="P93" s="1090">
        <v>0.94079999999999997</v>
      </c>
      <c r="Q93" s="1090">
        <v>0.89375999999999989</v>
      </c>
      <c r="R93" s="1090">
        <v>0.85800959999999982</v>
      </c>
      <c r="S93" s="1090">
        <v>0.84942950399999984</v>
      </c>
      <c r="T93" s="1090">
        <v>0.84093520895999985</v>
      </c>
      <c r="U93" s="1084">
        <v>0.82411650478079979</v>
      </c>
    </row>
    <row r="94" spans="1:21" ht="24" customHeight="1">
      <c r="A94" s="1092"/>
      <c r="B94" s="1086"/>
      <c r="C94" s="1091"/>
      <c r="D94" s="172" t="s">
        <v>470</v>
      </c>
      <c r="E94" s="1089"/>
      <c r="F94" s="1082"/>
      <c r="G94" s="1082"/>
      <c r="H94" s="1082"/>
      <c r="I94" s="1082"/>
      <c r="J94" s="1082"/>
      <c r="K94" s="1082"/>
      <c r="L94" s="1082"/>
      <c r="M94" s="1082"/>
      <c r="N94" s="1082"/>
      <c r="O94" s="1090"/>
      <c r="P94" s="1090"/>
      <c r="Q94" s="1090"/>
      <c r="R94" s="1090"/>
      <c r="S94" s="1090"/>
      <c r="T94" s="1090"/>
      <c r="U94" s="1084"/>
    </row>
    <row r="95" spans="1:21" ht="24" customHeight="1">
      <c r="A95" s="1092"/>
      <c r="B95" s="1085" t="s">
        <v>480</v>
      </c>
      <c r="C95" s="1087" t="s">
        <v>468</v>
      </c>
      <c r="D95" s="171" t="s">
        <v>469</v>
      </c>
      <c r="E95" s="1089"/>
      <c r="F95" s="1082"/>
      <c r="G95" s="1082"/>
      <c r="H95" s="1082"/>
      <c r="I95" s="1082"/>
      <c r="J95" s="1082"/>
      <c r="K95" s="1082"/>
      <c r="L95" s="1082"/>
      <c r="M95" s="1082"/>
      <c r="N95" s="1082"/>
      <c r="O95" s="1082"/>
      <c r="P95" s="1090">
        <v>0.98</v>
      </c>
      <c r="Q95" s="1090">
        <v>0.93099999999999994</v>
      </c>
      <c r="R95" s="1090">
        <v>0.89375999999999989</v>
      </c>
      <c r="S95" s="1090">
        <v>0.8848223999999999</v>
      </c>
      <c r="T95" s="1090">
        <v>0.87597417599999994</v>
      </c>
      <c r="U95" s="1084">
        <v>0.85845469247999995</v>
      </c>
    </row>
    <row r="96" spans="1:21" ht="24" customHeight="1">
      <c r="A96" s="1092"/>
      <c r="B96" s="1086"/>
      <c r="C96" s="1091"/>
      <c r="D96" s="172" t="s">
        <v>470</v>
      </c>
      <c r="E96" s="1089"/>
      <c r="F96" s="1082"/>
      <c r="G96" s="1082"/>
      <c r="H96" s="1082"/>
      <c r="I96" s="1082"/>
      <c r="J96" s="1082"/>
      <c r="K96" s="1082"/>
      <c r="L96" s="1082"/>
      <c r="M96" s="1082"/>
      <c r="N96" s="1082"/>
      <c r="O96" s="1082"/>
      <c r="P96" s="1090"/>
      <c r="Q96" s="1090"/>
      <c r="R96" s="1090"/>
      <c r="S96" s="1090"/>
      <c r="T96" s="1090"/>
      <c r="U96" s="1084"/>
    </row>
    <row r="97" spans="1:21" ht="24" customHeight="1">
      <c r="A97" s="1092"/>
      <c r="B97" s="1085" t="s">
        <v>481</v>
      </c>
      <c r="C97" s="1087" t="s">
        <v>468</v>
      </c>
      <c r="D97" s="171" t="s">
        <v>469</v>
      </c>
      <c r="E97" s="1089"/>
      <c r="F97" s="1082"/>
      <c r="G97" s="1082"/>
      <c r="H97" s="1082"/>
      <c r="I97" s="1082"/>
      <c r="J97" s="1082"/>
      <c r="K97" s="1082"/>
      <c r="L97" s="1082"/>
      <c r="M97" s="1082"/>
      <c r="N97" s="1082"/>
      <c r="O97" s="1082"/>
      <c r="P97" s="1082"/>
      <c r="Q97" s="1090">
        <v>0.95</v>
      </c>
      <c r="R97" s="1090">
        <v>0.91199999999999992</v>
      </c>
      <c r="S97" s="1090">
        <v>0.9028799999999999</v>
      </c>
      <c r="T97" s="1090">
        <v>0.89385119999999985</v>
      </c>
      <c r="U97" s="1084">
        <v>0.87597417599999983</v>
      </c>
    </row>
    <row r="98" spans="1:21" ht="24" customHeight="1">
      <c r="A98" s="1092"/>
      <c r="B98" s="1086"/>
      <c r="C98" s="1091"/>
      <c r="D98" s="172" t="s">
        <v>470</v>
      </c>
      <c r="E98" s="1089"/>
      <c r="F98" s="1082"/>
      <c r="G98" s="1082"/>
      <c r="H98" s="1082"/>
      <c r="I98" s="1082"/>
      <c r="J98" s="1082"/>
      <c r="K98" s="1082"/>
      <c r="L98" s="1082"/>
      <c r="M98" s="1082"/>
      <c r="N98" s="1082"/>
      <c r="O98" s="1082"/>
      <c r="P98" s="1082"/>
      <c r="Q98" s="1090"/>
      <c r="R98" s="1090"/>
      <c r="S98" s="1090"/>
      <c r="T98" s="1090"/>
      <c r="U98" s="1084"/>
    </row>
    <row r="99" spans="1:21" ht="24" customHeight="1">
      <c r="A99" s="1092"/>
      <c r="B99" s="1085" t="s">
        <v>482</v>
      </c>
      <c r="C99" s="1087" t="s">
        <v>468</v>
      </c>
      <c r="D99" s="171" t="s">
        <v>469</v>
      </c>
      <c r="E99" s="1089"/>
      <c r="F99" s="1082"/>
      <c r="G99" s="1082"/>
      <c r="H99" s="1082"/>
      <c r="I99" s="1082"/>
      <c r="J99" s="1082"/>
      <c r="K99" s="1082"/>
      <c r="L99" s="1082"/>
      <c r="M99" s="1082"/>
      <c r="N99" s="1082"/>
      <c r="O99" s="1082"/>
      <c r="P99" s="1082"/>
      <c r="Q99" s="1082"/>
      <c r="R99" s="1090">
        <v>0.96</v>
      </c>
      <c r="S99" s="1090">
        <v>0.95039999999999991</v>
      </c>
      <c r="T99" s="1090">
        <v>0.94089599999999995</v>
      </c>
      <c r="U99" s="1084">
        <v>0.92207807999999991</v>
      </c>
    </row>
    <row r="100" spans="1:21" ht="24" customHeight="1">
      <c r="A100" s="1092"/>
      <c r="B100" s="1086"/>
      <c r="C100" s="1091"/>
      <c r="D100" s="172" t="s">
        <v>470</v>
      </c>
      <c r="E100" s="1089"/>
      <c r="F100" s="1082"/>
      <c r="G100" s="1082"/>
      <c r="H100" s="1082"/>
      <c r="I100" s="1082"/>
      <c r="J100" s="1082"/>
      <c r="K100" s="1082"/>
      <c r="L100" s="1082"/>
      <c r="M100" s="1082"/>
      <c r="N100" s="1082"/>
      <c r="O100" s="1082"/>
      <c r="P100" s="1082"/>
      <c r="Q100" s="1082"/>
      <c r="R100" s="1090"/>
      <c r="S100" s="1090"/>
      <c r="T100" s="1090"/>
      <c r="U100" s="1084"/>
    </row>
    <row r="101" spans="1:21" ht="24" customHeight="1">
      <c r="A101" s="1092"/>
      <c r="B101" s="1085" t="s">
        <v>483</v>
      </c>
      <c r="C101" s="1087" t="s">
        <v>468</v>
      </c>
      <c r="D101" s="171" t="s">
        <v>469</v>
      </c>
      <c r="E101" s="1089"/>
      <c r="F101" s="1082"/>
      <c r="G101" s="1082"/>
      <c r="H101" s="1082"/>
      <c r="I101" s="1082"/>
      <c r="J101" s="1082"/>
      <c r="K101" s="1082"/>
      <c r="L101" s="1082"/>
      <c r="M101" s="1082"/>
      <c r="N101" s="1082"/>
      <c r="O101" s="1082"/>
      <c r="P101" s="1082"/>
      <c r="Q101" s="1082"/>
      <c r="R101" s="1082"/>
      <c r="S101" s="1090">
        <v>0.99</v>
      </c>
      <c r="T101" s="1090">
        <v>0.98009999999999997</v>
      </c>
      <c r="U101" s="1084">
        <v>0.96049799999999996</v>
      </c>
    </row>
    <row r="102" spans="1:21" ht="24" customHeight="1">
      <c r="A102" s="1092"/>
      <c r="B102" s="1086"/>
      <c r="C102" s="1091"/>
      <c r="D102" s="172" t="s">
        <v>470</v>
      </c>
      <c r="E102" s="1089"/>
      <c r="F102" s="1082"/>
      <c r="G102" s="1082"/>
      <c r="H102" s="1082"/>
      <c r="I102" s="1082"/>
      <c r="J102" s="1082"/>
      <c r="K102" s="1082"/>
      <c r="L102" s="1082"/>
      <c r="M102" s="1082"/>
      <c r="N102" s="1082"/>
      <c r="O102" s="1082"/>
      <c r="P102" s="1082"/>
      <c r="Q102" s="1082"/>
      <c r="R102" s="1082"/>
      <c r="S102" s="1090"/>
      <c r="T102" s="1090"/>
      <c r="U102" s="1084"/>
    </row>
    <row r="103" spans="1:21" ht="24" customHeight="1">
      <c r="A103" s="1092"/>
      <c r="B103" s="1085" t="s">
        <v>484</v>
      </c>
      <c r="C103" s="1087" t="s">
        <v>468</v>
      </c>
      <c r="D103" s="171" t="s">
        <v>469</v>
      </c>
      <c r="E103" s="1089"/>
      <c r="F103" s="1082"/>
      <c r="G103" s="1082"/>
      <c r="H103" s="1082"/>
      <c r="I103" s="1082"/>
      <c r="J103" s="1082"/>
      <c r="K103" s="1082"/>
      <c r="L103" s="1082"/>
      <c r="M103" s="1082"/>
      <c r="N103" s="1082"/>
      <c r="O103" s="1082"/>
      <c r="P103" s="1082"/>
      <c r="Q103" s="1082"/>
      <c r="R103" s="1082"/>
      <c r="S103" s="1082"/>
      <c r="T103" s="1090">
        <v>0.99</v>
      </c>
      <c r="U103" s="1084">
        <v>0.97019999999999995</v>
      </c>
    </row>
    <row r="104" spans="1:21" ht="24" customHeight="1">
      <c r="A104" s="1092"/>
      <c r="B104" s="1086"/>
      <c r="C104" s="1091"/>
      <c r="D104" s="172" t="s">
        <v>470</v>
      </c>
      <c r="E104" s="1089"/>
      <c r="F104" s="1082"/>
      <c r="G104" s="1082"/>
      <c r="H104" s="1082"/>
      <c r="I104" s="1082"/>
      <c r="J104" s="1082"/>
      <c r="K104" s="1082"/>
      <c r="L104" s="1082"/>
      <c r="M104" s="1082"/>
      <c r="N104" s="1082"/>
      <c r="O104" s="1082"/>
      <c r="P104" s="1082"/>
      <c r="Q104" s="1082"/>
      <c r="R104" s="1082"/>
      <c r="S104" s="1082"/>
      <c r="T104" s="1090"/>
      <c r="U104" s="1084"/>
    </row>
    <row r="105" spans="1:21" ht="24" customHeight="1">
      <c r="A105" s="1092"/>
      <c r="B105" s="1085" t="s">
        <v>485</v>
      </c>
      <c r="C105" s="1087" t="s">
        <v>468</v>
      </c>
      <c r="D105" s="171" t="s">
        <v>469</v>
      </c>
      <c r="E105" s="1089"/>
      <c r="F105" s="1082"/>
      <c r="G105" s="1082"/>
      <c r="H105" s="1082"/>
      <c r="I105" s="1082"/>
      <c r="J105" s="1082"/>
      <c r="K105" s="1082"/>
      <c r="L105" s="1082"/>
      <c r="M105" s="1082"/>
      <c r="N105" s="1082"/>
      <c r="O105" s="1082"/>
      <c r="P105" s="1082"/>
      <c r="Q105" s="1082"/>
      <c r="R105" s="1082"/>
      <c r="S105" s="1082"/>
      <c r="T105" s="1082"/>
      <c r="U105" s="1084">
        <v>0.98</v>
      </c>
    </row>
    <row r="106" spans="1:21" ht="24" customHeight="1">
      <c r="A106" s="1092"/>
      <c r="B106" s="1086"/>
      <c r="C106" s="1091"/>
      <c r="D106" s="172" t="s">
        <v>470</v>
      </c>
      <c r="E106" s="1089"/>
      <c r="F106" s="1082"/>
      <c r="G106" s="1082"/>
      <c r="H106" s="1082"/>
      <c r="I106" s="1082"/>
      <c r="J106" s="1082"/>
      <c r="K106" s="1082"/>
      <c r="L106" s="1082"/>
      <c r="M106" s="1082"/>
      <c r="N106" s="1082"/>
      <c r="O106" s="1082"/>
      <c r="P106" s="1082"/>
      <c r="Q106" s="1082"/>
      <c r="R106" s="1082"/>
      <c r="S106" s="1082"/>
      <c r="T106" s="1082"/>
      <c r="U106" s="1084"/>
    </row>
    <row r="107" spans="1:21" ht="24" customHeight="1">
      <c r="A107" s="1092"/>
      <c r="B107" s="1085" t="s">
        <v>197</v>
      </c>
      <c r="C107" s="1087" t="s">
        <v>468</v>
      </c>
      <c r="D107" s="171" t="s">
        <v>469</v>
      </c>
      <c r="E107" s="1089"/>
      <c r="F107" s="1082"/>
      <c r="G107" s="1082"/>
      <c r="H107" s="1082"/>
      <c r="I107" s="1082"/>
      <c r="J107" s="1082"/>
      <c r="K107" s="1082"/>
      <c r="L107" s="1082"/>
      <c r="M107" s="1082"/>
      <c r="N107" s="1082"/>
      <c r="O107" s="1082"/>
      <c r="P107" s="1082"/>
      <c r="Q107" s="1082"/>
      <c r="R107" s="1082"/>
      <c r="S107" s="1082"/>
      <c r="T107" s="1082"/>
      <c r="U107" s="1083"/>
    </row>
    <row r="108" spans="1:21" ht="24" customHeight="1">
      <c r="A108" s="1092"/>
      <c r="B108" s="1086"/>
      <c r="C108" s="1088"/>
      <c r="D108" s="172" t="s">
        <v>470</v>
      </c>
      <c r="E108" s="1089"/>
      <c r="F108" s="1082"/>
      <c r="G108" s="1082"/>
      <c r="H108" s="1082"/>
      <c r="I108" s="1082"/>
      <c r="J108" s="1082"/>
      <c r="K108" s="1082"/>
      <c r="L108" s="1082"/>
      <c r="M108" s="1082"/>
      <c r="N108" s="1082"/>
      <c r="O108" s="1082"/>
      <c r="P108" s="1082"/>
      <c r="Q108" s="1082"/>
      <c r="R108" s="1082"/>
      <c r="S108" s="1082"/>
      <c r="T108" s="1082"/>
      <c r="U108" s="1083"/>
    </row>
    <row r="109" spans="1:21" ht="24" customHeight="1">
      <c r="A109" s="1092" t="s">
        <v>202</v>
      </c>
      <c r="B109" s="1085" t="s">
        <v>467</v>
      </c>
      <c r="C109" s="1087" t="s">
        <v>468</v>
      </c>
      <c r="D109" s="171" t="s">
        <v>469</v>
      </c>
      <c r="E109" s="1093"/>
      <c r="F109" s="1090">
        <v>0.63</v>
      </c>
      <c r="G109" s="1090">
        <v>0.47249999999999998</v>
      </c>
      <c r="H109" s="1090">
        <v>0.44887500000000002</v>
      </c>
      <c r="I109" s="1090">
        <v>0.44438625000000004</v>
      </c>
      <c r="J109" s="1090">
        <v>0.39105990000000002</v>
      </c>
      <c r="K109" s="1090">
        <v>0.35586450900000005</v>
      </c>
      <c r="L109" s="1090">
        <v>0.33095399337000009</v>
      </c>
      <c r="M109" s="1090">
        <v>0.31109675376780005</v>
      </c>
      <c r="N109" s="1090">
        <v>0.29554191607941005</v>
      </c>
      <c r="O109" s="1090">
        <v>0.28372023943623365</v>
      </c>
      <c r="P109" s="1090">
        <v>0.27804583464750898</v>
      </c>
      <c r="Q109" s="1090">
        <v>0.26414354291513353</v>
      </c>
      <c r="R109" s="1090">
        <v>0.25357780119852819</v>
      </c>
      <c r="S109" s="1090">
        <v>0.24850624517455761</v>
      </c>
      <c r="T109" s="1090">
        <v>0.24602118272281204</v>
      </c>
      <c r="U109" s="1084">
        <v>0.24110075906835579</v>
      </c>
    </row>
    <row r="110" spans="1:21" ht="24" customHeight="1">
      <c r="A110" s="1092"/>
      <c r="B110" s="1086"/>
      <c r="C110" s="1091"/>
      <c r="D110" s="172" t="s">
        <v>470</v>
      </c>
      <c r="E110" s="1093"/>
      <c r="F110" s="1090"/>
      <c r="G110" s="1090"/>
      <c r="H110" s="1090"/>
      <c r="I110" s="1090"/>
      <c r="J110" s="1090"/>
      <c r="K110" s="1090"/>
      <c r="L110" s="1090"/>
      <c r="M110" s="1090"/>
      <c r="N110" s="1090"/>
      <c r="O110" s="1090"/>
      <c r="P110" s="1090"/>
      <c r="Q110" s="1090"/>
      <c r="R110" s="1090"/>
      <c r="S110" s="1090"/>
      <c r="T110" s="1090"/>
      <c r="U110" s="1084"/>
    </row>
    <row r="111" spans="1:21" ht="24" customHeight="1">
      <c r="A111" s="1092"/>
      <c r="B111" s="1085" t="s">
        <v>471</v>
      </c>
      <c r="C111" s="1087" t="s">
        <v>468</v>
      </c>
      <c r="D111" s="171" t="s">
        <v>469</v>
      </c>
      <c r="E111" s="1089"/>
      <c r="F111" s="1082"/>
      <c r="G111" s="1090">
        <v>0.75</v>
      </c>
      <c r="H111" s="1090">
        <v>0.71249999999999991</v>
      </c>
      <c r="I111" s="1090">
        <v>0.70537499999999986</v>
      </c>
      <c r="J111" s="1090">
        <v>0.62072999999999989</v>
      </c>
      <c r="K111" s="1090">
        <v>0.56486429999999987</v>
      </c>
      <c r="L111" s="1090">
        <v>0.52532379899999992</v>
      </c>
      <c r="M111" s="1090">
        <v>0.49380437105999991</v>
      </c>
      <c r="N111" s="1090">
        <v>0.46911415250699989</v>
      </c>
      <c r="O111" s="1090">
        <v>0.4503495864067199</v>
      </c>
      <c r="P111" s="1090">
        <v>0.4413425946785855</v>
      </c>
      <c r="Q111" s="1090">
        <v>0.41927546494465623</v>
      </c>
      <c r="R111" s="1090">
        <v>0.40250444634686994</v>
      </c>
      <c r="S111" s="1090">
        <v>0.39445435741993251</v>
      </c>
      <c r="T111" s="1090">
        <v>0.39050981384573319</v>
      </c>
      <c r="U111" s="1084">
        <v>0.38269961756881854</v>
      </c>
    </row>
    <row r="112" spans="1:21" ht="24" customHeight="1">
      <c r="A112" s="1092"/>
      <c r="B112" s="1086"/>
      <c r="C112" s="1091"/>
      <c r="D112" s="172" t="s">
        <v>470</v>
      </c>
      <c r="E112" s="1089"/>
      <c r="F112" s="1082"/>
      <c r="G112" s="1090"/>
      <c r="H112" s="1090"/>
      <c r="I112" s="1090"/>
      <c r="J112" s="1090"/>
      <c r="K112" s="1090"/>
      <c r="L112" s="1090"/>
      <c r="M112" s="1090"/>
      <c r="N112" s="1090"/>
      <c r="O112" s="1090"/>
      <c r="P112" s="1090"/>
      <c r="Q112" s="1090"/>
      <c r="R112" s="1090"/>
      <c r="S112" s="1090"/>
      <c r="T112" s="1090"/>
      <c r="U112" s="1084"/>
    </row>
    <row r="113" spans="1:21" ht="24" customHeight="1">
      <c r="A113" s="1092"/>
      <c r="B113" s="1085" t="s">
        <v>472</v>
      </c>
      <c r="C113" s="1087" t="s">
        <v>468</v>
      </c>
      <c r="D113" s="171" t="s">
        <v>469</v>
      </c>
      <c r="E113" s="1089"/>
      <c r="F113" s="1082"/>
      <c r="G113" s="1082"/>
      <c r="H113" s="1090">
        <v>0.95</v>
      </c>
      <c r="I113" s="1090">
        <v>0.9405</v>
      </c>
      <c r="J113" s="1090">
        <v>0.82764000000000004</v>
      </c>
      <c r="K113" s="1090">
        <v>0.75315240000000006</v>
      </c>
      <c r="L113" s="1090">
        <v>0.70043173200000008</v>
      </c>
      <c r="M113" s="1090">
        <v>0.65840582808000003</v>
      </c>
      <c r="N113" s="1090">
        <v>0.62548553667600004</v>
      </c>
      <c r="O113" s="1090">
        <v>0.60046611520895998</v>
      </c>
      <c r="P113" s="1090">
        <v>0.58845679290478081</v>
      </c>
      <c r="Q113" s="1090">
        <v>0.55903395325954175</v>
      </c>
      <c r="R113" s="1090">
        <v>0.5366725951291601</v>
      </c>
      <c r="S113" s="1090">
        <v>0.52593914322657687</v>
      </c>
      <c r="T113" s="1090">
        <v>0.52067975179431114</v>
      </c>
      <c r="U113" s="1084">
        <v>0.5102661567584249</v>
      </c>
    </row>
    <row r="114" spans="1:21" ht="24" customHeight="1">
      <c r="A114" s="1092"/>
      <c r="B114" s="1086"/>
      <c r="C114" s="1091"/>
      <c r="D114" s="172" t="s">
        <v>470</v>
      </c>
      <c r="E114" s="1089"/>
      <c r="F114" s="1082"/>
      <c r="G114" s="1082"/>
      <c r="H114" s="1090"/>
      <c r="I114" s="1090"/>
      <c r="J114" s="1090"/>
      <c r="K114" s="1090"/>
      <c r="L114" s="1090"/>
      <c r="M114" s="1090"/>
      <c r="N114" s="1090"/>
      <c r="O114" s="1090"/>
      <c r="P114" s="1090"/>
      <c r="Q114" s="1090"/>
      <c r="R114" s="1090"/>
      <c r="S114" s="1090"/>
      <c r="T114" s="1090"/>
      <c r="U114" s="1084"/>
    </row>
    <row r="115" spans="1:21" ht="24" customHeight="1">
      <c r="A115" s="1092"/>
      <c r="B115" s="1085" t="s">
        <v>473</v>
      </c>
      <c r="C115" s="1087" t="s">
        <v>468</v>
      </c>
      <c r="D115" s="171" t="s">
        <v>469</v>
      </c>
      <c r="E115" s="1089"/>
      <c r="F115" s="1082"/>
      <c r="G115" s="1082"/>
      <c r="H115" s="1082"/>
      <c r="I115" s="1090">
        <v>0.99</v>
      </c>
      <c r="J115" s="1090">
        <v>0.87119999999999997</v>
      </c>
      <c r="K115" s="1090">
        <v>0.79279200000000005</v>
      </c>
      <c r="L115" s="1090">
        <v>0.7372965600000001</v>
      </c>
      <c r="M115" s="1090">
        <v>0.69305876640000008</v>
      </c>
      <c r="N115" s="1090">
        <v>0.65840582808000003</v>
      </c>
      <c r="O115" s="1090">
        <v>0.63206959495680004</v>
      </c>
      <c r="P115" s="1090">
        <v>0.619428203057664</v>
      </c>
      <c r="Q115" s="1090">
        <v>0.58845679290478081</v>
      </c>
      <c r="R115" s="1090">
        <v>0.56491852118858954</v>
      </c>
      <c r="S115" s="1090">
        <v>0.55362015076481774</v>
      </c>
      <c r="T115" s="1090">
        <v>0.54808394925716952</v>
      </c>
      <c r="U115" s="1084">
        <v>0.53712227027202608</v>
      </c>
    </row>
    <row r="116" spans="1:21" ht="24" customHeight="1">
      <c r="A116" s="1092"/>
      <c r="B116" s="1086"/>
      <c r="C116" s="1091"/>
      <c r="D116" s="172" t="s">
        <v>470</v>
      </c>
      <c r="E116" s="1089"/>
      <c r="F116" s="1082"/>
      <c r="G116" s="1082"/>
      <c r="H116" s="1082"/>
      <c r="I116" s="1090"/>
      <c r="J116" s="1090"/>
      <c r="K116" s="1090"/>
      <c r="L116" s="1090"/>
      <c r="M116" s="1090"/>
      <c r="N116" s="1090"/>
      <c r="O116" s="1090"/>
      <c r="P116" s="1090"/>
      <c r="Q116" s="1090"/>
      <c r="R116" s="1090"/>
      <c r="S116" s="1090"/>
      <c r="T116" s="1090"/>
      <c r="U116" s="1084"/>
    </row>
    <row r="117" spans="1:21" ht="24" customHeight="1">
      <c r="A117" s="1092"/>
      <c r="B117" s="1085" t="s">
        <v>474</v>
      </c>
      <c r="C117" s="1087" t="s">
        <v>468</v>
      </c>
      <c r="D117" s="171" t="s">
        <v>469</v>
      </c>
      <c r="E117" s="1089"/>
      <c r="F117" s="1082"/>
      <c r="G117" s="1082"/>
      <c r="H117" s="1082"/>
      <c r="I117" s="1082"/>
      <c r="J117" s="1090">
        <v>0.88</v>
      </c>
      <c r="K117" s="1090">
        <v>0.80080000000000007</v>
      </c>
      <c r="L117" s="1090">
        <v>0.74474400000000007</v>
      </c>
      <c r="M117" s="1090">
        <v>0.70005936000000002</v>
      </c>
      <c r="N117" s="1090">
        <v>0.665056392</v>
      </c>
      <c r="O117" s="1090">
        <v>0.63845413631999992</v>
      </c>
      <c r="P117" s="1090">
        <v>0.62568505359359994</v>
      </c>
      <c r="Q117" s="1090">
        <v>0.59440080091391989</v>
      </c>
      <c r="R117" s="1090">
        <v>0.57062476887736302</v>
      </c>
      <c r="S117" s="1090">
        <v>0.55921227349981573</v>
      </c>
      <c r="T117" s="1090">
        <v>0.55362015076481752</v>
      </c>
      <c r="U117" s="1084">
        <v>0.54254774774952119</v>
      </c>
    </row>
    <row r="118" spans="1:21" ht="24" customHeight="1">
      <c r="A118" s="1092"/>
      <c r="B118" s="1086"/>
      <c r="C118" s="1091"/>
      <c r="D118" s="172" t="s">
        <v>470</v>
      </c>
      <c r="E118" s="1089"/>
      <c r="F118" s="1082"/>
      <c r="G118" s="1082"/>
      <c r="H118" s="1082"/>
      <c r="I118" s="1082"/>
      <c r="J118" s="1090"/>
      <c r="K118" s="1090"/>
      <c r="L118" s="1090"/>
      <c r="M118" s="1090"/>
      <c r="N118" s="1090"/>
      <c r="O118" s="1090"/>
      <c r="P118" s="1090"/>
      <c r="Q118" s="1090"/>
      <c r="R118" s="1090"/>
      <c r="S118" s="1090"/>
      <c r="T118" s="1090"/>
      <c r="U118" s="1084"/>
    </row>
    <row r="119" spans="1:21" ht="24" customHeight="1">
      <c r="A119" s="1092"/>
      <c r="B119" s="1085" t="s">
        <v>475</v>
      </c>
      <c r="C119" s="1087" t="s">
        <v>468</v>
      </c>
      <c r="D119" s="171" t="s">
        <v>469</v>
      </c>
      <c r="E119" s="1089"/>
      <c r="F119" s="1082"/>
      <c r="G119" s="1082"/>
      <c r="H119" s="1082"/>
      <c r="I119" s="1082"/>
      <c r="J119" s="1082"/>
      <c r="K119" s="1090">
        <v>0.91</v>
      </c>
      <c r="L119" s="1090">
        <v>0.84630000000000005</v>
      </c>
      <c r="M119" s="1090">
        <v>0.79552199999999995</v>
      </c>
      <c r="N119" s="1090">
        <v>0.75574589999999997</v>
      </c>
      <c r="O119" s="1090">
        <v>0.72551606399999991</v>
      </c>
      <c r="P119" s="1090">
        <v>0.71100574271999994</v>
      </c>
      <c r="Q119" s="1090">
        <v>0.67545545558399989</v>
      </c>
      <c r="R119" s="1090">
        <v>0.64843723736063985</v>
      </c>
      <c r="S119" s="1090">
        <v>0.63546849261342708</v>
      </c>
      <c r="T119" s="1090">
        <v>0.62911380768729286</v>
      </c>
      <c r="U119" s="1084">
        <v>0.61653153153354701</v>
      </c>
    </row>
    <row r="120" spans="1:21" ht="24" customHeight="1">
      <c r="A120" s="1092"/>
      <c r="B120" s="1086"/>
      <c r="C120" s="1091"/>
      <c r="D120" s="172" t="s">
        <v>470</v>
      </c>
      <c r="E120" s="1089"/>
      <c r="F120" s="1082"/>
      <c r="G120" s="1082"/>
      <c r="H120" s="1082"/>
      <c r="I120" s="1082"/>
      <c r="J120" s="1082"/>
      <c r="K120" s="1090"/>
      <c r="L120" s="1090"/>
      <c r="M120" s="1090"/>
      <c r="N120" s="1090"/>
      <c r="O120" s="1090"/>
      <c r="P120" s="1090"/>
      <c r="Q120" s="1090"/>
      <c r="R120" s="1090"/>
      <c r="S120" s="1090"/>
      <c r="T120" s="1090"/>
      <c r="U120" s="1084"/>
    </row>
    <row r="121" spans="1:21" ht="24" customHeight="1">
      <c r="A121" s="1092"/>
      <c r="B121" s="1085" t="s">
        <v>476</v>
      </c>
      <c r="C121" s="1087" t="s">
        <v>468</v>
      </c>
      <c r="D121" s="171" t="s">
        <v>469</v>
      </c>
      <c r="E121" s="1089"/>
      <c r="F121" s="1082"/>
      <c r="G121" s="1082"/>
      <c r="H121" s="1082"/>
      <c r="I121" s="1082"/>
      <c r="J121" s="1082"/>
      <c r="K121" s="1082"/>
      <c r="L121" s="1090">
        <v>0.93</v>
      </c>
      <c r="M121" s="1090">
        <v>0.87419999999999998</v>
      </c>
      <c r="N121" s="1090">
        <v>0.83048999999999995</v>
      </c>
      <c r="O121" s="1090">
        <v>0.79727039999999993</v>
      </c>
      <c r="P121" s="1090">
        <v>0.78132499199999994</v>
      </c>
      <c r="Q121" s="1090">
        <v>0.74225874239999989</v>
      </c>
      <c r="R121" s="1090">
        <v>0.71256839270399985</v>
      </c>
      <c r="S121" s="1090">
        <v>0.69831702484991987</v>
      </c>
      <c r="T121" s="1090">
        <v>0.69133385460142061</v>
      </c>
      <c r="U121" s="1084">
        <v>0.67750717750939216</v>
      </c>
    </row>
    <row r="122" spans="1:21" ht="24" customHeight="1">
      <c r="A122" s="1092"/>
      <c r="B122" s="1086"/>
      <c r="C122" s="1091"/>
      <c r="D122" s="172" t="s">
        <v>470</v>
      </c>
      <c r="E122" s="1089"/>
      <c r="F122" s="1082"/>
      <c r="G122" s="1082"/>
      <c r="H122" s="1082"/>
      <c r="I122" s="1082"/>
      <c r="J122" s="1082"/>
      <c r="K122" s="1082"/>
      <c r="L122" s="1090"/>
      <c r="M122" s="1090"/>
      <c r="N122" s="1090"/>
      <c r="O122" s="1090"/>
      <c r="P122" s="1090"/>
      <c r="Q122" s="1090"/>
      <c r="R122" s="1090"/>
      <c r="S122" s="1090"/>
      <c r="T122" s="1090"/>
      <c r="U122" s="1084"/>
    </row>
    <row r="123" spans="1:21" ht="24" customHeight="1">
      <c r="A123" s="1092"/>
      <c r="B123" s="1085" t="s">
        <v>477</v>
      </c>
      <c r="C123" s="1087" t="s">
        <v>468</v>
      </c>
      <c r="D123" s="171" t="s">
        <v>469</v>
      </c>
      <c r="E123" s="1089"/>
      <c r="F123" s="1082"/>
      <c r="G123" s="1082"/>
      <c r="H123" s="1082"/>
      <c r="I123" s="1082"/>
      <c r="J123" s="1082"/>
      <c r="K123" s="1082"/>
      <c r="L123" s="1082"/>
      <c r="M123" s="1090">
        <v>0.94</v>
      </c>
      <c r="N123" s="1090">
        <v>0.8929999999999999</v>
      </c>
      <c r="O123" s="1090">
        <v>0.85727999999999993</v>
      </c>
      <c r="P123" s="1090">
        <v>0.84013439999999995</v>
      </c>
      <c r="Q123" s="1090">
        <v>0.79812767999999989</v>
      </c>
      <c r="R123" s="1090">
        <v>0.76620257279999993</v>
      </c>
      <c r="S123" s="1090">
        <v>0.75087852134399991</v>
      </c>
      <c r="T123" s="1090">
        <v>0.7433697361305599</v>
      </c>
      <c r="U123" s="1084">
        <v>0.72850234140794867</v>
      </c>
    </row>
    <row r="124" spans="1:21" ht="24" customHeight="1">
      <c r="A124" s="1092"/>
      <c r="B124" s="1086"/>
      <c r="C124" s="1091"/>
      <c r="D124" s="172" t="s">
        <v>470</v>
      </c>
      <c r="E124" s="1089"/>
      <c r="F124" s="1082"/>
      <c r="G124" s="1082"/>
      <c r="H124" s="1082"/>
      <c r="I124" s="1082"/>
      <c r="J124" s="1082"/>
      <c r="K124" s="1082"/>
      <c r="L124" s="1082"/>
      <c r="M124" s="1090"/>
      <c r="N124" s="1090"/>
      <c r="O124" s="1090"/>
      <c r="P124" s="1090"/>
      <c r="Q124" s="1090"/>
      <c r="R124" s="1090"/>
      <c r="S124" s="1090"/>
      <c r="T124" s="1090"/>
      <c r="U124" s="1084"/>
    </row>
    <row r="125" spans="1:21" ht="24" customHeight="1">
      <c r="A125" s="1092"/>
      <c r="B125" s="1085" t="s">
        <v>478</v>
      </c>
      <c r="C125" s="1087" t="s">
        <v>468</v>
      </c>
      <c r="D125" s="171" t="s">
        <v>469</v>
      </c>
      <c r="E125" s="1089"/>
      <c r="F125" s="1082"/>
      <c r="G125" s="1082"/>
      <c r="H125" s="1082"/>
      <c r="I125" s="1082"/>
      <c r="J125" s="1082"/>
      <c r="K125" s="1082"/>
      <c r="L125" s="1082"/>
      <c r="M125" s="1082"/>
      <c r="N125" s="1090">
        <v>0.95</v>
      </c>
      <c r="O125" s="1090">
        <v>0.91199999999999992</v>
      </c>
      <c r="P125" s="1090">
        <v>0.89375999999999989</v>
      </c>
      <c r="Q125" s="1090">
        <v>0.84907199999999983</v>
      </c>
      <c r="R125" s="1090">
        <v>0.8151091199999998</v>
      </c>
      <c r="S125" s="1090">
        <v>0.79880693759999977</v>
      </c>
      <c r="T125" s="1090">
        <v>0.79081886822399972</v>
      </c>
      <c r="U125" s="1084">
        <v>0.77500249085951967</v>
      </c>
    </row>
    <row r="126" spans="1:21" ht="24" customHeight="1">
      <c r="A126" s="1092"/>
      <c r="B126" s="1086"/>
      <c r="C126" s="1091"/>
      <c r="D126" s="172" t="s">
        <v>470</v>
      </c>
      <c r="E126" s="1089"/>
      <c r="F126" s="1082"/>
      <c r="G126" s="1082"/>
      <c r="H126" s="1082"/>
      <c r="I126" s="1082"/>
      <c r="J126" s="1082"/>
      <c r="K126" s="1082"/>
      <c r="L126" s="1082"/>
      <c r="M126" s="1082"/>
      <c r="N126" s="1090"/>
      <c r="O126" s="1090"/>
      <c r="P126" s="1090"/>
      <c r="Q126" s="1090"/>
      <c r="R126" s="1090"/>
      <c r="S126" s="1090"/>
      <c r="T126" s="1090"/>
      <c r="U126" s="1084"/>
    </row>
    <row r="127" spans="1:21" ht="24" customHeight="1">
      <c r="A127" s="1092"/>
      <c r="B127" s="1085" t="s">
        <v>479</v>
      </c>
      <c r="C127" s="1087" t="s">
        <v>468</v>
      </c>
      <c r="D127" s="171" t="s">
        <v>469</v>
      </c>
      <c r="E127" s="1089"/>
      <c r="F127" s="1082"/>
      <c r="G127" s="1082"/>
      <c r="H127" s="1082"/>
      <c r="I127" s="1082"/>
      <c r="J127" s="1082"/>
      <c r="K127" s="1082"/>
      <c r="L127" s="1082"/>
      <c r="M127" s="1082"/>
      <c r="N127" s="1082"/>
      <c r="O127" s="1090">
        <v>0.96</v>
      </c>
      <c r="P127" s="1090">
        <v>0.94079999999999997</v>
      </c>
      <c r="Q127" s="1090">
        <v>0.89375999999999989</v>
      </c>
      <c r="R127" s="1090">
        <v>0.85800959999999982</v>
      </c>
      <c r="S127" s="1090">
        <v>0.84084940799999985</v>
      </c>
      <c r="T127" s="1090">
        <v>0.83244091391999986</v>
      </c>
      <c r="U127" s="1084">
        <v>0.81579209564159982</v>
      </c>
    </row>
    <row r="128" spans="1:21" ht="24" customHeight="1">
      <c r="A128" s="1092"/>
      <c r="B128" s="1086"/>
      <c r="C128" s="1091"/>
      <c r="D128" s="172" t="s">
        <v>470</v>
      </c>
      <c r="E128" s="1089"/>
      <c r="F128" s="1082"/>
      <c r="G128" s="1082"/>
      <c r="H128" s="1082"/>
      <c r="I128" s="1082"/>
      <c r="J128" s="1082"/>
      <c r="K128" s="1082"/>
      <c r="L128" s="1082"/>
      <c r="M128" s="1082"/>
      <c r="N128" s="1082"/>
      <c r="O128" s="1090"/>
      <c r="P128" s="1090"/>
      <c r="Q128" s="1090"/>
      <c r="R128" s="1090"/>
      <c r="S128" s="1090"/>
      <c r="T128" s="1090"/>
      <c r="U128" s="1084"/>
    </row>
    <row r="129" spans="1:21" ht="24" customHeight="1">
      <c r="A129" s="1092"/>
      <c r="B129" s="1085" t="s">
        <v>480</v>
      </c>
      <c r="C129" s="1087" t="s">
        <v>468</v>
      </c>
      <c r="D129" s="171" t="s">
        <v>469</v>
      </c>
      <c r="E129" s="1089"/>
      <c r="F129" s="1082"/>
      <c r="G129" s="1082"/>
      <c r="H129" s="1082"/>
      <c r="I129" s="1082"/>
      <c r="J129" s="1082"/>
      <c r="K129" s="1082"/>
      <c r="L129" s="1082"/>
      <c r="M129" s="1082"/>
      <c r="N129" s="1082"/>
      <c r="O129" s="1082"/>
      <c r="P129" s="1090">
        <v>0.98</v>
      </c>
      <c r="Q129" s="1090">
        <v>0.93099999999999994</v>
      </c>
      <c r="R129" s="1090">
        <v>0.89375999999999989</v>
      </c>
      <c r="S129" s="1090">
        <v>0.87588479999999991</v>
      </c>
      <c r="T129" s="1090">
        <v>0.86712595199999987</v>
      </c>
      <c r="U129" s="1084">
        <v>0.84978343295999981</v>
      </c>
    </row>
    <row r="130" spans="1:21" ht="24" customHeight="1">
      <c r="A130" s="1092"/>
      <c r="B130" s="1086"/>
      <c r="C130" s="1091"/>
      <c r="D130" s="172" t="s">
        <v>470</v>
      </c>
      <c r="E130" s="1089"/>
      <c r="F130" s="1082"/>
      <c r="G130" s="1082"/>
      <c r="H130" s="1082"/>
      <c r="I130" s="1082"/>
      <c r="J130" s="1082"/>
      <c r="K130" s="1082"/>
      <c r="L130" s="1082"/>
      <c r="M130" s="1082"/>
      <c r="N130" s="1082"/>
      <c r="O130" s="1082"/>
      <c r="P130" s="1090"/>
      <c r="Q130" s="1090"/>
      <c r="R130" s="1090"/>
      <c r="S130" s="1090"/>
      <c r="T130" s="1090"/>
      <c r="U130" s="1084"/>
    </row>
    <row r="131" spans="1:21" ht="24" customHeight="1">
      <c r="A131" s="1092"/>
      <c r="B131" s="1085" t="s">
        <v>481</v>
      </c>
      <c r="C131" s="1087" t="s">
        <v>468</v>
      </c>
      <c r="D131" s="171" t="s">
        <v>469</v>
      </c>
      <c r="E131" s="1089"/>
      <c r="F131" s="1082"/>
      <c r="G131" s="1082"/>
      <c r="H131" s="1082"/>
      <c r="I131" s="1082"/>
      <c r="J131" s="1082"/>
      <c r="K131" s="1082"/>
      <c r="L131" s="1082"/>
      <c r="M131" s="1082"/>
      <c r="N131" s="1082"/>
      <c r="O131" s="1082"/>
      <c r="P131" s="1082"/>
      <c r="Q131" s="1090">
        <v>0.95</v>
      </c>
      <c r="R131" s="1090">
        <v>0.91199999999999992</v>
      </c>
      <c r="S131" s="1090">
        <v>0.89375999999999989</v>
      </c>
      <c r="T131" s="1090">
        <v>0.8848223999999999</v>
      </c>
      <c r="U131" s="1084">
        <v>0.86712595199999987</v>
      </c>
    </row>
    <row r="132" spans="1:21" ht="24" customHeight="1">
      <c r="A132" s="1092"/>
      <c r="B132" s="1086"/>
      <c r="C132" s="1091"/>
      <c r="D132" s="172" t="s">
        <v>470</v>
      </c>
      <c r="E132" s="1089"/>
      <c r="F132" s="1082"/>
      <c r="G132" s="1082"/>
      <c r="H132" s="1082"/>
      <c r="I132" s="1082"/>
      <c r="J132" s="1082"/>
      <c r="K132" s="1082"/>
      <c r="L132" s="1082"/>
      <c r="M132" s="1082"/>
      <c r="N132" s="1082"/>
      <c r="O132" s="1082"/>
      <c r="P132" s="1082"/>
      <c r="Q132" s="1090"/>
      <c r="R132" s="1090"/>
      <c r="S132" s="1090"/>
      <c r="T132" s="1090"/>
      <c r="U132" s="1084"/>
    </row>
    <row r="133" spans="1:21" ht="24" customHeight="1">
      <c r="A133" s="1092"/>
      <c r="B133" s="1085" t="s">
        <v>482</v>
      </c>
      <c r="C133" s="1087" t="s">
        <v>468</v>
      </c>
      <c r="D133" s="171" t="s">
        <v>469</v>
      </c>
      <c r="E133" s="1089"/>
      <c r="F133" s="1082"/>
      <c r="G133" s="1082"/>
      <c r="H133" s="1082"/>
      <c r="I133" s="1082"/>
      <c r="J133" s="1082"/>
      <c r="K133" s="1082"/>
      <c r="L133" s="1082"/>
      <c r="M133" s="1082"/>
      <c r="N133" s="1082"/>
      <c r="O133" s="1082"/>
      <c r="P133" s="1082"/>
      <c r="Q133" s="1082"/>
      <c r="R133" s="1090">
        <v>0.96</v>
      </c>
      <c r="S133" s="1090">
        <v>0.94079999999999997</v>
      </c>
      <c r="T133" s="1090">
        <v>0.931392</v>
      </c>
      <c r="U133" s="1084">
        <v>0.91276415999999994</v>
      </c>
    </row>
    <row r="134" spans="1:21" ht="24" customHeight="1">
      <c r="A134" s="1092"/>
      <c r="B134" s="1086"/>
      <c r="C134" s="1091"/>
      <c r="D134" s="172" t="s">
        <v>470</v>
      </c>
      <c r="E134" s="1089"/>
      <c r="F134" s="1082"/>
      <c r="G134" s="1082"/>
      <c r="H134" s="1082"/>
      <c r="I134" s="1082"/>
      <c r="J134" s="1082"/>
      <c r="K134" s="1082"/>
      <c r="L134" s="1082"/>
      <c r="M134" s="1082"/>
      <c r="N134" s="1082"/>
      <c r="O134" s="1082"/>
      <c r="P134" s="1082"/>
      <c r="Q134" s="1082"/>
      <c r="R134" s="1090"/>
      <c r="S134" s="1090"/>
      <c r="T134" s="1090"/>
      <c r="U134" s="1084"/>
    </row>
    <row r="135" spans="1:21" ht="24" customHeight="1">
      <c r="A135" s="1092"/>
      <c r="B135" s="1085" t="s">
        <v>483</v>
      </c>
      <c r="C135" s="1087" t="s">
        <v>468</v>
      </c>
      <c r="D135" s="171" t="s">
        <v>469</v>
      </c>
      <c r="E135" s="1089"/>
      <c r="F135" s="1082"/>
      <c r="G135" s="1082"/>
      <c r="H135" s="1082"/>
      <c r="I135" s="1082"/>
      <c r="J135" s="1082"/>
      <c r="K135" s="1082"/>
      <c r="L135" s="1082"/>
      <c r="M135" s="1082"/>
      <c r="N135" s="1082"/>
      <c r="O135" s="1082"/>
      <c r="P135" s="1082"/>
      <c r="Q135" s="1082"/>
      <c r="R135" s="1082"/>
      <c r="S135" s="1090">
        <v>0.98</v>
      </c>
      <c r="T135" s="1090">
        <v>0.97019999999999995</v>
      </c>
      <c r="U135" s="1084">
        <v>0.95079599999999997</v>
      </c>
    </row>
    <row r="136" spans="1:21" ht="24" customHeight="1">
      <c r="A136" s="1092"/>
      <c r="B136" s="1086"/>
      <c r="C136" s="1091"/>
      <c r="D136" s="172" t="s">
        <v>470</v>
      </c>
      <c r="E136" s="1089"/>
      <c r="F136" s="1082"/>
      <c r="G136" s="1082"/>
      <c r="H136" s="1082"/>
      <c r="I136" s="1082"/>
      <c r="J136" s="1082"/>
      <c r="K136" s="1082"/>
      <c r="L136" s="1082"/>
      <c r="M136" s="1082"/>
      <c r="N136" s="1082"/>
      <c r="O136" s="1082"/>
      <c r="P136" s="1082"/>
      <c r="Q136" s="1082"/>
      <c r="R136" s="1082"/>
      <c r="S136" s="1090"/>
      <c r="T136" s="1090"/>
      <c r="U136" s="1084"/>
    </row>
    <row r="137" spans="1:21" ht="24" customHeight="1">
      <c r="A137" s="1092"/>
      <c r="B137" s="1085" t="s">
        <v>484</v>
      </c>
      <c r="C137" s="1087" t="s">
        <v>468</v>
      </c>
      <c r="D137" s="171" t="s">
        <v>469</v>
      </c>
      <c r="E137" s="1089"/>
      <c r="F137" s="1082"/>
      <c r="G137" s="1082"/>
      <c r="H137" s="1082"/>
      <c r="I137" s="1082"/>
      <c r="J137" s="1082"/>
      <c r="K137" s="1082"/>
      <c r="L137" s="1082"/>
      <c r="M137" s="1082"/>
      <c r="N137" s="1082"/>
      <c r="O137" s="1082"/>
      <c r="P137" s="1082"/>
      <c r="Q137" s="1082"/>
      <c r="R137" s="1082"/>
      <c r="S137" s="1082"/>
      <c r="T137" s="1090">
        <v>0.99</v>
      </c>
      <c r="U137" s="1084">
        <v>0.97019999999999995</v>
      </c>
    </row>
    <row r="138" spans="1:21" ht="24" customHeight="1">
      <c r="A138" s="1092"/>
      <c r="B138" s="1086"/>
      <c r="C138" s="1091"/>
      <c r="D138" s="172" t="s">
        <v>470</v>
      </c>
      <c r="E138" s="1089"/>
      <c r="F138" s="1082"/>
      <c r="G138" s="1082"/>
      <c r="H138" s="1082"/>
      <c r="I138" s="1082"/>
      <c r="J138" s="1082"/>
      <c r="K138" s="1082"/>
      <c r="L138" s="1082"/>
      <c r="M138" s="1082"/>
      <c r="N138" s="1082"/>
      <c r="O138" s="1082"/>
      <c r="P138" s="1082"/>
      <c r="Q138" s="1082"/>
      <c r="R138" s="1082"/>
      <c r="S138" s="1082"/>
      <c r="T138" s="1090"/>
      <c r="U138" s="1084"/>
    </row>
    <row r="139" spans="1:21" ht="24" customHeight="1">
      <c r="A139" s="1092"/>
      <c r="B139" s="1085" t="s">
        <v>485</v>
      </c>
      <c r="C139" s="1087" t="s">
        <v>468</v>
      </c>
      <c r="D139" s="171" t="s">
        <v>469</v>
      </c>
      <c r="E139" s="1089"/>
      <c r="F139" s="1082"/>
      <c r="G139" s="1082"/>
      <c r="H139" s="1082"/>
      <c r="I139" s="1082"/>
      <c r="J139" s="1082"/>
      <c r="K139" s="1082"/>
      <c r="L139" s="1082"/>
      <c r="M139" s="1082"/>
      <c r="N139" s="1082"/>
      <c r="O139" s="1082"/>
      <c r="P139" s="1082"/>
      <c r="Q139" s="1082"/>
      <c r="R139" s="1082"/>
      <c r="S139" s="1082"/>
      <c r="T139" s="1082"/>
      <c r="U139" s="1084">
        <v>0.98</v>
      </c>
    </row>
    <row r="140" spans="1:21" ht="24" customHeight="1">
      <c r="A140" s="1092"/>
      <c r="B140" s="1086"/>
      <c r="C140" s="1091"/>
      <c r="D140" s="172" t="s">
        <v>470</v>
      </c>
      <c r="E140" s="1089"/>
      <c r="F140" s="1082"/>
      <c r="G140" s="1082"/>
      <c r="H140" s="1082"/>
      <c r="I140" s="1082"/>
      <c r="J140" s="1082"/>
      <c r="K140" s="1082"/>
      <c r="L140" s="1082"/>
      <c r="M140" s="1082"/>
      <c r="N140" s="1082"/>
      <c r="O140" s="1082"/>
      <c r="P140" s="1082"/>
      <c r="Q140" s="1082"/>
      <c r="R140" s="1082"/>
      <c r="S140" s="1082"/>
      <c r="T140" s="1082"/>
      <c r="U140" s="1084"/>
    </row>
    <row r="141" spans="1:21" ht="24" customHeight="1">
      <c r="A141" s="1092"/>
      <c r="B141" s="1085" t="s">
        <v>197</v>
      </c>
      <c r="C141" s="1087" t="s">
        <v>468</v>
      </c>
      <c r="D141" s="171" t="s">
        <v>469</v>
      </c>
      <c r="E141" s="1089"/>
      <c r="F141" s="1082"/>
      <c r="G141" s="1082"/>
      <c r="H141" s="1082"/>
      <c r="I141" s="1082"/>
      <c r="J141" s="1082"/>
      <c r="K141" s="1082"/>
      <c r="L141" s="1082"/>
      <c r="M141" s="1082"/>
      <c r="N141" s="1082"/>
      <c r="O141" s="1082"/>
      <c r="P141" s="1082"/>
      <c r="Q141" s="1082"/>
      <c r="R141" s="1082"/>
      <c r="S141" s="1082"/>
      <c r="T141" s="1082"/>
      <c r="U141" s="1083"/>
    </row>
    <row r="142" spans="1:21" ht="24" customHeight="1">
      <c r="A142" s="1092"/>
      <c r="B142" s="1086"/>
      <c r="C142" s="1088"/>
      <c r="D142" s="172" t="s">
        <v>470</v>
      </c>
      <c r="E142" s="1089"/>
      <c r="F142" s="1082"/>
      <c r="G142" s="1082"/>
      <c r="H142" s="1082"/>
      <c r="I142" s="1082"/>
      <c r="J142" s="1082"/>
      <c r="K142" s="1082"/>
      <c r="L142" s="1082"/>
      <c r="M142" s="1082"/>
      <c r="N142" s="1082"/>
      <c r="O142" s="1082"/>
      <c r="P142" s="1082"/>
      <c r="Q142" s="1082"/>
      <c r="R142" s="1082"/>
      <c r="S142" s="1082"/>
      <c r="T142" s="1082"/>
      <c r="U142" s="1083"/>
    </row>
    <row r="143" spans="1:21" ht="24" customHeight="1">
      <c r="A143" s="1092" t="s">
        <v>203</v>
      </c>
      <c r="B143" s="1085" t="s">
        <v>467</v>
      </c>
      <c r="C143" s="1087" t="s">
        <v>468</v>
      </c>
      <c r="D143" s="171" t="s">
        <v>469</v>
      </c>
      <c r="E143" s="1093"/>
      <c r="F143" s="1090">
        <v>0.63</v>
      </c>
      <c r="G143" s="1090">
        <v>0.47249999999999998</v>
      </c>
      <c r="H143" s="1090">
        <v>0.4536</v>
      </c>
      <c r="I143" s="1090">
        <v>0.44452799999999998</v>
      </c>
      <c r="J143" s="1090">
        <v>0.39118463999999997</v>
      </c>
      <c r="K143" s="1090">
        <v>0.35597802239999998</v>
      </c>
      <c r="L143" s="1090">
        <v>0.331059560832</v>
      </c>
      <c r="M143" s="1090">
        <v>0.31119598718207997</v>
      </c>
      <c r="N143" s="1090">
        <v>0.29563618782297596</v>
      </c>
      <c r="O143" s="1090">
        <v>0.28381074031005693</v>
      </c>
      <c r="P143" s="1090">
        <v>0.27813452550385581</v>
      </c>
      <c r="Q143" s="1090">
        <v>0.26422779922866302</v>
      </c>
      <c r="R143" s="1090">
        <v>0.25365868725951651</v>
      </c>
      <c r="S143" s="1090">
        <v>0.24858551351432617</v>
      </c>
      <c r="T143" s="1090">
        <v>0.24609965837918291</v>
      </c>
      <c r="U143" s="1084">
        <v>0.24117766521159925</v>
      </c>
    </row>
    <row r="144" spans="1:21" ht="24" customHeight="1">
      <c r="A144" s="1092"/>
      <c r="B144" s="1086"/>
      <c r="C144" s="1091"/>
      <c r="D144" s="172" t="s">
        <v>470</v>
      </c>
      <c r="E144" s="1093"/>
      <c r="F144" s="1090"/>
      <c r="G144" s="1090"/>
      <c r="H144" s="1090"/>
      <c r="I144" s="1090"/>
      <c r="J144" s="1090"/>
      <c r="K144" s="1090"/>
      <c r="L144" s="1090"/>
      <c r="M144" s="1090"/>
      <c r="N144" s="1090"/>
      <c r="O144" s="1090"/>
      <c r="P144" s="1090"/>
      <c r="Q144" s="1090"/>
      <c r="R144" s="1090"/>
      <c r="S144" s="1090"/>
      <c r="T144" s="1090"/>
      <c r="U144" s="1084"/>
    </row>
    <row r="145" spans="1:21" ht="24" customHeight="1">
      <c r="A145" s="1092"/>
      <c r="B145" s="1085" t="s">
        <v>471</v>
      </c>
      <c r="C145" s="1087" t="s">
        <v>468</v>
      </c>
      <c r="D145" s="171" t="s">
        <v>469</v>
      </c>
      <c r="E145" s="1089"/>
      <c r="F145" s="1082"/>
      <c r="G145" s="1090">
        <v>0.75</v>
      </c>
      <c r="H145" s="1090">
        <v>0.72</v>
      </c>
      <c r="I145" s="1090">
        <v>0.7056</v>
      </c>
      <c r="J145" s="1090">
        <v>0.62092800000000004</v>
      </c>
      <c r="K145" s="1090">
        <v>0.56504448000000007</v>
      </c>
      <c r="L145" s="1090">
        <v>0.52549136640000005</v>
      </c>
      <c r="M145" s="1090">
        <v>0.49396188441600003</v>
      </c>
      <c r="N145" s="1090">
        <v>0.46926379019519998</v>
      </c>
      <c r="O145" s="1090">
        <v>0.45049323858739199</v>
      </c>
      <c r="P145" s="1090">
        <v>0.44148337381564412</v>
      </c>
      <c r="Q145" s="1090">
        <v>0.41940920512486191</v>
      </c>
      <c r="R145" s="1090">
        <v>0.4026328369198674</v>
      </c>
      <c r="S145" s="1090">
        <v>0.39458018018147006</v>
      </c>
      <c r="T145" s="1090">
        <v>0.39063437837965537</v>
      </c>
      <c r="U145" s="1084">
        <v>0.38282169081206224</v>
      </c>
    </row>
    <row r="146" spans="1:21" ht="24" customHeight="1">
      <c r="A146" s="1092"/>
      <c r="B146" s="1086"/>
      <c r="C146" s="1091"/>
      <c r="D146" s="172" t="s">
        <v>470</v>
      </c>
      <c r="E146" s="1089"/>
      <c r="F146" s="1082"/>
      <c r="G146" s="1090"/>
      <c r="H146" s="1090"/>
      <c r="I146" s="1090"/>
      <c r="J146" s="1090"/>
      <c r="K146" s="1090"/>
      <c r="L146" s="1090"/>
      <c r="M146" s="1090"/>
      <c r="N146" s="1090"/>
      <c r="O146" s="1090"/>
      <c r="P146" s="1090"/>
      <c r="Q146" s="1090"/>
      <c r="R146" s="1090"/>
      <c r="S146" s="1090"/>
      <c r="T146" s="1090"/>
      <c r="U146" s="1084"/>
    </row>
    <row r="147" spans="1:21" ht="24" customHeight="1">
      <c r="A147" s="1092"/>
      <c r="B147" s="1085" t="s">
        <v>472</v>
      </c>
      <c r="C147" s="1087" t="s">
        <v>468</v>
      </c>
      <c r="D147" s="171" t="s">
        <v>469</v>
      </c>
      <c r="E147" s="1089"/>
      <c r="F147" s="1082"/>
      <c r="G147" s="1082"/>
      <c r="H147" s="1090">
        <v>0.96</v>
      </c>
      <c r="I147" s="1090">
        <v>0.94079999999999997</v>
      </c>
      <c r="J147" s="1090">
        <v>0.82790399999999997</v>
      </c>
      <c r="K147" s="1090">
        <v>0.75339263999999995</v>
      </c>
      <c r="L147" s="1090">
        <v>0.70065515519999999</v>
      </c>
      <c r="M147" s="1090">
        <v>0.65861584588799993</v>
      </c>
      <c r="N147" s="1090">
        <v>0.62568505359359994</v>
      </c>
      <c r="O147" s="1090">
        <v>0.60065765144985594</v>
      </c>
      <c r="P147" s="1090">
        <v>0.58864449842085886</v>
      </c>
      <c r="Q147" s="1090">
        <v>0.55921227349981595</v>
      </c>
      <c r="R147" s="1090">
        <v>0.53684378255982335</v>
      </c>
      <c r="S147" s="1090">
        <v>0.52610690690862683</v>
      </c>
      <c r="T147" s="1090">
        <v>0.52084583783954053</v>
      </c>
      <c r="U147" s="1084">
        <v>0.51042892108274973</v>
      </c>
    </row>
    <row r="148" spans="1:21" ht="24" customHeight="1">
      <c r="A148" s="1092"/>
      <c r="B148" s="1086"/>
      <c r="C148" s="1091"/>
      <c r="D148" s="172" t="s">
        <v>470</v>
      </c>
      <c r="E148" s="1089"/>
      <c r="F148" s="1082"/>
      <c r="G148" s="1082"/>
      <c r="H148" s="1090"/>
      <c r="I148" s="1090"/>
      <c r="J148" s="1090"/>
      <c r="K148" s="1090"/>
      <c r="L148" s="1090"/>
      <c r="M148" s="1090"/>
      <c r="N148" s="1090"/>
      <c r="O148" s="1090"/>
      <c r="P148" s="1090"/>
      <c r="Q148" s="1090"/>
      <c r="R148" s="1090"/>
      <c r="S148" s="1090"/>
      <c r="T148" s="1090"/>
      <c r="U148" s="1084"/>
    </row>
    <row r="149" spans="1:21" ht="24" customHeight="1">
      <c r="A149" s="1092"/>
      <c r="B149" s="1085" t="s">
        <v>473</v>
      </c>
      <c r="C149" s="1087" t="s">
        <v>468</v>
      </c>
      <c r="D149" s="171" t="s">
        <v>469</v>
      </c>
      <c r="E149" s="1089"/>
      <c r="F149" s="1082"/>
      <c r="G149" s="1082"/>
      <c r="H149" s="1082"/>
      <c r="I149" s="1090">
        <v>0.98</v>
      </c>
      <c r="J149" s="1090">
        <v>0.86239999999999994</v>
      </c>
      <c r="K149" s="1090">
        <v>0.78478399999999993</v>
      </c>
      <c r="L149" s="1090">
        <v>0.72984912000000002</v>
      </c>
      <c r="M149" s="1090">
        <v>0.68605817280000003</v>
      </c>
      <c r="N149" s="1090">
        <v>0.65175526415999996</v>
      </c>
      <c r="O149" s="1090">
        <v>0.62568505359359994</v>
      </c>
      <c r="P149" s="1090">
        <v>0.61317135252172794</v>
      </c>
      <c r="Q149" s="1090">
        <v>0.58251278489564151</v>
      </c>
      <c r="R149" s="1090">
        <v>0.55921227349981584</v>
      </c>
      <c r="S149" s="1090">
        <v>0.54802802802981954</v>
      </c>
      <c r="T149" s="1090">
        <v>0.5425477477495213</v>
      </c>
      <c r="U149" s="1084">
        <v>0.53169679279453086</v>
      </c>
    </row>
    <row r="150" spans="1:21" ht="24" customHeight="1">
      <c r="A150" s="1092"/>
      <c r="B150" s="1086"/>
      <c r="C150" s="1091"/>
      <c r="D150" s="172" t="s">
        <v>470</v>
      </c>
      <c r="E150" s="1089"/>
      <c r="F150" s="1082"/>
      <c r="G150" s="1082"/>
      <c r="H150" s="1082"/>
      <c r="I150" s="1090"/>
      <c r="J150" s="1090"/>
      <c r="K150" s="1090"/>
      <c r="L150" s="1090"/>
      <c r="M150" s="1090"/>
      <c r="N150" s="1090"/>
      <c r="O150" s="1090"/>
      <c r="P150" s="1090"/>
      <c r="Q150" s="1090"/>
      <c r="R150" s="1090"/>
      <c r="S150" s="1090"/>
      <c r="T150" s="1090"/>
      <c r="U150" s="1084"/>
    </row>
    <row r="151" spans="1:21" ht="24" customHeight="1">
      <c r="A151" s="1092"/>
      <c r="B151" s="1085" t="s">
        <v>474</v>
      </c>
      <c r="C151" s="1087" t="s">
        <v>468</v>
      </c>
      <c r="D151" s="171" t="s">
        <v>469</v>
      </c>
      <c r="E151" s="1089"/>
      <c r="F151" s="1082"/>
      <c r="G151" s="1082"/>
      <c r="H151" s="1082"/>
      <c r="I151" s="1082"/>
      <c r="J151" s="1090">
        <v>0.88</v>
      </c>
      <c r="K151" s="1090">
        <v>0.80080000000000007</v>
      </c>
      <c r="L151" s="1090">
        <v>0.74474400000000007</v>
      </c>
      <c r="M151" s="1090">
        <v>0.70005936000000002</v>
      </c>
      <c r="N151" s="1090">
        <v>0.665056392</v>
      </c>
      <c r="O151" s="1090">
        <v>0.63845413631999992</v>
      </c>
      <c r="P151" s="1090">
        <v>0.62568505359359994</v>
      </c>
      <c r="Q151" s="1090">
        <v>0.59440080091391989</v>
      </c>
      <c r="R151" s="1090">
        <v>0.57062476887736302</v>
      </c>
      <c r="S151" s="1090">
        <v>0.55921227349981573</v>
      </c>
      <c r="T151" s="1090">
        <v>0.55362015076481752</v>
      </c>
      <c r="U151" s="1084">
        <v>0.54254774774952119</v>
      </c>
    </row>
    <row r="152" spans="1:21" ht="24" customHeight="1">
      <c r="A152" s="1092"/>
      <c r="B152" s="1086"/>
      <c r="C152" s="1091"/>
      <c r="D152" s="172" t="s">
        <v>470</v>
      </c>
      <c r="E152" s="1089"/>
      <c r="F152" s="1082"/>
      <c r="G152" s="1082"/>
      <c r="H152" s="1082"/>
      <c r="I152" s="1082"/>
      <c r="J152" s="1090"/>
      <c r="K152" s="1090"/>
      <c r="L152" s="1090"/>
      <c r="M152" s="1090"/>
      <c r="N152" s="1090"/>
      <c r="O152" s="1090"/>
      <c r="P152" s="1090"/>
      <c r="Q152" s="1090"/>
      <c r="R152" s="1090"/>
      <c r="S152" s="1090"/>
      <c r="T152" s="1090"/>
      <c r="U152" s="1084"/>
    </row>
    <row r="153" spans="1:21" ht="24" customHeight="1">
      <c r="A153" s="1092"/>
      <c r="B153" s="1085" t="s">
        <v>475</v>
      </c>
      <c r="C153" s="1087" t="s">
        <v>468</v>
      </c>
      <c r="D153" s="171" t="s">
        <v>469</v>
      </c>
      <c r="E153" s="1089"/>
      <c r="F153" s="1082"/>
      <c r="G153" s="1082"/>
      <c r="H153" s="1082"/>
      <c r="I153" s="1082"/>
      <c r="J153" s="1082"/>
      <c r="K153" s="1090">
        <v>0.91</v>
      </c>
      <c r="L153" s="1090">
        <v>0.84630000000000005</v>
      </c>
      <c r="M153" s="1090">
        <v>0.79552199999999995</v>
      </c>
      <c r="N153" s="1090">
        <v>0.75574589999999997</v>
      </c>
      <c r="O153" s="1090">
        <v>0.72551606399999991</v>
      </c>
      <c r="P153" s="1090">
        <v>0.71100574271999994</v>
      </c>
      <c r="Q153" s="1090">
        <v>0.67545545558399989</v>
      </c>
      <c r="R153" s="1090">
        <v>0.64843723736063985</v>
      </c>
      <c r="S153" s="1090">
        <v>0.63546849261342708</v>
      </c>
      <c r="T153" s="1090">
        <v>0.62911380768729286</v>
      </c>
      <c r="U153" s="1084">
        <v>0.61653153153354701</v>
      </c>
    </row>
    <row r="154" spans="1:21" ht="24" customHeight="1">
      <c r="A154" s="1092"/>
      <c r="B154" s="1086"/>
      <c r="C154" s="1091"/>
      <c r="D154" s="172" t="s">
        <v>470</v>
      </c>
      <c r="E154" s="1089"/>
      <c r="F154" s="1082"/>
      <c r="G154" s="1082"/>
      <c r="H154" s="1082"/>
      <c r="I154" s="1082"/>
      <c r="J154" s="1082"/>
      <c r="K154" s="1090"/>
      <c r="L154" s="1090"/>
      <c r="M154" s="1090"/>
      <c r="N154" s="1090"/>
      <c r="O154" s="1090"/>
      <c r="P154" s="1090"/>
      <c r="Q154" s="1090"/>
      <c r="R154" s="1090"/>
      <c r="S154" s="1090"/>
      <c r="T154" s="1090"/>
      <c r="U154" s="1084"/>
    </row>
    <row r="155" spans="1:21" ht="24" customHeight="1">
      <c r="A155" s="1092"/>
      <c r="B155" s="1085" t="s">
        <v>476</v>
      </c>
      <c r="C155" s="1087" t="s">
        <v>468</v>
      </c>
      <c r="D155" s="171" t="s">
        <v>469</v>
      </c>
      <c r="E155" s="1089"/>
      <c r="F155" s="1082"/>
      <c r="G155" s="1082"/>
      <c r="H155" s="1082"/>
      <c r="I155" s="1082"/>
      <c r="J155" s="1082"/>
      <c r="K155" s="1082"/>
      <c r="L155" s="1090">
        <v>0.93</v>
      </c>
      <c r="M155" s="1090">
        <v>0.87419999999999998</v>
      </c>
      <c r="N155" s="1090">
        <v>0.83048999999999995</v>
      </c>
      <c r="O155" s="1090">
        <v>0.79727039999999993</v>
      </c>
      <c r="P155" s="1090">
        <v>0.78132499199999994</v>
      </c>
      <c r="Q155" s="1090">
        <v>0.74225874239999989</v>
      </c>
      <c r="R155" s="1090">
        <v>0.71256839270399985</v>
      </c>
      <c r="S155" s="1090">
        <v>0.69831702484991987</v>
      </c>
      <c r="T155" s="1090">
        <v>0.69133385460142061</v>
      </c>
      <c r="U155" s="1084">
        <v>0.67750717750939216</v>
      </c>
    </row>
    <row r="156" spans="1:21" ht="24" customHeight="1">
      <c r="A156" s="1092"/>
      <c r="B156" s="1086"/>
      <c r="C156" s="1091"/>
      <c r="D156" s="172" t="s">
        <v>470</v>
      </c>
      <c r="E156" s="1089"/>
      <c r="F156" s="1082"/>
      <c r="G156" s="1082"/>
      <c r="H156" s="1082"/>
      <c r="I156" s="1082"/>
      <c r="J156" s="1082"/>
      <c r="K156" s="1082"/>
      <c r="L156" s="1090"/>
      <c r="M156" s="1090"/>
      <c r="N156" s="1090"/>
      <c r="O156" s="1090"/>
      <c r="P156" s="1090"/>
      <c r="Q156" s="1090"/>
      <c r="R156" s="1090"/>
      <c r="S156" s="1090"/>
      <c r="T156" s="1090"/>
      <c r="U156" s="1084"/>
    </row>
    <row r="157" spans="1:21" ht="24" customHeight="1">
      <c r="A157" s="1092"/>
      <c r="B157" s="1085" t="s">
        <v>477</v>
      </c>
      <c r="C157" s="1087" t="s">
        <v>468</v>
      </c>
      <c r="D157" s="171" t="s">
        <v>469</v>
      </c>
      <c r="E157" s="1089"/>
      <c r="F157" s="1082"/>
      <c r="G157" s="1082"/>
      <c r="H157" s="1082"/>
      <c r="I157" s="1082"/>
      <c r="J157" s="1082"/>
      <c r="K157" s="1082"/>
      <c r="L157" s="1082"/>
      <c r="M157" s="1090">
        <v>0.94</v>
      </c>
      <c r="N157" s="1090">
        <v>0.8929999999999999</v>
      </c>
      <c r="O157" s="1090">
        <v>0.85727999999999993</v>
      </c>
      <c r="P157" s="1090">
        <v>0.84013439999999995</v>
      </c>
      <c r="Q157" s="1090">
        <v>0.79812767999999989</v>
      </c>
      <c r="R157" s="1090">
        <v>0.76620257279999993</v>
      </c>
      <c r="S157" s="1090">
        <v>0.75087852134399991</v>
      </c>
      <c r="T157" s="1090">
        <v>0.7433697361305599</v>
      </c>
      <c r="U157" s="1084">
        <v>0.72850234140794867</v>
      </c>
    </row>
    <row r="158" spans="1:21" ht="24" customHeight="1">
      <c r="A158" s="1092"/>
      <c r="B158" s="1086"/>
      <c r="C158" s="1091"/>
      <c r="D158" s="172" t="s">
        <v>470</v>
      </c>
      <c r="E158" s="1089"/>
      <c r="F158" s="1082"/>
      <c r="G158" s="1082"/>
      <c r="H158" s="1082"/>
      <c r="I158" s="1082"/>
      <c r="J158" s="1082"/>
      <c r="K158" s="1082"/>
      <c r="L158" s="1082"/>
      <c r="M158" s="1090"/>
      <c r="N158" s="1090"/>
      <c r="O158" s="1090"/>
      <c r="P158" s="1090"/>
      <c r="Q158" s="1090"/>
      <c r="R158" s="1090"/>
      <c r="S158" s="1090"/>
      <c r="T158" s="1090"/>
      <c r="U158" s="1084"/>
    </row>
    <row r="159" spans="1:21" ht="24" customHeight="1">
      <c r="A159" s="1092"/>
      <c r="B159" s="1085" t="s">
        <v>478</v>
      </c>
      <c r="C159" s="1087" t="s">
        <v>468</v>
      </c>
      <c r="D159" s="171" t="s">
        <v>469</v>
      </c>
      <c r="E159" s="1089"/>
      <c r="F159" s="1082"/>
      <c r="G159" s="1082"/>
      <c r="H159" s="1082"/>
      <c r="I159" s="1082"/>
      <c r="J159" s="1082"/>
      <c r="K159" s="1082"/>
      <c r="L159" s="1082"/>
      <c r="M159" s="1082"/>
      <c r="N159" s="1090">
        <v>0.95</v>
      </c>
      <c r="O159" s="1090">
        <v>0.91199999999999992</v>
      </c>
      <c r="P159" s="1090">
        <v>0.89375999999999989</v>
      </c>
      <c r="Q159" s="1090">
        <v>0.84907199999999983</v>
      </c>
      <c r="R159" s="1090">
        <v>0.8151091199999998</v>
      </c>
      <c r="S159" s="1090">
        <v>0.79880693759999977</v>
      </c>
      <c r="T159" s="1090">
        <v>0.79081886822399972</v>
      </c>
      <c r="U159" s="1084">
        <v>0.77500249085951967</v>
      </c>
    </row>
    <row r="160" spans="1:21" ht="24" customHeight="1">
      <c r="A160" s="1092"/>
      <c r="B160" s="1086"/>
      <c r="C160" s="1091"/>
      <c r="D160" s="172" t="s">
        <v>470</v>
      </c>
      <c r="E160" s="1089"/>
      <c r="F160" s="1082"/>
      <c r="G160" s="1082"/>
      <c r="H160" s="1082"/>
      <c r="I160" s="1082"/>
      <c r="J160" s="1082"/>
      <c r="K160" s="1082"/>
      <c r="L160" s="1082"/>
      <c r="M160" s="1082"/>
      <c r="N160" s="1090"/>
      <c r="O160" s="1090"/>
      <c r="P160" s="1090"/>
      <c r="Q160" s="1090"/>
      <c r="R160" s="1090"/>
      <c r="S160" s="1090"/>
      <c r="T160" s="1090"/>
      <c r="U160" s="1084"/>
    </row>
    <row r="161" spans="1:21" ht="24" customHeight="1">
      <c r="A161" s="1092"/>
      <c r="B161" s="1085" t="s">
        <v>479</v>
      </c>
      <c r="C161" s="1087" t="s">
        <v>468</v>
      </c>
      <c r="D161" s="171" t="s">
        <v>469</v>
      </c>
      <c r="E161" s="1089"/>
      <c r="F161" s="1082"/>
      <c r="G161" s="1082"/>
      <c r="H161" s="1082"/>
      <c r="I161" s="1082"/>
      <c r="J161" s="1082"/>
      <c r="K161" s="1082"/>
      <c r="L161" s="1082"/>
      <c r="M161" s="1082"/>
      <c r="N161" s="1082"/>
      <c r="O161" s="1090">
        <v>0.96</v>
      </c>
      <c r="P161" s="1090">
        <v>0.94079999999999997</v>
      </c>
      <c r="Q161" s="1090">
        <v>0.89375999999999989</v>
      </c>
      <c r="R161" s="1090">
        <v>0.85800959999999982</v>
      </c>
      <c r="S161" s="1090">
        <v>0.84084940799999985</v>
      </c>
      <c r="T161" s="1090">
        <v>0.83244091391999986</v>
      </c>
      <c r="U161" s="1084">
        <v>0.81579209564159982</v>
      </c>
    </row>
    <row r="162" spans="1:21" ht="24" customHeight="1">
      <c r="A162" s="1092"/>
      <c r="B162" s="1086"/>
      <c r="C162" s="1091"/>
      <c r="D162" s="172" t="s">
        <v>470</v>
      </c>
      <c r="E162" s="1089"/>
      <c r="F162" s="1082"/>
      <c r="G162" s="1082"/>
      <c r="H162" s="1082"/>
      <c r="I162" s="1082"/>
      <c r="J162" s="1082"/>
      <c r="K162" s="1082"/>
      <c r="L162" s="1082"/>
      <c r="M162" s="1082"/>
      <c r="N162" s="1082"/>
      <c r="O162" s="1090"/>
      <c r="P162" s="1090"/>
      <c r="Q162" s="1090"/>
      <c r="R162" s="1090"/>
      <c r="S162" s="1090"/>
      <c r="T162" s="1090"/>
      <c r="U162" s="1084"/>
    </row>
    <row r="163" spans="1:21" ht="24" customHeight="1">
      <c r="A163" s="1092"/>
      <c r="B163" s="1085" t="s">
        <v>480</v>
      </c>
      <c r="C163" s="1087" t="s">
        <v>468</v>
      </c>
      <c r="D163" s="171" t="s">
        <v>469</v>
      </c>
      <c r="E163" s="1089"/>
      <c r="F163" s="1082"/>
      <c r="G163" s="1082"/>
      <c r="H163" s="1082"/>
      <c r="I163" s="1082"/>
      <c r="J163" s="1082"/>
      <c r="K163" s="1082"/>
      <c r="L163" s="1082"/>
      <c r="M163" s="1082"/>
      <c r="N163" s="1082"/>
      <c r="O163" s="1082"/>
      <c r="P163" s="1090">
        <v>0.98</v>
      </c>
      <c r="Q163" s="1090">
        <v>0.93099999999999994</v>
      </c>
      <c r="R163" s="1090">
        <v>0.89375999999999989</v>
      </c>
      <c r="S163" s="1090">
        <v>0.87588479999999991</v>
      </c>
      <c r="T163" s="1090">
        <v>0.86712595199999987</v>
      </c>
      <c r="U163" s="1084">
        <v>0.84978343295999981</v>
      </c>
    </row>
    <row r="164" spans="1:21" ht="24" customHeight="1">
      <c r="A164" s="1092"/>
      <c r="B164" s="1086"/>
      <c r="C164" s="1091"/>
      <c r="D164" s="172" t="s">
        <v>470</v>
      </c>
      <c r="E164" s="1089"/>
      <c r="F164" s="1082"/>
      <c r="G164" s="1082"/>
      <c r="H164" s="1082"/>
      <c r="I164" s="1082"/>
      <c r="J164" s="1082"/>
      <c r="K164" s="1082"/>
      <c r="L164" s="1082"/>
      <c r="M164" s="1082"/>
      <c r="N164" s="1082"/>
      <c r="O164" s="1082"/>
      <c r="P164" s="1090"/>
      <c r="Q164" s="1090"/>
      <c r="R164" s="1090"/>
      <c r="S164" s="1090"/>
      <c r="T164" s="1090"/>
      <c r="U164" s="1084"/>
    </row>
    <row r="165" spans="1:21" ht="24" customHeight="1">
      <c r="A165" s="1092"/>
      <c r="B165" s="1085" t="s">
        <v>481</v>
      </c>
      <c r="C165" s="1087" t="s">
        <v>468</v>
      </c>
      <c r="D165" s="171" t="s">
        <v>469</v>
      </c>
      <c r="E165" s="1089"/>
      <c r="F165" s="1082"/>
      <c r="G165" s="1082"/>
      <c r="H165" s="1082"/>
      <c r="I165" s="1082"/>
      <c r="J165" s="1082"/>
      <c r="K165" s="1082"/>
      <c r="L165" s="1082"/>
      <c r="M165" s="1082"/>
      <c r="N165" s="1082"/>
      <c r="O165" s="1082"/>
      <c r="P165" s="1082"/>
      <c r="Q165" s="1090">
        <v>0.95</v>
      </c>
      <c r="R165" s="1090">
        <v>0.91199999999999992</v>
      </c>
      <c r="S165" s="1090">
        <v>0.89375999999999989</v>
      </c>
      <c r="T165" s="1090">
        <v>0.8848223999999999</v>
      </c>
      <c r="U165" s="1084">
        <v>0.86712595199999987</v>
      </c>
    </row>
    <row r="166" spans="1:21" ht="24" customHeight="1">
      <c r="A166" s="1092"/>
      <c r="B166" s="1086"/>
      <c r="C166" s="1091"/>
      <c r="D166" s="172" t="s">
        <v>470</v>
      </c>
      <c r="E166" s="1089"/>
      <c r="F166" s="1082"/>
      <c r="G166" s="1082"/>
      <c r="H166" s="1082"/>
      <c r="I166" s="1082"/>
      <c r="J166" s="1082"/>
      <c r="K166" s="1082"/>
      <c r="L166" s="1082"/>
      <c r="M166" s="1082"/>
      <c r="N166" s="1082"/>
      <c r="O166" s="1082"/>
      <c r="P166" s="1082"/>
      <c r="Q166" s="1090"/>
      <c r="R166" s="1090"/>
      <c r="S166" s="1090"/>
      <c r="T166" s="1090"/>
      <c r="U166" s="1084"/>
    </row>
    <row r="167" spans="1:21" ht="24" customHeight="1">
      <c r="A167" s="1092"/>
      <c r="B167" s="1085" t="s">
        <v>482</v>
      </c>
      <c r="C167" s="1087" t="s">
        <v>468</v>
      </c>
      <c r="D167" s="171" t="s">
        <v>469</v>
      </c>
      <c r="E167" s="1089"/>
      <c r="F167" s="1082"/>
      <c r="G167" s="1082"/>
      <c r="H167" s="1082"/>
      <c r="I167" s="1082"/>
      <c r="J167" s="1082"/>
      <c r="K167" s="1082"/>
      <c r="L167" s="1082"/>
      <c r="M167" s="1082"/>
      <c r="N167" s="1082"/>
      <c r="O167" s="1082"/>
      <c r="P167" s="1082"/>
      <c r="Q167" s="1082"/>
      <c r="R167" s="1090">
        <v>0.96</v>
      </c>
      <c r="S167" s="1090">
        <v>0.94079999999999997</v>
      </c>
      <c r="T167" s="1090">
        <v>0.931392</v>
      </c>
      <c r="U167" s="1084">
        <v>0.91276415999999994</v>
      </c>
    </row>
    <row r="168" spans="1:21" ht="24" customHeight="1">
      <c r="A168" s="1092"/>
      <c r="B168" s="1086"/>
      <c r="C168" s="1091"/>
      <c r="D168" s="172" t="s">
        <v>470</v>
      </c>
      <c r="E168" s="1089"/>
      <c r="F168" s="1082"/>
      <c r="G168" s="1082"/>
      <c r="H168" s="1082"/>
      <c r="I168" s="1082"/>
      <c r="J168" s="1082"/>
      <c r="K168" s="1082"/>
      <c r="L168" s="1082"/>
      <c r="M168" s="1082"/>
      <c r="N168" s="1082"/>
      <c r="O168" s="1082"/>
      <c r="P168" s="1082"/>
      <c r="Q168" s="1082"/>
      <c r="R168" s="1090"/>
      <c r="S168" s="1090"/>
      <c r="T168" s="1090"/>
      <c r="U168" s="1084"/>
    </row>
    <row r="169" spans="1:21" ht="24" customHeight="1">
      <c r="A169" s="1092"/>
      <c r="B169" s="1085" t="s">
        <v>483</v>
      </c>
      <c r="C169" s="1087" t="s">
        <v>468</v>
      </c>
      <c r="D169" s="171" t="s">
        <v>469</v>
      </c>
      <c r="E169" s="1089"/>
      <c r="F169" s="1082"/>
      <c r="G169" s="1082"/>
      <c r="H169" s="1082"/>
      <c r="I169" s="1082"/>
      <c r="J169" s="1082"/>
      <c r="K169" s="1082"/>
      <c r="L169" s="1082"/>
      <c r="M169" s="1082"/>
      <c r="N169" s="1082"/>
      <c r="O169" s="1082"/>
      <c r="P169" s="1082"/>
      <c r="Q169" s="1082"/>
      <c r="R169" s="1082"/>
      <c r="S169" s="1090">
        <v>0.98</v>
      </c>
      <c r="T169" s="1090">
        <v>0.97019999999999995</v>
      </c>
      <c r="U169" s="1084">
        <v>0.95079599999999997</v>
      </c>
    </row>
    <row r="170" spans="1:21" ht="24" customHeight="1">
      <c r="A170" s="1092"/>
      <c r="B170" s="1086"/>
      <c r="C170" s="1091"/>
      <c r="D170" s="172" t="s">
        <v>470</v>
      </c>
      <c r="E170" s="1089"/>
      <c r="F170" s="1082"/>
      <c r="G170" s="1082"/>
      <c r="H170" s="1082"/>
      <c r="I170" s="1082"/>
      <c r="J170" s="1082"/>
      <c r="K170" s="1082"/>
      <c r="L170" s="1082"/>
      <c r="M170" s="1082"/>
      <c r="N170" s="1082"/>
      <c r="O170" s="1082"/>
      <c r="P170" s="1082"/>
      <c r="Q170" s="1082"/>
      <c r="R170" s="1082"/>
      <c r="S170" s="1090"/>
      <c r="T170" s="1090"/>
      <c r="U170" s="1084"/>
    </row>
    <row r="171" spans="1:21" ht="24" customHeight="1">
      <c r="A171" s="1092"/>
      <c r="B171" s="1085" t="s">
        <v>484</v>
      </c>
      <c r="C171" s="1087" t="s">
        <v>468</v>
      </c>
      <c r="D171" s="171" t="s">
        <v>469</v>
      </c>
      <c r="E171" s="1089"/>
      <c r="F171" s="1082"/>
      <c r="G171" s="1082"/>
      <c r="H171" s="1082"/>
      <c r="I171" s="1082"/>
      <c r="J171" s="1082"/>
      <c r="K171" s="1082"/>
      <c r="L171" s="1082"/>
      <c r="M171" s="1082"/>
      <c r="N171" s="1082"/>
      <c r="O171" s="1082"/>
      <c r="P171" s="1082"/>
      <c r="Q171" s="1082"/>
      <c r="R171" s="1082"/>
      <c r="S171" s="1082"/>
      <c r="T171" s="1090">
        <v>0.99</v>
      </c>
      <c r="U171" s="1084">
        <v>0.97019999999999995</v>
      </c>
    </row>
    <row r="172" spans="1:21" ht="24" customHeight="1">
      <c r="A172" s="1092"/>
      <c r="B172" s="1086"/>
      <c r="C172" s="1091"/>
      <c r="D172" s="172" t="s">
        <v>470</v>
      </c>
      <c r="E172" s="1089"/>
      <c r="F172" s="1082"/>
      <c r="G172" s="1082"/>
      <c r="H172" s="1082"/>
      <c r="I172" s="1082"/>
      <c r="J172" s="1082"/>
      <c r="K172" s="1082"/>
      <c r="L172" s="1082"/>
      <c r="M172" s="1082"/>
      <c r="N172" s="1082"/>
      <c r="O172" s="1082"/>
      <c r="P172" s="1082"/>
      <c r="Q172" s="1082"/>
      <c r="R172" s="1082"/>
      <c r="S172" s="1082"/>
      <c r="T172" s="1090"/>
      <c r="U172" s="1084"/>
    </row>
    <row r="173" spans="1:21" ht="24" customHeight="1">
      <c r="A173" s="1092"/>
      <c r="B173" s="1085" t="s">
        <v>485</v>
      </c>
      <c r="C173" s="1087" t="s">
        <v>468</v>
      </c>
      <c r="D173" s="171" t="s">
        <v>469</v>
      </c>
      <c r="E173" s="1089"/>
      <c r="F173" s="1082"/>
      <c r="G173" s="1082"/>
      <c r="H173" s="1082"/>
      <c r="I173" s="1082"/>
      <c r="J173" s="1082"/>
      <c r="K173" s="1082"/>
      <c r="L173" s="1082"/>
      <c r="M173" s="1082"/>
      <c r="N173" s="1082"/>
      <c r="O173" s="1082"/>
      <c r="P173" s="1082"/>
      <c r="Q173" s="1082"/>
      <c r="R173" s="1082"/>
      <c r="S173" s="1082"/>
      <c r="T173" s="1082"/>
      <c r="U173" s="1084">
        <v>0.98</v>
      </c>
    </row>
    <row r="174" spans="1:21" ht="24" customHeight="1">
      <c r="A174" s="1092"/>
      <c r="B174" s="1086"/>
      <c r="C174" s="1091"/>
      <c r="D174" s="172" t="s">
        <v>470</v>
      </c>
      <c r="E174" s="1089"/>
      <c r="F174" s="1082"/>
      <c r="G174" s="1082"/>
      <c r="H174" s="1082"/>
      <c r="I174" s="1082"/>
      <c r="J174" s="1082"/>
      <c r="K174" s="1082"/>
      <c r="L174" s="1082"/>
      <c r="M174" s="1082"/>
      <c r="N174" s="1082"/>
      <c r="O174" s="1082"/>
      <c r="P174" s="1082"/>
      <c r="Q174" s="1082"/>
      <c r="R174" s="1082"/>
      <c r="S174" s="1082"/>
      <c r="T174" s="1082"/>
      <c r="U174" s="1084"/>
    </row>
    <row r="175" spans="1:21" ht="24" customHeight="1">
      <c r="A175" s="1092"/>
      <c r="B175" s="1085" t="s">
        <v>197</v>
      </c>
      <c r="C175" s="1087" t="s">
        <v>468</v>
      </c>
      <c r="D175" s="171" t="s">
        <v>469</v>
      </c>
      <c r="E175" s="1089"/>
      <c r="F175" s="1082"/>
      <c r="G175" s="1082"/>
      <c r="H175" s="1082"/>
      <c r="I175" s="1082"/>
      <c r="J175" s="1082"/>
      <c r="K175" s="1082"/>
      <c r="L175" s="1082"/>
      <c r="M175" s="1082"/>
      <c r="N175" s="1082"/>
      <c r="O175" s="1082"/>
      <c r="P175" s="1082"/>
      <c r="Q175" s="1082"/>
      <c r="R175" s="1082"/>
      <c r="S175" s="1082"/>
      <c r="T175" s="1082"/>
      <c r="U175" s="1083"/>
    </row>
    <row r="176" spans="1:21" ht="24" customHeight="1">
      <c r="A176" s="1092"/>
      <c r="B176" s="1086"/>
      <c r="C176" s="1088"/>
      <c r="D176" s="172" t="s">
        <v>470</v>
      </c>
      <c r="E176" s="1089"/>
      <c r="F176" s="1082"/>
      <c r="G176" s="1082"/>
      <c r="H176" s="1082"/>
      <c r="I176" s="1082"/>
      <c r="J176" s="1082"/>
      <c r="K176" s="1082"/>
      <c r="L176" s="1082"/>
      <c r="M176" s="1082"/>
      <c r="N176" s="1082"/>
      <c r="O176" s="1082"/>
      <c r="P176" s="1082"/>
      <c r="Q176" s="1082"/>
      <c r="R176" s="1082"/>
      <c r="S176" s="1082"/>
      <c r="T176" s="1082"/>
      <c r="U176" s="1083"/>
    </row>
    <row r="177" spans="1:21" ht="24" customHeight="1">
      <c r="A177" s="1092" t="s">
        <v>204</v>
      </c>
      <c r="B177" s="1085" t="s">
        <v>467</v>
      </c>
      <c r="C177" s="1087" t="s">
        <v>468</v>
      </c>
      <c r="D177" s="171" t="s">
        <v>469</v>
      </c>
      <c r="E177" s="1093"/>
      <c r="F177" s="1090">
        <v>0.63</v>
      </c>
      <c r="G177" s="1090">
        <v>0.47249999999999998</v>
      </c>
      <c r="H177" s="1090">
        <v>0.44887500000000002</v>
      </c>
      <c r="I177" s="1090">
        <v>0.44438625000000004</v>
      </c>
      <c r="J177" s="1090">
        <v>0.39105990000000002</v>
      </c>
      <c r="K177" s="1090">
        <v>0.35586450900000005</v>
      </c>
      <c r="L177" s="1090">
        <v>0.33095399337000009</v>
      </c>
      <c r="M177" s="1090">
        <v>0.31109675376780005</v>
      </c>
      <c r="N177" s="1090">
        <v>0.29554191607941005</v>
      </c>
      <c r="O177" s="1090">
        <v>0.28372023943623365</v>
      </c>
      <c r="P177" s="1090">
        <v>0.27804583464750898</v>
      </c>
      <c r="Q177" s="1090">
        <v>0.26414354291513353</v>
      </c>
      <c r="R177" s="1090">
        <v>0.25357780119852819</v>
      </c>
      <c r="S177" s="1090">
        <v>0.24850624517455761</v>
      </c>
      <c r="T177" s="1090">
        <v>0.24602118272281204</v>
      </c>
      <c r="U177" s="1084">
        <v>0.24110075906835579</v>
      </c>
    </row>
    <row r="178" spans="1:21" ht="24" customHeight="1">
      <c r="A178" s="1092"/>
      <c r="B178" s="1086"/>
      <c r="C178" s="1091"/>
      <c r="D178" s="172" t="s">
        <v>470</v>
      </c>
      <c r="E178" s="1093"/>
      <c r="F178" s="1090"/>
      <c r="G178" s="1090"/>
      <c r="H178" s="1090"/>
      <c r="I178" s="1090"/>
      <c r="J178" s="1090"/>
      <c r="K178" s="1090"/>
      <c r="L178" s="1090"/>
      <c r="M178" s="1090"/>
      <c r="N178" s="1090"/>
      <c r="O178" s="1090"/>
      <c r="P178" s="1090"/>
      <c r="Q178" s="1090"/>
      <c r="R178" s="1090"/>
      <c r="S178" s="1090"/>
      <c r="T178" s="1090"/>
      <c r="U178" s="1084"/>
    </row>
    <row r="179" spans="1:21" ht="24" customHeight="1">
      <c r="A179" s="1092"/>
      <c r="B179" s="1085" t="s">
        <v>471</v>
      </c>
      <c r="C179" s="1087" t="s">
        <v>468</v>
      </c>
      <c r="D179" s="171" t="s">
        <v>469</v>
      </c>
      <c r="E179" s="1089"/>
      <c r="F179" s="1082"/>
      <c r="G179" s="1090">
        <v>0.75</v>
      </c>
      <c r="H179" s="1090">
        <v>0.71249999999999991</v>
      </c>
      <c r="I179" s="1090">
        <v>0.70537499999999986</v>
      </c>
      <c r="J179" s="1090">
        <v>0.62072999999999989</v>
      </c>
      <c r="K179" s="1090">
        <v>0.56486429999999987</v>
      </c>
      <c r="L179" s="1090">
        <v>0.52532379899999992</v>
      </c>
      <c r="M179" s="1090">
        <v>0.49380437105999991</v>
      </c>
      <c r="N179" s="1090">
        <v>0.46911415250699989</v>
      </c>
      <c r="O179" s="1090">
        <v>0.4503495864067199</v>
      </c>
      <c r="P179" s="1090">
        <v>0.4413425946785855</v>
      </c>
      <c r="Q179" s="1090">
        <v>0.41927546494465623</v>
      </c>
      <c r="R179" s="1090">
        <v>0.40250444634686994</v>
      </c>
      <c r="S179" s="1090">
        <v>0.39445435741993251</v>
      </c>
      <c r="T179" s="1090">
        <v>0.39050981384573319</v>
      </c>
      <c r="U179" s="1084">
        <v>0.38269961756881854</v>
      </c>
    </row>
    <row r="180" spans="1:21" ht="24" customHeight="1">
      <c r="A180" s="1092"/>
      <c r="B180" s="1086"/>
      <c r="C180" s="1091"/>
      <c r="D180" s="172" t="s">
        <v>470</v>
      </c>
      <c r="E180" s="1089"/>
      <c r="F180" s="1082"/>
      <c r="G180" s="1090"/>
      <c r="H180" s="1090"/>
      <c r="I180" s="1090"/>
      <c r="J180" s="1090"/>
      <c r="K180" s="1090"/>
      <c r="L180" s="1090"/>
      <c r="M180" s="1090"/>
      <c r="N180" s="1090"/>
      <c r="O180" s="1090"/>
      <c r="P180" s="1090"/>
      <c r="Q180" s="1090"/>
      <c r="R180" s="1090"/>
      <c r="S180" s="1090"/>
      <c r="T180" s="1090"/>
      <c r="U180" s="1084"/>
    </row>
    <row r="181" spans="1:21" ht="24" customHeight="1">
      <c r="A181" s="1092"/>
      <c r="B181" s="1085" t="s">
        <v>472</v>
      </c>
      <c r="C181" s="1087" t="s">
        <v>468</v>
      </c>
      <c r="D181" s="171" t="s">
        <v>469</v>
      </c>
      <c r="E181" s="1089"/>
      <c r="F181" s="1082"/>
      <c r="G181" s="1082"/>
      <c r="H181" s="1090">
        <v>0.95</v>
      </c>
      <c r="I181" s="1090">
        <v>0.9405</v>
      </c>
      <c r="J181" s="1090">
        <v>0.82764000000000004</v>
      </c>
      <c r="K181" s="1090">
        <v>0.75315240000000006</v>
      </c>
      <c r="L181" s="1090">
        <v>0.70043173200000008</v>
      </c>
      <c r="M181" s="1090">
        <v>0.65840582808000003</v>
      </c>
      <c r="N181" s="1090">
        <v>0.62548553667600004</v>
      </c>
      <c r="O181" s="1090">
        <v>0.60046611520895998</v>
      </c>
      <c r="P181" s="1090">
        <v>0.58845679290478081</v>
      </c>
      <c r="Q181" s="1090">
        <v>0.55903395325954175</v>
      </c>
      <c r="R181" s="1090">
        <v>0.5366725951291601</v>
      </c>
      <c r="S181" s="1090">
        <v>0.52593914322657687</v>
      </c>
      <c r="T181" s="1090">
        <v>0.52067975179431114</v>
      </c>
      <c r="U181" s="1084">
        <v>0.5102661567584249</v>
      </c>
    </row>
    <row r="182" spans="1:21" ht="24" customHeight="1">
      <c r="A182" s="1092"/>
      <c r="B182" s="1086"/>
      <c r="C182" s="1091"/>
      <c r="D182" s="172" t="s">
        <v>470</v>
      </c>
      <c r="E182" s="1089"/>
      <c r="F182" s="1082"/>
      <c r="G182" s="1082"/>
      <c r="H182" s="1090"/>
      <c r="I182" s="1090"/>
      <c r="J182" s="1090"/>
      <c r="K182" s="1090"/>
      <c r="L182" s="1090"/>
      <c r="M182" s="1090"/>
      <c r="N182" s="1090"/>
      <c r="O182" s="1090"/>
      <c r="P182" s="1090"/>
      <c r="Q182" s="1090"/>
      <c r="R182" s="1090"/>
      <c r="S182" s="1090"/>
      <c r="T182" s="1090"/>
      <c r="U182" s="1084"/>
    </row>
    <row r="183" spans="1:21" ht="24" customHeight="1">
      <c r="A183" s="1092"/>
      <c r="B183" s="1085" t="s">
        <v>473</v>
      </c>
      <c r="C183" s="1087" t="s">
        <v>468</v>
      </c>
      <c r="D183" s="171" t="s">
        <v>469</v>
      </c>
      <c r="E183" s="1089"/>
      <c r="F183" s="1082"/>
      <c r="G183" s="1082"/>
      <c r="H183" s="1082"/>
      <c r="I183" s="1090">
        <v>0.99</v>
      </c>
      <c r="J183" s="1090">
        <v>0.87119999999999997</v>
      </c>
      <c r="K183" s="1090">
        <v>0.79279200000000005</v>
      </c>
      <c r="L183" s="1090">
        <v>0.7372965600000001</v>
      </c>
      <c r="M183" s="1090">
        <v>0.69305876640000008</v>
      </c>
      <c r="N183" s="1090">
        <v>0.65840582808000003</v>
      </c>
      <c r="O183" s="1090">
        <v>0.63206959495680004</v>
      </c>
      <c r="P183" s="1090">
        <v>0.619428203057664</v>
      </c>
      <c r="Q183" s="1090">
        <v>0.58845679290478081</v>
      </c>
      <c r="R183" s="1090">
        <v>0.56491852118858954</v>
      </c>
      <c r="S183" s="1090">
        <v>0.55362015076481774</v>
      </c>
      <c r="T183" s="1090">
        <v>0.54808394925716952</v>
      </c>
      <c r="U183" s="1084">
        <v>0.53712227027202608</v>
      </c>
    </row>
    <row r="184" spans="1:21" ht="24" customHeight="1">
      <c r="A184" s="1092"/>
      <c r="B184" s="1086"/>
      <c r="C184" s="1091"/>
      <c r="D184" s="172" t="s">
        <v>470</v>
      </c>
      <c r="E184" s="1089"/>
      <c r="F184" s="1082"/>
      <c r="G184" s="1082"/>
      <c r="H184" s="1082"/>
      <c r="I184" s="1090"/>
      <c r="J184" s="1090"/>
      <c r="K184" s="1090"/>
      <c r="L184" s="1090"/>
      <c r="M184" s="1090"/>
      <c r="N184" s="1090"/>
      <c r="O184" s="1090"/>
      <c r="P184" s="1090"/>
      <c r="Q184" s="1090"/>
      <c r="R184" s="1090"/>
      <c r="S184" s="1090"/>
      <c r="T184" s="1090"/>
      <c r="U184" s="1084"/>
    </row>
    <row r="185" spans="1:21" ht="24" customHeight="1">
      <c r="A185" s="1092"/>
      <c r="B185" s="1085" t="s">
        <v>474</v>
      </c>
      <c r="C185" s="1087" t="s">
        <v>468</v>
      </c>
      <c r="D185" s="171" t="s">
        <v>469</v>
      </c>
      <c r="E185" s="1089"/>
      <c r="F185" s="1082"/>
      <c r="G185" s="1082"/>
      <c r="H185" s="1082"/>
      <c r="I185" s="1082"/>
      <c r="J185" s="1090">
        <v>0.88</v>
      </c>
      <c r="K185" s="1090">
        <v>0.80080000000000007</v>
      </c>
      <c r="L185" s="1090">
        <v>0.74474400000000007</v>
      </c>
      <c r="M185" s="1090">
        <v>0.70005936000000002</v>
      </c>
      <c r="N185" s="1090">
        <v>0.665056392</v>
      </c>
      <c r="O185" s="1090">
        <v>0.63845413631999992</v>
      </c>
      <c r="P185" s="1090">
        <v>0.62568505359359994</v>
      </c>
      <c r="Q185" s="1090">
        <v>0.59440080091391989</v>
      </c>
      <c r="R185" s="1090">
        <v>0.57062476887736302</v>
      </c>
      <c r="S185" s="1090">
        <v>0.55921227349981573</v>
      </c>
      <c r="T185" s="1090">
        <v>0.55362015076481752</v>
      </c>
      <c r="U185" s="1084">
        <v>0.54254774774952119</v>
      </c>
    </row>
    <row r="186" spans="1:21" ht="24" customHeight="1">
      <c r="A186" s="1092"/>
      <c r="B186" s="1086"/>
      <c r="C186" s="1091"/>
      <c r="D186" s="172" t="s">
        <v>470</v>
      </c>
      <c r="E186" s="1089"/>
      <c r="F186" s="1082"/>
      <c r="G186" s="1082"/>
      <c r="H186" s="1082"/>
      <c r="I186" s="1082"/>
      <c r="J186" s="1090"/>
      <c r="K186" s="1090"/>
      <c r="L186" s="1090"/>
      <c r="M186" s="1090"/>
      <c r="N186" s="1090"/>
      <c r="O186" s="1090"/>
      <c r="P186" s="1090"/>
      <c r="Q186" s="1090"/>
      <c r="R186" s="1090"/>
      <c r="S186" s="1090"/>
      <c r="T186" s="1090"/>
      <c r="U186" s="1084"/>
    </row>
    <row r="187" spans="1:21" ht="24" customHeight="1">
      <c r="A187" s="1092"/>
      <c r="B187" s="1085" t="s">
        <v>475</v>
      </c>
      <c r="C187" s="1087" t="s">
        <v>468</v>
      </c>
      <c r="D187" s="171" t="s">
        <v>469</v>
      </c>
      <c r="E187" s="1089"/>
      <c r="F187" s="1082"/>
      <c r="G187" s="1082"/>
      <c r="H187" s="1082"/>
      <c r="I187" s="1082"/>
      <c r="J187" s="1082"/>
      <c r="K187" s="1090">
        <v>0.91</v>
      </c>
      <c r="L187" s="1090">
        <v>0.84630000000000005</v>
      </c>
      <c r="M187" s="1090">
        <v>0.79552199999999995</v>
      </c>
      <c r="N187" s="1090">
        <v>0.75574589999999997</v>
      </c>
      <c r="O187" s="1090">
        <v>0.72551606399999991</v>
      </c>
      <c r="P187" s="1090">
        <v>0.71100574271999994</v>
      </c>
      <c r="Q187" s="1090">
        <v>0.67545545558399989</v>
      </c>
      <c r="R187" s="1090">
        <v>0.64843723736063985</v>
      </c>
      <c r="S187" s="1090">
        <v>0.63546849261342708</v>
      </c>
      <c r="T187" s="1090">
        <v>0.62911380768729286</v>
      </c>
      <c r="U187" s="1084">
        <v>0.61653153153354701</v>
      </c>
    </row>
    <row r="188" spans="1:21" ht="24" customHeight="1">
      <c r="A188" s="1092"/>
      <c r="B188" s="1086"/>
      <c r="C188" s="1091"/>
      <c r="D188" s="172" t="s">
        <v>470</v>
      </c>
      <c r="E188" s="1089"/>
      <c r="F188" s="1082"/>
      <c r="G188" s="1082"/>
      <c r="H188" s="1082"/>
      <c r="I188" s="1082"/>
      <c r="J188" s="1082"/>
      <c r="K188" s="1090"/>
      <c r="L188" s="1090"/>
      <c r="M188" s="1090"/>
      <c r="N188" s="1090"/>
      <c r="O188" s="1090"/>
      <c r="P188" s="1090"/>
      <c r="Q188" s="1090"/>
      <c r="R188" s="1090"/>
      <c r="S188" s="1090"/>
      <c r="T188" s="1090"/>
      <c r="U188" s="1084"/>
    </row>
    <row r="189" spans="1:21" ht="24" customHeight="1">
      <c r="A189" s="1092"/>
      <c r="B189" s="1085" t="s">
        <v>476</v>
      </c>
      <c r="C189" s="1087" t="s">
        <v>468</v>
      </c>
      <c r="D189" s="171" t="s">
        <v>469</v>
      </c>
      <c r="E189" s="1089"/>
      <c r="F189" s="1082"/>
      <c r="G189" s="1082"/>
      <c r="H189" s="1082"/>
      <c r="I189" s="1082"/>
      <c r="J189" s="1082"/>
      <c r="K189" s="1082"/>
      <c r="L189" s="1090">
        <v>0.93</v>
      </c>
      <c r="M189" s="1090">
        <v>0.87419999999999998</v>
      </c>
      <c r="N189" s="1090">
        <v>0.83048999999999995</v>
      </c>
      <c r="O189" s="1090">
        <v>0.79727039999999993</v>
      </c>
      <c r="P189" s="1090">
        <v>0.78132499199999994</v>
      </c>
      <c r="Q189" s="1090">
        <v>0.74225874239999989</v>
      </c>
      <c r="R189" s="1090">
        <v>0.71256839270399985</v>
      </c>
      <c r="S189" s="1090">
        <v>0.69831702484991987</v>
      </c>
      <c r="T189" s="1090">
        <v>0.69133385460142061</v>
      </c>
      <c r="U189" s="1084">
        <v>0.67750717750939216</v>
      </c>
    </row>
    <row r="190" spans="1:21" ht="24" customHeight="1">
      <c r="A190" s="1092"/>
      <c r="B190" s="1086"/>
      <c r="C190" s="1091"/>
      <c r="D190" s="172" t="s">
        <v>470</v>
      </c>
      <c r="E190" s="1089"/>
      <c r="F190" s="1082"/>
      <c r="G190" s="1082"/>
      <c r="H190" s="1082"/>
      <c r="I190" s="1082"/>
      <c r="J190" s="1082"/>
      <c r="K190" s="1082"/>
      <c r="L190" s="1090"/>
      <c r="M190" s="1090"/>
      <c r="N190" s="1090"/>
      <c r="O190" s="1090"/>
      <c r="P190" s="1090"/>
      <c r="Q190" s="1090"/>
      <c r="R190" s="1090"/>
      <c r="S190" s="1090"/>
      <c r="T190" s="1090"/>
      <c r="U190" s="1084"/>
    </row>
    <row r="191" spans="1:21" ht="24" customHeight="1">
      <c r="A191" s="1092"/>
      <c r="B191" s="1085" t="s">
        <v>477</v>
      </c>
      <c r="C191" s="1087" t="s">
        <v>468</v>
      </c>
      <c r="D191" s="171" t="s">
        <v>469</v>
      </c>
      <c r="E191" s="1089"/>
      <c r="F191" s="1082"/>
      <c r="G191" s="1082"/>
      <c r="H191" s="1082"/>
      <c r="I191" s="1082"/>
      <c r="J191" s="1082"/>
      <c r="K191" s="1082"/>
      <c r="L191" s="1082"/>
      <c r="M191" s="1090">
        <v>0.94</v>
      </c>
      <c r="N191" s="1090">
        <v>0.8929999999999999</v>
      </c>
      <c r="O191" s="1090">
        <v>0.85727999999999993</v>
      </c>
      <c r="P191" s="1090">
        <v>0.84013439999999995</v>
      </c>
      <c r="Q191" s="1090">
        <v>0.79812767999999989</v>
      </c>
      <c r="R191" s="1090">
        <v>0.76620257279999993</v>
      </c>
      <c r="S191" s="1090">
        <v>0.75087852134399991</v>
      </c>
      <c r="T191" s="1090">
        <v>0.7433697361305599</v>
      </c>
      <c r="U191" s="1084">
        <v>0.72850234140794867</v>
      </c>
    </row>
    <row r="192" spans="1:21" ht="24" customHeight="1">
      <c r="A192" s="1092"/>
      <c r="B192" s="1086"/>
      <c r="C192" s="1091"/>
      <c r="D192" s="172" t="s">
        <v>470</v>
      </c>
      <c r="E192" s="1089"/>
      <c r="F192" s="1082"/>
      <c r="G192" s="1082"/>
      <c r="H192" s="1082"/>
      <c r="I192" s="1082"/>
      <c r="J192" s="1082"/>
      <c r="K192" s="1082"/>
      <c r="L192" s="1082"/>
      <c r="M192" s="1090"/>
      <c r="N192" s="1090"/>
      <c r="O192" s="1090"/>
      <c r="P192" s="1090"/>
      <c r="Q192" s="1090"/>
      <c r="R192" s="1090"/>
      <c r="S192" s="1090"/>
      <c r="T192" s="1090"/>
      <c r="U192" s="1084"/>
    </row>
    <row r="193" spans="1:21" ht="24" customHeight="1">
      <c r="A193" s="1092"/>
      <c r="B193" s="1085" t="s">
        <v>478</v>
      </c>
      <c r="C193" s="1087" t="s">
        <v>468</v>
      </c>
      <c r="D193" s="171" t="s">
        <v>469</v>
      </c>
      <c r="E193" s="1089"/>
      <c r="F193" s="1082"/>
      <c r="G193" s="1082"/>
      <c r="H193" s="1082"/>
      <c r="I193" s="1082"/>
      <c r="J193" s="1082"/>
      <c r="K193" s="1082"/>
      <c r="L193" s="1082"/>
      <c r="M193" s="1082"/>
      <c r="N193" s="1090">
        <v>0.95</v>
      </c>
      <c r="O193" s="1090">
        <v>0.91199999999999992</v>
      </c>
      <c r="P193" s="1090">
        <v>0.89375999999999989</v>
      </c>
      <c r="Q193" s="1090">
        <v>0.84907199999999983</v>
      </c>
      <c r="R193" s="1090">
        <v>0.8151091199999998</v>
      </c>
      <c r="S193" s="1090">
        <v>0.79880693759999977</v>
      </c>
      <c r="T193" s="1090">
        <v>0.79081886822399972</v>
      </c>
      <c r="U193" s="1084">
        <v>0.77500249085951967</v>
      </c>
    </row>
    <row r="194" spans="1:21" ht="24" customHeight="1">
      <c r="A194" s="1092"/>
      <c r="B194" s="1086"/>
      <c r="C194" s="1091"/>
      <c r="D194" s="172" t="s">
        <v>470</v>
      </c>
      <c r="E194" s="1089"/>
      <c r="F194" s="1082"/>
      <c r="G194" s="1082"/>
      <c r="H194" s="1082"/>
      <c r="I194" s="1082"/>
      <c r="J194" s="1082"/>
      <c r="K194" s="1082"/>
      <c r="L194" s="1082"/>
      <c r="M194" s="1082"/>
      <c r="N194" s="1090"/>
      <c r="O194" s="1090"/>
      <c r="P194" s="1090"/>
      <c r="Q194" s="1090"/>
      <c r="R194" s="1090"/>
      <c r="S194" s="1090"/>
      <c r="T194" s="1090"/>
      <c r="U194" s="1084"/>
    </row>
    <row r="195" spans="1:21" ht="24" customHeight="1">
      <c r="A195" s="1092"/>
      <c r="B195" s="1085" t="s">
        <v>479</v>
      </c>
      <c r="C195" s="1087" t="s">
        <v>468</v>
      </c>
      <c r="D195" s="171" t="s">
        <v>469</v>
      </c>
      <c r="E195" s="1089"/>
      <c r="F195" s="1082"/>
      <c r="G195" s="1082"/>
      <c r="H195" s="1082"/>
      <c r="I195" s="1082"/>
      <c r="J195" s="1082"/>
      <c r="K195" s="1082"/>
      <c r="L195" s="1082"/>
      <c r="M195" s="1082"/>
      <c r="N195" s="1082"/>
      <c r="O195" s="1090">
        <v>0.96</v>
      </c>
      <c r="P195" s="1090">
        <v>0.94079999999999997</v>
      </c>
      <c r="Q195" s="1090">
        <v>0.89375999999999989</v>
      </c>
      <c r="R195" s="1090">
        <v>0.85800959999999982</v>
      </c>
      <c r="S195" s="1090">
        <v>0.84084940799999985</v>
      </c>
      <c r="T195" s="1090">
        <v>0.83244091391999986</v>
      </c>
      <c r="U195" s="1084">
        <v>0.81579209564159982</v>
      </c>
    </row>
    <row r="196" spans="1:21" ht="24" customHeight="1">
      <c r="A196" s="1092"/>
      <c r="B196" s="1086"/>
      <c r="C196" s="1091"/>
      <c r="D196" s="172" t="s">
        <v>470</v>
      </c>
      <c r="E196" s="1089"/>
      <c r="F196" s="1082"/>
      <c r="G196" s="1082"/>
      <c r="H196" s="1082"/>
      <c r="I196" s="1082"/>
      <c r="J196" s="1082"/>
      <c r="K196" s="1082"/>
      <c r="L196" s="1082"/>
      <c r="M196" s="1082"/>
      <c r="N196" s="1082"/>
      <c r="O196" s="1090"/>
      <c r="P196" s="1090"/>
      <c r="Q196" s="1090"/>
      <c r="R196" s="1090"/>
      <c r="S196" s="1090"/>
      <c r="T196" s="1090"/>
      <c r="U196" s="1084"/>
    </row>
    <row r="197" spans="1:21" ht="24" customHeight="1">
      <c r="A197" s="1092"/>
      <c r="B197" s="1085" t="s">
        <v>480</v>
      </c>
      <c r="C197" s="1087" t="s">
        <v>468</v>
      </c>
      <c r="D197" s="171" t="s">
        <v>469</v>
      </c>
      <c r="E197" s="1089"/>
      <c r="F197" s="1082"/>
      <c r="G197" s="1082"/>
      <c r="H197" s="1082"/>
      <c r="I197" s="1082"/>
      <c r="J197" s="1082"/>
      <c r="K197" s="1082"/>
      <c r="L197" s="1082"/>
      <c r="M197" s="1082"/>
      <c r="N197" s="1082"/>
      <c r="O197" s="1082"/>
      <c r="P197" s="1090">
        <v>0.98</v>
      </c>
      <c r="Q197" s="1090">
        <v>0.93099999999999994</v>
      </c>
      <c r="R197" s="1090">
        <v>0.89375999999999989</v>
      </c>
      <c r="S197" s="1090">
        <v>0.87588479999999991</v>
      </c>
      <c r="T197" s="1090">
        <v>0.86712595199999987</v>
      </c>
      <c r="U197" s="1084">
        <v>0.84978343295999981</v>
      </c>
    </row>
    <row r="198" spans="1:21" ht="24" customHeight="1">
      <c r="A198" s="1092"/>
      <c r="B198" s="1086"/>
      <c r="C198" s="1091"/>
      <c r="D198" s="172" t="s">
        <v>470</v>
      </c>
      <c r="E198" s="1089"/>
      <c r="F198" s="1082"/>
      <c r="G198" s="1082"/>
      <c r="H198" s="1082"/>
      <c r="I198" s="1082"/>
      <c r="J198" s="1082"/>
      <c r="K198" s="1082"/>
      <c r="L198" s="1082"/>
      <c r="M198" s="1082"/>
      <c r="N198" s="1082"/>
      <c r="O198" s="1082"/>
      <c r="P198" s="1090"/>
      <c r="Q198" s="1090"/>
      <c r="R198" s="1090"/>
      <c r="S198" s="1090"/>
      <c r="T198" s="1090"/>
      <c r="U198" s="1084"/>
    </row>
    <row r="199" spans="1:21" ht="24" customHeight="1">
      <c r="A199" s="1092"/>
      <c r="B199" s="1085" t="s">
        <v>481</v>
      </c>
      <c r="C199" s="1087" t="s">
        <v>468</v>
      </c>
      <c r="D199" s="171" t="s">
        <v>469</v>
      </c>
      <c r="E199" s="1089"/>
      <c r="F199" s="1082"/>
      <c r="G199" s="1082"/>
      <c r="H199" s="1082"/>
      <c r="I199" s="1082"/>
      <c r="J199" s="1082"/>
      <c r="K199" s="1082"/>
      <c r="L199" s="1082"/>
      <c r="M199" s="1082"/>
      <c r="N199" s="1082"/>
      <c r="O199" s="1082"/>
      <c r="P199" s="1082"/>
      <c r="Q199" s="1090">
        <v>0.95</v>
      </c>
      <c r="R199" s="1090">
        <v>0.91199999999999992</v>
      </c>
      <c r="S199" s="1090">
        <v>0.89375999999999989</v>
      </c>
      <c r="T199" s="1090">
        <v>0.8848223999999999</v>
      </c>
      <c r="U199" s="1084">
        <v>0.86712595199999987</v>
      </c>
    </row>
    <row r="200" spans="1:21" ht="24" customHeight="1">
      <c r="A200" s="1092"/>
      <c r="B200" s="1086"/>
      <c r="C200" s="1091"/>
      <c r="D200" s="172" t="s">
        <v>470</v>
      </c>
      <c r="E200" s="1089"/>
      <c r="F200" s="1082"/>
      <c r="G200" s="1082"/>
      <c r="H200" s="1082"/>
      <c r="I200" s="1082"/>
      <c r="J200" s="1082"/>
      <c r="K200" s="1082"/>
      <c r="L200" s="1082"/>
      <c r="M200" s="1082"/>
      <c r="N200" s="1082"/>
      <c r="O200" s="1082"/>
      <c r="P200" s="1082"/>
      <c r="Q200" s="1090"/>
      <c r="R200" s="1090"/>
      <c r="S200" s="1090"/>
      <c r="T200" s="1090"/>
      <c r="U200" s="1084"/>
    </row>
    <row r="201" spans="1:21" ht="24" customHeight="1">
      <c r="A201" s="1092"/>
      <c r="B201" s="1085" t="s">
        <v>482</v>
      </c>
      <c r="C201" s="1087" t="s">
        <v>468</v>
      </c>
      <c r="D201" s="171" t="s">
        <v>469</v>
      </c>
      <c r="E201" s="1089"/>
      <c r="F201" s="1082"/>
      <c r="G201" s="1082"/>
      <c r="H201" s="1082"/>
      <c r="I201" s="1082"/>
      <c r="J201" s="1082"/>
      <c r="K201" s="1082"/>
      <c r="L201" s="1082"/>
      <c r="M201" s="1082"/>
      <c r="N201" s="1082"/>
      <c r="O201" s="1082"/>
      <c r="P201" s="1082"/>
      <c r="Q201" s="1082"/>
      <c r="R201" s="1090">
        <v>0.96</v>
      </c>
      <c r="S201" s="1090">
        <v>0.94079999999999997</v>
      </c>
      <c r="T201" s="1090">
        <v>0.931392</v>
      </c>
      <c r="U201" s="1084">
        <v>0.91276415999999994</v>
      </c>
    </row>
    <row r="202" spans="1:21" ht="24" customHeight="1">
      <c r="A202" s="1092"/>
      <c r="B202" s="1086"/>
      <c r="C202" s="1091"/>
      <c r="D202" s="172" t="s">
        <v>470</v>
      </c>
      <c r="E202" s="1089"/>
      <c r="F202" s="1082"/>
      <c r="G202" s="1082"/>
      <c r="H202" s="1082"/>
      <c r="I202" s="1082"/>
      <c r="J202" s="1082"/>
      <c r="K202" s="1082"/>
      <c r="L202" s="1082"/>
      <c r="M202" s="1082"/>
      <c r="N202" s="1082"/>
      <c r="O202" s="1082"/>
      <c r="P202" s="1082"/>
      <c r="Q202" s="1082"/>
      <c r="R202" s="1090"/>
      <c r="S202" s="1090"/>
      <c r="T202" s="1090"/>
      <c r="U202" s="1084"/>
    </row>
    <row r="203" spans="1:21" ht="24" customHeight="1">
      <c r="A203" s="1092"/>
      <c r="B203" s="1085" t="s">
        <v>483</v>
      </c>
      <c r="C203" s="1087" t="s">
        <v>468</v>
      </c>
      <c r="D203" s="171" t="s">
        <v>469</v>
      </c>
      <c r="E203" s="1089"/>
      <c r="F203" s="1082"/>
      <c r="G203" s="1082"/>
      <c r="H203" s="1082"/>
      <c r="I203" s="1082"/>
      <c r="J203" s="1082"/>
      <c r="K203" s="1082"/>
      <c r="L203" s="1082"/>
      <c r="M203" s="1082"/>
      <c r="N203" s="1082"/>
      <c r="O203" s="1082"/>
      <c r="P203" s="1082"/>
      <c r="Q203" s="1082"/>
      <c r="R203" s="1082"/>
      <c r="S203" s="1090">
        <v>0.98</v>
      </c>
      <c r="T203" s="1090">
        <v>0.97019999999999995</v>
      </c>
      <c r="U203" s="1084">
        <v>0.95079599999999997</v>
      </c>
    </row>
    <row r="204" spans="1:21" ht="24" customHeight="1">
      <c r="A204" s="1092"/>
      <c r="B204" s="1086"/>
      <c r="C204" s="1091"/>
      <c r="D204" s="172" t="s">
        <v>470</v>
      </c>
      <c r="E204" s="1089"/>
      <c r="F204" s="1082"/>
      <c r="G204" s="1082"/>
      <c r="H204" s="1082"/>
      <c r="I204" s="1082"/>
      <c r="J204" s="1082"/>
      <c r="K204" s="1082"/>
      <c r="L204" s="1082"/>
      <c r="M204" s="1082"/>
      <c r="N204" s="1082"/>
      <c r="O204" s="1082"/>
      <c r="P204" s="1082"/>
      <c r="Q204" s="1082"/>
      <c r="R204" s="1082"/>
      <c r="S204" s="1090"/>
      <c r="T204" s="1090"/>
      <c r="U204" s="1084"/>
    </row>
    <row r="205" spans="1:21" ht="24" customHeight="1">
      <c r="A205" s="1092"/>
      <c r="B205" s="1085" t="s">
        <v>484</v>
      </c>
      <c r="C205" s="1087" t="s">
        <v>468</v>
      </c>
      <c r="D205" s="171" t="s">
        <v>469</v>
      </c>
      <c r="E205" s="1089"/>
      <c r="F205" s="1082"/>
      <c r="G205" s="1082"/>
      <c r="H205" s="1082"/>
      <c r="I205" s="1082"/>
      <c r="J205" s="1082"/>
      <c r="K205" s="1082"/>
      <c r="L205" s="1082"/>
      <c r="M205" s="1082"/>
      <c r="N205" s="1082"/>
      <c r="O205" s="1082"/>
      <c r="P205" s="1082"/>
      <c r="Q205" s="1082"/>
      <c r="R205" s="1082"/>
      <c r="S205" s="1082"/>
      <c r="T205" s="1090">
        <v>0.99</v>
      </c>
      <c r="U205" s="1084">
        <v>0.97019999999999995</v>
      </c>
    </row>
    <row r="206" spans="1:21" ht="24" customHeight="1">
      <c r="A206" s="1092"/>
      <c r="B206" s="1086"/>
      <c r="C206" s="1091"/>
      <c r="D206" s="172" t="s">
        <v>470</v>
      </c>
      <c r="E206" s="1089"/>
      <c r="F206" s="1082"/>
      <c r="G206" s="1082"/>
      <c r="H206" s="1082"/>
      <c r="I206" s="1082"/>
      <c r="J206" s="1082"/>
      <c r="K206" s="1082"/>
      <c r="L206" s="1082"/>
      <c r="M206" s="1082"/>
      <c r="N206" s="1082"/>
      <c r="O206" s="1082"/>
      <c r="P206" s="1082"/>
      <c r="Q206" s="1082"/>
      <c r="R206" s="1082"/>
      <c r="S206" s="1082"/>
      <c r="T206" s="1090"/>
      <c r="U206" s="1084"/>
    </row>
    <row r="207" spans="1:21" ht="24" customHeight="1">
      <c r="A207" s="1092"/>
      <c r="B207" s="1085" t="s">
        <v>485</v>
      </c>
      <c r="C207" s="1087" t="s">
        <v>468</v>
      </c>
      <c r="D207" s="171" t="s">
        <v>469</v>
      </c>
      <c r="E207" s="1089"/>
      <c r="F207" s="1082"/>
      <c r="G207" s="1082"/>
      <c r="H207" s="1082"/>
      <c r="I207" s="1082"/>
      <c r="J207" s="1082"/>
      <c r="K207" s="1082"/>
      <c r="L207" s="1082"/>
      <c r="M207" s="1082"/>
      <c r="N207" s="1082"/>
      <c r="O207" s="1082"/>
      <c r="P207" s="1082"/>
      <c r="Q207" s="1082"/>
      <c r="R207" s="1082"/>
      <c r="S207" s="1082"/>
      <c r="T207" s="1082"/>
      <c r="U207" s="1084">
        <v>0.98</v>
      </c>
    </row>
    <row r="208" spans="1:21" ht="24" customHeight="1">
      <c r="A208" s="1092"/>
      <c r="B208" s="1086"/>
      <c r="C208" s="1091"/>
      <c r="D208" s="172" t="s">
        <v>470</v>
      </c>
      <c r="E208" s="1089"/>
      <c r="F208" s="1082"/>
      <c r="G208" s="1082"/>
      <c r="H208" s="1082"/>
      <c r="I208" s="1082"/>
      <c r="J208" s="1082"/>
      <c r="K208" s="1082"/>
      <c r="L208" s="1082"/>
      <c r="M208" s="1082"/>
      <c r="N208" s="1082"/>
      <c r="O208" s="1082"/>
      <c r="P208" s="1082"/>
      <c r="Q208" s="1082"/>
      <c r="R208" s="1082"/>
      <c r="S208" s="1082"/>
      <c r="T208" s="1082"/>
      <c r="U208" s="1084"/>
    </row>
    <row r="209" spans="1:21" ht="24" customHeight="1">
      <c r="A209" s="1092"/>
      <c r="B209" s="1085" t="s">
        <v>197</v>
      </c>
      <c r="C209" s="1087" t="s">
        <v>468</v>
      </c>
      <c r="D209" s="171" t="s">
        <v>469</v>
      </c>
      <c r="E209" s="1089"/>
      <c r="F209" s="1082"/>
      <c r="G209" s="1082"/>
      <c r="H209" s="1082"/>
      <c r="I209" s="1082"/>
      <c r="J209" s="1082"/>
      <c r="K209" s="1082"/>
      <c r="L209" s="1082"/>
      <c r="M209" s="1082"/>
      <c r="N209" s="1082"/>
      <c r="O209" s="1082"/>
      <c r="P209" s="1082"/>
      <c r="Q209" s="1082"/>
      <c r="R209" s="1082"/>
      <c r="S209" s="1082"/>
      <c r="T209" s="1082"/>
      <c r="U209" s="1083"/>
    </row>
    <row r="210" spans="1:21" ht="24" customHeight="1">
      <c r="A210" s="1092"/>
      <c r="B210" s="1086"/>
      <c r="C210" s="1088"/>
      <c r="D210" s="172" t="s">
        <v>470</v>
      </c>
      <c r="E210" s="1089"/>
      <c r="F210" s="1082"/>
      <c r="G210" s="1082"/>
      <c r="H210" s="1082"/>
      <c r="I210" s="1082"/>
      <c r="J210" s="1082"/>
      <c r="K210" s="1082"/>
      <c r="L210" s="1082"/>
      <c r="M210" s="1082"/>
      <c r="N210" s="1082"/>
      <c r="O210" s="1082"/>
      <c r="P210" s="1082"/>
      <c r="Q210" s="1082"/>
      <c r="R210" s="1082"/>
      <c r="S210" s="1082"/>
      <c r="T210" s="1082"/>
      <c r="U210" s="1083"/>
    </row>
    <row r="211" spans="1:21" ht="24" customHeight="1">
      <c r="A211" s="1092" t="s">
        <v>205</v>
      </c>
      <c r="B211" s="1085" t="s">
        <v>467</v>
      </c>
      <c r="C211" s="1087" t="s">
        <v>468</v>
      </c>
      <c r="D211" s="171" t="s">
        <v>469</v>
      </c>
      <c r="E211" s="1093"/>
      <c r="F211" s="1090">
        <v>0.63</v>
      </c>
      <c r="G211" s="1090">
        <v>0.47249999999999998</v>
      </c>
      <c r="H211" s="1090">
        <v>0.44887500000000002</v>
      </c>
      <c r="I211" s="1090">
        <v>0.44438625000000004</v>
      </c>
      <c r="J211" s="1090">
        <v>0.39105990000000002</v>
      </c>
      <c r="K211" s="1090">
        <v>0.35586450900000005</v>
      </c>
      <c r="L211" s="1090">
        <v>0.33095399337000009</v>
      </c>
      <c r="M211" s="1090">
        <v>0.31109675376780005</v>
      </c>
      <c r="N211" s="1090">
        <v>0.29554191607941005</v>
      </c>
      <c r="O211" s="1090">
        <v>0.28372023943623365</v>
      </c>
      <c r="P211" s="1090">
        <v>0.27804583464750898</v>
      </c>
      <c r="Q211" s="1090">
        <v>0.26414354291513353</v>
      </c>
      <c r="R211" s="1090">
        <v>0.25093636576937683</v>
      </c>
      <c r="S211" s="1090">
        <v>0.24842700211168306</v>
      </c>
      <c r="T211" s="1090">
        <v>0.24594273209056622</v>
      </c>
      <c r="U211" s="1084">
        <v>0.24102387744875489</v>
      </c>
    </row>
    <row r="212" spans="1:21" ht="24" customHeight="1">
      <c r="A212" s="1092"/>
      <c r="B212" s="1086"/>
      <c r="C212" s="1091"/>
      <c r="D212" s="172" t="s">
        <v>470</v>
      </c>
      <c r="E212" s="1093"/>
      <c r="F212" s="1090"/>
      <c r="G212" s="1090"/>
      <c r="H212" s="1090"/>
      <c r="I212" s="1090"/>
      <c r="J212" s="1090"/>
      <c r="K212" s="1090"/>
      <c r="L212" s="1090"/>
      <c r="M212" s="1090"/>
      <c r="N212" s="1090"/>
      <c r="O212" s="1090"/>
      <c r="P212" s="1090"/>
      <c r="Q212" s="1090"/>
      <c r="R212" s="1090"/>
      <c r="S212" s="1090"/>
      <c r="T212" s="1090"/>
      <c r="U212" s="1084"/>
    </row>
    <row r="213" spans="1:21" ht="24" customHeight="1">
      <c r="A213" s="1092"/>
      <c r="B213" s="1085" t="s">
        <v>471</v>
      </c>
      <c r="C213" s="1087" t="s">
        <v>468</v>
      </c>
      <c r="D213" s="171" t="s">
        <v>469</v>
      </c>
      <c r="E213" s="1089"/>
      <c r="F213" s="1082"/>
      <c r="G213" s="1090">
        <v>0.75</v>
      </c>
      <c r="H213" s="1090">
        <v>0.71249999999999991</v>
      </c>
      <c r="I213" s="1090">
        <v>0.70537499999999986</v>
      </c>
      <c r="J213" s="1090">
        <v>0.62072999999999989</v>
      </c>
      <c r="K213" s="1090">
        <v>0.56486429999999987</v>
      </c>
      <c r="L213" s="1090">
        <v>0.52532379899999992</v>
      </c>
      <c r="M213" s="1090">
        <v>0.49380437105999991</v>
      </c>
      <c r="N213" s="1090">
        <v>0.46911415250699989</v>
      </c>
      <c r="O213" s="1090">
        <v>0.4503495864067199</v>
      </c>
      <c r="P213" s="1090">
        <v>0.4413425946785855</v>
      </c>
      <c r="Q213" s="1090">
        <v>0.41927546494465623</v>
      </c>
      <c r="R213" s="1090">
        <v>0.39831169169742342</v>
      </c>
      <c r="S213" s="1090">
        <v>0.39432857478044919</v>
      </c>
      <c r="T213" s="1090">
        <v>0.39038528903264469</v>
      </c>
      <c r="U213" s="1084">
        <v>0.38257758325199182</v>
      </c>
    </row>
    <row r="214" spans="1:21" ht="24" customHeight="1">
      <c r="A214" s="1092"/>
      <c r="B214" s="1086"/>
      <c r="C214" s="1091"/>
      <c r="D214" s="172" t="s">
        <v>470</v>
      </c>
      <c r="E214" s="1089"/>
      <c r="F214" s="1082"/>
      <c r="G214" s="1090"/>
      <c r="H214" s="1090"/>
      <c r="I214" s="1090"/>
      <c r="J214" s="1090"/>
      <c r="K214" s="1090"/>
      <c r="L214" s="1090"/>
      <c r="M214" s="1090"/>
      <c r="N214" s="1090"/>
      <c r="O214" s="1090"/>
      <c r="P214" s="1090"/>
      <c r="Q214" s="1090"/>
      <c r="R214" s="1090"/>
      <c r="S214" s="1090"/>
      <c r="T214" s="1090"/>
      <c r="U214" s="1084"/>
    </row>
    <row r="215" spans="1:21" ht="24" customHeight="1">
      <c r="A215" s="1092"/>
      <c r="B215" s="1085" t="s">
        <v>472</v>
      </c>
      <c r="C215" s="1087" t="s">
        <v>468</v>
      </c>
      <c r="D215" s="171" t="s">
        <v>469</v>
      </c>
      <c r="E215" s="1089"/>
      <c r="F215" s="1082"/>
      <c r="G215" s="1082"/>
      <c r="H215" s="1090">
        <v>0.95</v>
      </c>
      <c r="I215" s="1090">
        <v>0.9405</v>
      </c>
      <c r="J215" s="1090">
        <v>0.82764000000000004</v>
      </c>
      <c r="K215" s="1090">
        <v>0.75315240000000006</v>
      </c>
      <c r="L215" s="1090">
        <v>0.70043173200000008</v>
      </c>
      <c r="M215" s="1090">
        <v>0.65840582808000003</v>
      </c>
      <c r="N215" s="1090">
        <v>0.62548553667600004</v>
      </c>
      <c r="O215" s="1090">
        <v>0.60046611520895998</v>
      </c>
      <c r="P215" s="1090">
        <v>0.58845679290478081</v>
      </c>
      <c r="Q215" s="1090">
        <v>0.55903395325954175</v>
      </c>
      <c r="R215" s="1090">
        <v>0.53108225559656463</v>
      </c>
      <c r="S215" s="1090">
        <v>0.52577143304059903</v>
      </c>
      <c r="T215" s="1090">
        <v>0.52051371871019303</v>
      </c>
      <c r="U215" s="1084">
        <v>0.5101034443359892</v>
      </c>
    </row>
    <row r="216" spans="1:21" ht="24" customHeight="1">
      <c r="A216" s="1092"/>
      <c r="B216" s="1086"/>
      <c r="C216" s="1091"/>
      <c r="D216" s="172" t="s">
        <v>470</v>
      </c>
      <c r="E216" s="1089"/>
      <c r="F216" s="1082"/>
      <c r="G216" s="1082"/>
      <c r="H216" s="1090"/>
      <c r="I216" s="1090"/>
      <c r="J216" s="1090"/>
      <c r="K216" s="1090"/>
      <c r="L216" s="1090"/>
      <c r="M216" s="1090"/>
      <c r="N216" s="1090"/>
      <c r="O216" s="1090"/>
      <c r="P216" s="1090"/>
      <c r="Q216" s="1090"/>
      <c r="R216" s="1090"/>
      <c r="S216" s="1090"/>
      <c r="T216" s="1090"/>
      <c r="U216" s="1084"/>
    </row>
    <row r="217" spans="1:21" ht="24" customHeight="1">
      <c r="A217" s="1092"/>
      <c r="B217" s="1085" t="s">
        <v>473</v>
      </c>
      <c r="C217" s="1087" t="s">
        <v>468</v>
      </c>
      <c r="D217" s="171" t="s">
        <v>469</v>
      </c>
      <c r="E217" s="1089"/>
      <c r="F217" s="1082"/>
      <c r="G217" s="1082"/>
      <c r="H217" s="1082"/>
      <c r="I217" s="1090">
        <v>0.99</v>
      </c>
      <c r="J217" s="1090">
        <v>0.87119999999999997</v>
      </c>
      <c r="K217" s="1090">
        <v>0.79279200000000005</v>
      </c>
      <c r="L217" s="1090">
        <v>0.7372965600000001</v>
      </c>
      <c r="M217" s="1090">
        <v>0.69305876640000008</v>
      </c>
      <c r="N217" s="1090">
        <v>0.65840582808000003</v>
      </c>
      <c r="O217" s="1090">
        <v>0.63206959495680004</v>
      </c>
      <c r="P217" s="1090">
        <v>0.619428203057664</v>
      </c>
      <c r="Q217" s="1090">
        <v>0.58845679290478081</v>
      </c>
      <c r="R217" s="1090">
        <v>0.55903395325954175</v>
      </c>
      <c r="S217" s="1090">
        <v>0.55344361372694628</v>
      </c>
      <c r="T217" s="1090">
        <v>0.54790917758967683</v>
      </c>
      <c r="U217" s="1084">
        <v>0.53695099403788327</v>
      </c>
    </row>
    <row r="218" spans="1:21" ht="24" customHeight="1">
      <c r="A218" s="1092"/>
      <c r="B218" s="1086"/>
      <c r="C218" s="1091"/>
      <c r="D218" s="172" t="s">
        <v>470</v>
      </c>
      <c r="E218" s="1089"/>
      <c r="F218" s="1082"/>
      <c r="G218" s="1082"/>
      <c r="H218" s="1082"/>
      <c r="I218" s="1090"/>
      <c r="J218" s="1090"/>
      <c r="K218" s="1090"/>
      <c r="L218" s="1090"/>
      <c r="M218" s="1090"/>
      <c r="N218" s="1090"/>
      <c r="O218" s="1090"/>
      <c r="P218" s="1090"/>
      <c r="Q218" s="1090"/>
      <c r="R218" s="1090"/>
      <c r="S218" s="1090"/>
      <c r="T218" s="1090"/>
      <c r="U218" s="1084"/>
    </row>
    <row r="219" spans="1:21" ht="24" customHeight="1">
      <c r="A219" s="1092"/>
      <c r="B219" s="1085" t="s">
        <v>474</v>
      </c>
      <c r="C219" s="1087" t="s">
        <v>468</v>
      </c>
      <c r="D219" s="171" t="s">
        <v>469</v>
      </c>
      <c r="E219" s="1089"/>
      <c r="F219" s="1082"/>
      <c r="G219" s="1082"/>
      <c r="H219" s="1082"/>
      <c r="I219" s="1082"/>
      <c r="J219" s="1090">
        <v>0.88</v>
      </c>
      <c r="K219" s="1090">
        <v>0.80080000000000007</v>
      </c>
      <c r="L219" s="1090">
        <v>0.74474400000000007</v>
      </c>
      <c r="M219" s="1090">
        <v>0.70005936000000002</v>
      </c>
      <c r="N219" s="1090">
        <v>0.665056392</v>
      </c>
      <c r="O219" s="1090">
        <v>0.63845413631999992</v>
      </c>
      <c r="P219" s="1090">
        <v>0.62568505359359994</v>
      </c>
      <c r="Q219" s="1090">
        <v>0.59440080091391989</v>
      </c>
      <c r="R219" s="1090">
        <v>0.56468076086822383</v>
      </c>
      <c r="S219" s="1090">
        <v>0.55903395325954164</v>
      </c>
      <c r="T219" s="1090">
        <v>0.55344361372694617</v>
      </c>
      <c r="U219" s="1084">
        <v>0.54237474145240727</v>
      </c>
    </row>
    <row r="220" spans="1:21" ht="24" customHeight="1">
      <c r="A220" s="1092"/>
      <c r="B220" s="1086"/>
      <c r="C220" s="1091"/>
      <c r="D220" s="172" t="s">
        <v>470</v>
      </c>
      <c r="E220" s="1089"/>
      <c r="F220" s="1082"/>
      <c r="G220" s="1082"/>
      <c r="H220" s="1082"/>
      <c r="I220" s="1082"/>
      <c r="J220" s="1090"/>
      <c r="K220" s="1090"/>
      <c r="L220" s="1090"/>
      <c r="M220" s="1090"/>
      <c r="N220" s="1090"/>
      <c r="O220" s="1090"/>
      <c r="P220" s="1090"/>
      <c r="Q220" s="1090"/>
      <c r="R220" s="1090"/>
      <c r="S220" s="1090"/>
      <c r="T220" s="1090"/>
      <c r="U220" s="1084"/>
    </row>
    <row r="221" spans="1:21" ht="24" customHeight="1">
      <c r="A221" s="1092"/>
      <c r="B221" s="1085" t="s">
        <v>475</v>
      </c>
      <c r="C221" s="1087" t="s">
        <v>468</v>
      </c>
      <c r="D221" s="171" t="s">
        <v>469</v>
      </c>
      <c r="E221" s="1089"/>
      <c r="F221" s="1082"/>
      <c r="G221" s="1082"/>
      <c r="H221" s="1082"/>
      <c r="I221" s="1082"/>
      <c r="J221" s="1082"/>
      <c r="K221" s="1090">
        <v>0.91</v>
      </c>
      <c r="L221" s="1090">
        <v>0.84630000000000005</v>
      </c>
      <c r="M221" s="1090">
        <v>0.79552199999999995</v>
      </c>
      <c r="N221" s="1090">
        <v>0.75574589999999997</v>
      </c>
      <c r="O221" s="1090">
        <v>0.72551606399999991</v>
      </c>
      <c r="P221" s="1090">
        <v>0.71100574271999994</v>
      </c>
      <c r="Q221" s="1090">
        <v>0.67545545558399989</v>
      </c>
      <c r="R221" s="1090">
        <v>0.6416826828047999</v>
      </c>
      <c r="S221" s="1090">
        <v>0.63526585597675189</v>
      </c>
      <c r="T221" s="1090">
        <v>0.62891319741698437</v>
      </c>
      <c r="U221" s="1084">
        <v>0.61633493346864465</v>
      </c>
    </row>
    <row r="222" spans="1:21" ht="24" customHeight="1">
      <c r="A222" s="1092"/>
      <c r="B222" s="1086"/>
      <c r="C222" s="1091"/>
      <c r="D222" s="172" t="s">
        <v>470</v>
      </c>
      <c r="E222" s="1089"/>
      <c r="F222" s="1082"/>
      <c r="G222" s="1082"/>
      <c r="H222" s="1082"/>
      <c r="I222" s="1082"/>
      <c r="J222" s="1082"/>
      <c r="K222" s="1090"/>
      <c r="L222" s="1090"/>
      <c r="M222" s="1090"/>
      <c r="N222" s="1090"/>
      <c r="O222" s="1090"/>
      <c r="P222" s="1090"/>
      <c r="Q222" s="1090"/>
      <c r="R222" s="1090"/>
      <c r="S222" s="1090"/>
      <c r="T222" s="1090"/>
      <c r="U222" s="1084"/>
    </row>
    <row r="223" spans="1:21" ht="24" customHeight="1">
      <c r="A223" s="1092"/>
      <c r="B223" s="1085" t="s">
        <v>476</v>
      </c>
      <c r="C223" s="1087" t="s">
        <v>468</v>
      </c>
      <c r="D223" s="171" t="s">
        <v>469</v>
      </c>
      <c r="E223" s="1089"/>
      <c r="F223" s="1082"/>
      <c r="G223" s="1082"/>
      <c r="H223" s="1082"/>
      <c r="I223" s="1082"/>
      <c r="J223" s="1082"/>
      <c r="K223" s="1082"/>
      <c r="L223" s="1090">
        <v>0.93</v>
      </c>
      <c r="M223" s="1090">
        <v>0.87419999999999998</v>
      </c>
      <c r="N223" s="1090">
        <v>0.83048999999999995</v>
      </c>
      <c r="O223" s="1090">
        <v>0.79727039999999993</v>
      </c>
      <c r="P223" s="1090">
        <v>0.78132499199999994</v>
      </c>
      <c r="Q223" s="1090">
        <v>0.74225874239999989</v>
      </c>
      <c r="R223" s="1090">
        <v>0.70514580527999982</v>
      </c>
      <c r="S223" s="1090">
        <v>0.69809434722719976</v>
      </c>
      <c r="T223" s="1090">
        <v>0.6911134037549278</v>
      </c>
      <c r="U223" s="1084">
        <v>0.67729113567982924</v>
      </c>
    </row>
    <row r="224" spans="1:21" ht="24" customHeight="1">
      <c r="A224" s="1092"/>
      <c r="B224" s="1086"/>
      <c r="C224" s="1091"/>
      <c r="D224" s="172" t="s">
        <v>470</v>
      </c>
      <c r="E224" s="1089"/>
      <c r="F224" s="1082"/>
      <c r="G224" s="1082"/>
      <c r="H224" s="1082"/>
      <c r="I224" s="1082"/>
      <c r="J224" s="1082"/>
      <c r="K224" s="1082"/>
      <c r="L224" s="1090"/>
      <c r="M224" s="1090"/>
      <c r="N224" s="1090"/>
      <c r="O224" s="1090"/>
      <c r="P224" s="1090"/>
      <c r="Q224" s="1090"/>
      <c r="R224" s="1090"/>
      <c r="S224" s="1090"/>
      <c r="T224" s="1090"/>
      <c r="U224" s="1084"/>
    </row>
    <row r="225" spans="1:21" ht="24" customHeight="1">
      <c r="A225" s="1092"/>
      <c r="B225" s="1085" t="s">
        <v>477</v>
      </c>
      <c r="C225" s="1087" t="s">
        <v>468</v>
      </c>
      <c r="D225" s="171" t="s">
        <v>469</v>
      </c>
      <c r="E225" s="1089"/>
      <c r="F225" s="1082"/>
      <c r="G225" s="1082"/>
      <c r="H225" s="1082"/>
      <c r="I225" s="1082"/>
      <c r="J225" s="1082"/>
      <c r="K225" s="1082"/>
      <c r="L225" s="1082"/>
      <c r="M225" s="1090">
        <v>0.94</v>
      </c>
      <c r="N225" s="1090">
        <v>0.8929999999999999</v>
      </c>
      <c r="O225" s="1090">
        <v>0.85727999999999993</v>
      </c>
      <c r="P225" s="1090">
        <v>0.84013439999999995</v>
      </c>
      <c r="Q225" s="1090">
        <v>0.79812767999999989</v>
      </c>
      <c r="R225" s="1090">
        <v>0.75822129599999988</v>
      </c>
      <c r="S225" s="1090">
        <v>0.75063908303999982</v>
      </c>
      <c r="T225" s="1090">
        <v>0.74313269220959977</v>
      </c>
      <c r="U225" s="1084">
        <v>0.72827003836540771</v>
      </c>
    </row>
    <row r="226" spans="1:21" ht="24" customHeight="1">
      <c r="A226" s="1092"/>
      <c r="B226" s="1086"/>
      <c r="C226" s="1091"/>
      <c r="D226" s="172" t="s">
        <v>470</v>
      </c>
      <c r="E226" s="1089"/>
      <c r="F226" s="1082"/>
      <c r="G226" s="1082"/>
      <c r="H226" s="1082"/>
      <c r="I226" s="1082"/>
      <c r="J226" s="1082"/>
      <c r="K226" s="1082"/>
      <c r="L226" s="1082"/>
      <c r="M226" s="1090"/>
      <c r="N226" s="1090"/>
      <c r="O226" s="1090"/>
      <c r="P226" s="1090"/>
      <c r="Q226" s="1090"/>
      <c r="R226" s="1090"/>
      <c r="S226" s="1090"/>
      <c r="T226" s="1090"/>
      <c r="U226" s="1084"/>
    </row>
    <row r="227" spans="1:21" ht="24" customHeight="1">
      <c r="A227" s="1092"/>
      <c r="B227" s="1085" t="s">
        <v>478</v>
      </c>
      <c r="C227" s="1087" t="s">
        <v>468</v>
      </c>
      <c r="D227" s="171" t="s">
        <v>469</v>
      </c>
      <c r="E227" s="1089"/>
      <c r="F227" s="1082"/>
      <c r="G227" s="1082"/>
      <c r="H227" s="1082"/>
      <c r="I227" s="1082"/>
      <c r="J227" s="1082"/>
      <c r="K227" s="1082"/>
      <c r="L227" s="1082"/>
      <c r="M227" s="1082"/>
      <c r="N227" s="1090">
        <v>0.95</v>
      </c>
      <c r="O227" s="1090">
        <v>0.91199999999999992</v>
      </c>
      <c r="P227" s="1090">
        <v>0.89375999999999989</v>
      </c>
      <c r="Q227" s="1090">
        <v>0.84907199999999983</v>
      </c>
      <c r="R227" s="1090">
        <v>0.80661839999999985</v>
      </c>
      <c r="S227" s="1090">
        <v>0.79855221599999981</v>
      </c>
      <c r="T227" s="1090">
        <v>0.79056669383999978</v>
      </c>
      <c r="U227" s="1084">
        <v>0.77475535996319977</v>
      </c>
    </row>
    <row r="228" spans="1:21" ht="24" customHeight="1">
      <c r="A228" s="1092"/>
      <c r="B228" s="1086"/>
      <c r="C228" s="1091"/>
      <c r="D228" s="172" t="s">
        <v>470</v>
      </c>
      <c r="E228" s="1089"/>
      <c r="F228" s="1082"/>
      <c r="G228" s="1082"/>
      <c r="H228" s="1082"/>
      <c r="I228" s="1082"/>
      <c r="J228" s="1082"/>
      <c r="K228" s="1082"/>
      <c r="L228" s="1082"/>
      <c r="M228" s="1082"/>
      <c r="N228" s="1090"/>
      <c r="O228" s="1090"/>
      <c r="P228" s="1090"/>
      <c r="Q228" s="1090"/>
      <c r="R228" s="1090"/>
      <c r="S228" s="1090"/>
      <c r="T228" s="1090"/>
      <c r="U228" s="1084"/>
    </row>
    <row r="229" spans="1:21" ht="24" customHeight="1">
      <c r="A229" s="1092"/>
      <c r="B229" s="1085" t="s">
        <v>479</v>
      </c>
      <c r="C229" s="1087" t="s">
        <v>468</v>
      </c>
      <c r="D229" s="171" t="s">
        <v>469</v>
      </c>
      <c r="E229" s="1089"/>
      <c r="F229" s="1082"/>
      <c r="G229" s="1082"/>
      <c r="H229" s="1082"/>
      <c r="I229" s="1082"/>
      <c r="J229" s="1082"/>
      <c r="K229" s="1082"/>
      <c r="L229" s="1082"/>
      <c r="M229" s="1082"/>
      <c r="N229" s="1082"/>
      <c r="O229" s="1090">
        <v>0.96</v>
      </c>
      <c r="P229" s="1090">
        <v>0.94079999999999997</v>
      </c>
      <c r="Q229" s="1090">
        <v>0.89375999999999989</v>
      </c>
      <c r="R229" s="1090">
        <v>0.84907199999999983</v>
      </c>
      <c r="S229" s="1090">
        <v>0.84058127999999988</v>
      </c>
      <c r="T229" s="1090">
        <v>0.83217546719999991</v>
      </c>
      <c r="U229" s="1084">
        <v>0.81553195785599986</v>
      </c>
    </row>
    <row r="230" spans="1:21" ht="24" customHeight="1">
      <c r="A230" s="1092"/>
      <c r="B230" s="1086"/>
      <c r="C230" s="1091"/>
      <c r="D230" s="172" t="s">
        <v>470</v>
      </c>
      <c r="E230" s="1089"/>
      <c r="F230" s="1082"/>
      <c r="G230" s="1082"/>
      <c r="H230" s="1082"/>
      <c r="I230" s="1082"/>
      <c r="J230" s="1082"/>
      <c r="K230" s="1082"/>
      <c r="L230" s="1082"/>
      <c r="M230" s="1082"/>
      <c r="N230" s="1082"/>
      <c r="O230" s="1090"/>
      <c r="P230" s="1090"/>
      <c r="Q230" s="1090"/>
      <c r="R230" s="1090"/>
      <c r="S230" s="1090"/>
      <c r="T230" s="1090"/>
      <c r="U230" s="1084"/>
    </row>
    <row r="231" spans="1:21" ht="24" customHeight="1">
      <c r="A231" s="1092"/>
      <c r="B231" s="1085" t="s">
        <v>480</v>
      </c>
      <c r="C231" s="1087" t="s">
        <v>468</v>
      </c>
      <c r="D231" s="171" t="s">
        <v>469</v>
      </c>
      <c r="E231" s="1089"/>
      <c r="F231" s="1082"/>
      <c r="G231" s="1082"/>
      <c r="H231" s="1082"/>
      <c r="I231" s="1082"/>
      <c r="J231" s="1082"/>
      <c r="K231" s="1082"/>
      <c r="L231" s="1082"/>
      <c r="M231" s="1082"/>
      <c r="N231" s="1082"/>
      <c r="O231" s="1082"/>
      <c r="P231" s="1090">
        <v>0.98</v>
      </c>
      <c r="Q231" s="1090">
        <v>0.93099999999999994</v>
      </c>
      <c r="R231" s="1090">
        <v>0.88444999999999985</v>
      </c>
      <c r="S231" s="1090">
        <v>0.87560549999999981</v>
      </c>
      <c r="T231" s="1090">
        <v>0.86684944499999983</v>
      </c>
      <c r="U231" s="1084">
        <v>0.84951245609999981</v>
      </c>
    </row>
    <row r="232" spans="1:21" ht="24" customHeight="1">
      <c r="A232" s="1092"/>
      <c r="B232" s="1086"/>
      <c r="C232" s="1091"/>
      <c r="D232" s="172" t="s">
        <v>470</v>
      </c>
      <c r="E232" s="1089"/>
      <c r="F232" s="1082"/>
      <c r="G232" s="1082"/>
      <c r="H232" s="1082"/>
      <c r="I232" s="1082"/>
      <c r="J232" s="1082"/>
      <c r="K232" s="1082"/>
      <c r="L232" s="1082"/>
      <c r="M232" s="1082"/>
      <c r="N232" s="1082"/>
      <c r="O232" s="1082"/>
      <c r="P232" s="1090"/>
      <c r="Q232" s="1090"/>
      <c r="R232" s="1090"/>
      <c r="S232" s="1090"/>
      <c r="T232" s="1090"/>
      <c r="U232" s="1084"/>
    </row>
    <row r="233" spans="1:21" ht="24" customHeight="1">
      <c r="A233" s="1092"/>
      <c r="B233" s="1085" t="s">
        <v>481</v>
      </c>
      <c r="C233" s="1087" t="s">
        <v>468</v>
      </c>
      <c r="D233" s="171" t="s">
        <v>469</v>
      </c>
      <c r="E233" s="1089"/>
      <c r="F233" s="1082"/>
      <c r="G233" s="1082"/>
      <c r="H233" s="1082"/>
      <c r="I233" s="1082"/>
      <c r="J233" s="1082"/>
      <c r="K233" s="1082"/>
      <c r="L233" s="1082"/>
      <c r="M233" s="1082"/>
      <c r="N233" s="1082"/>
      <c r="O233" s="1082"/>
      <c r="P233" s="1082"/>
      <c r="Q233" s="1090">
        <v>0.95</v>
      </c>
      <c r="R233" s="1090">
        <v>0.90249999999999997</v>
      </c>
      <c r="S233" s="1090">
        <v>0.89347499999999991</v>
      </c>
      <c r="T233" s="1090">
        <v>0.88454024999999992</v>
      </c>
      <c r="U233" s="1084">
        <v>0.86684944499999994</v>
      </c>
    </row>
    <row r="234" spans="1:21" ht="24" customHeight="1">
      <c r="A234" s="1092"/>
      <c r="B234" s="1086"/>
      <c r="C234" s="1091"/>
      <c r="D234" s="172" t="s">
        <v>470</v>
      </c>
      <c r="E234" s="1089"/>
      <c r="F234" s="1082"/>
      <c r="G234" s="1082"/>
      <c r="H234" s="1082"/>
      <c r="I234" s="1082"/>
      <c r="J234" s="1082"/>
      <c r="K234" s="1082"/>
      <c r="L234" s="1082"/>
      <c r="M234" s="1082"/>
      <c r="N234" s="1082"/>
      <c r="O234" s="1082"/>
      <c r="P234" s="1082"/>
      <c r="Q234" s="1090"/>
      <c r="R234" s="1090"/>
      <c r="S234" s="1090"/>
      <c r="T234" s="1090"/>
      <c r="U234" s="1084"/>
    </row>
    <row r="235" spans="1:21" ht="24" customHeight="1">
      <c r="A235" s="1092"/>
      <c r="B235" s="1085" t="s">
        <v>482</v>
      </c>
      <c r="C235" s="1087" t="s">
        <v>468</v>
      </c>
      <c r="D235" s="171" t="s">
        <v>469</v>
      </c>
      <c r="E235" s="1089"/>
      <c r="F235" s="1082"/>
      <c r="G235" s="1082"/>
      <c r="H235" s="1082"/>
      <c r="I235" s="1082"/>
      <c r="J235" s="1082"/>
      <c r="K235" s="1082"/>
      <c r="L235" s="1082"/>
      <c r="M235" s="1082"/>
      <c r="N235" s="1082"/>
      <c r="O235" s="1082"/>
      <c r="P235" s="1082"/>
      <c r="Q235" s="1082"/>
      <c r="R235" s="1090">
        <v>0.95</v>
      </c>
      <c r="S235" s="1090">
        <v>0.9405</v>
      </c>
      <c r="T235" s="1090">
        <v>0.93109500000000001</v>
      </c>
      <c r="U235" s="1084">
        <v>0.91247310000000004</v>
      </c>
    </row>
    <row r="236" spans="1:21" ht="24" customHeight="1">
      <c r="A236" s="1092"/>
      <c r="B236" s="1086"/>
      <c r="C236" s="1091"/>
      <c r="D236" s="172" t="s">
        <v>470</v>
      </c>
      <c r="E236" s="1089"/>
      <c r="F236" s="1082"/>
      <c r="G236" s="1082"/>
      <c r="H236" s="1082"/>
      <c r="I236" s="1082"/>
      <c r="J236" s="1082"/>
      <c r="K236" s="1082"/>
      <c r="L236" s="1082"/>
      <c r="M236" s="1082"/>
      <c r="N236" s="1082"/>
      <c r="O236" s="1082"/>
      <c r="P236" s="1082"/>
      <c r="Q236" s="1082"/>
      <c r="R236" s="1090"/>
      <c r="S236" s="1090"/>
      <c r="T236" s="1090"/>
      <c r="U236" s="1084"/>
    </row>
    <row r="237" spans="1:21" ht="24" customHeight="1">
      <c r="A237" s="1092"/>
      <c r="B237" s="1085" t="s">
        <v>483</v>
      </c>
      <c r="C237" s="1087" t="s">
        <v>468</v>
      </c>
      <c r="D237" s="171" t="s">
        <v>469</v>
      </c>
      <c r="E237" s="1089"/>
      <c r="F237" s="1082"/>
      <c r="G237" s="1082"/>
      <c r="H237" s="1082"/>
      <c r="I237" s="1082"/>
      <c r="J237" s="1082"/>
      <c r="K237" s="1082"/>
      <c r="L237" s="1082"/>
      <c r="M237" s="1082"/>
      <c r="N237" s="1082"/>
      <c r="O237" s="1082"/>
      <c r="P237" s="1082"/>
      <c r="Q237" s="1082"/>
      <c r="R237" s="1082"/>
      <c r="S237" s="1090">
        <v>0.99</v>
      </c>
      <c r="T237" s="1090">
        <v>0.98009999999999997</v>
      </c>
      <c r="U237" s="1084">
        <v>0.96049799999999996</v>
      </c>
    </row>
    <row r="238" spans="1:21" ht="24" customHeight="1">
      <c r="A238" s="1092"/>
      <c r="B238" s="1086"/>
      <c r="C238" s="1091"/>
      <c r="D238" s="172" t="s">
        <v>470</v>
      </c>
      <c r="E238" s="1089"/>
      <c r="F238" s="1082"/>
      <c r="G238" s="1082"/>
      <c r="H238" s="1082"/>
      <c r="I238" s="1082"/>
      <c r="J238" s="1082"/>
      <c r="K238" s="1082"/>
      <c r="L238" s="1082"/>
      <c r="M238" s="1082"/>
      <c r="N238" s="1082"/>
      <c r="O238" s="1082"/>
      <c r="P238" s="1082"/>
      <c r="Q238" s="1082"/>
      <c r="R238" s="1082"/>
      <c r="S238" s="1090"/>
      <c r="T238" s="1090"/>
      <c r="U238" s="1084"/>
    </row>
    <row r="239" spans="1:21" ht="24" customHeight="1">
      <c r="A239" s="1092"/>
      <c r="B239" s="1085" t="s">
        <v>484</v>
      </c>
      <c r="C239" s="1087" t="s">
        <v>468</v>
      </c>
      <c r="D239" s="171" t="s">
        <v>469</v>
      </c>
      <c r="E239" s="1089"/>
      <c r="F239" s="1082"/>
      <c r="G239" s="1082"/>
      <c r="H239" s="1082"/>
      <c r="I239" s="1082"/>
      <c r="J239" s="1082"/>
      <c r="K239" s="1082"/>
      <c r="L239" s="1082"/>
      <c r="M239" s="1082"/>
      <c r="N239" s="1082"/>
      <c r="O239" s="1082"/>
      <c r="P239" s="1082"/>
      <c r="Q239" s="1082"/>
      <c r="R239" s="1082"/>
      <c r="S239" s="1082"/>
      <c r="T239" s="1090">
        <v>0.99</v>
      </c>
      <c r="U239" s="1084">
        <v>0.97019999999999995</v>
      </c>
    </row>
    <row r="240" spans="1:21" ht="24" customHeight="1">
      <c r="A240" s="1092"/>
      <c r="B240" s="1086"/>
      <c r="C240" s="1091"/>
      <c r="D240" s="172" t="s">
        <v>470</v>
      </c>
      <c r="E240" s="1089"/>
      <c r="F240" s="1082"/>
      <c r="G240" s="1082"/>
      <c r="H240" s="1082"/>
      <c r="I240" s="1082"/>
      <c r="J240" s="1082"/>
      <c r="K240" s="1082"/>
      <c r="L240" s="1082"/>
      <c r="M240" s="1082"/>
      <c r="N240" s="1082"/>
      <c r="O240" s="1082"/>
      <c r="P240" s="1082"/>
      <c r="Q240" s="1082"/>
      <c r="R240" s="1082"/>
      <c r="S240" s="1082"/>
      <c r="T240" s="1090"/>
      <c r="U240" s="1084"/>
    </row>
    <row r="241" spans="1:21" ht="24" customHeight="1">
      <c r="A241" s="1092"/>
      <c r="B241" s="1085" t="s">
        <v>485</v>
      </c>
      <c r="C241" s="1087" t="s">
        <v>468</v>
      </c>
      <c r="D241" s="171" t="s">
        <v>469</v>
      </c>
      <c r="E241" s="1089"/>
      <c r="F241" s="1082"/>
      <c r="G241" s="1082"/>
      <c r="H241" s="1082"/>
      <c r="I241" s="1082"/>
      <c r="J241" s="1082"/>
      <c r="K241" s="1082"/>
      <c r="L241" s="1082"/>
      <c r="M241" s="1082"/>
      <c r="N241" s="1082"/>
      <c r="O241" s="1082"/>
      <c r="P241" s="1082"/>
      <c r="Q241" s="1082"/>
      <c r="R241" s="1082"/>
      <c r="S241" s="1082"/>
      <c r="T241" s="1082"/>
      <c r="U241" s="1084">
        <v>0.98</v>
      </c>
    </row>
    <row r="242" spans="1:21" ht="24" customHeight="1">
      <c r="A242" s="1092"/>
      <c r="B242" s="1086"/>
      <c r="C242" s="1091"/>
      <c r="D242" s="172" t="s">
        <v>470</v>
      </c>
      <c r="E242" s="1089"/>
      <c r="F242" s="1082"/>
      <c r="G242" s="1082"/>
      <c r="H242" s="1082"/>
      <c r="I242" s="1082"/>
      <c r="J242" s="1082"/>
      <c r="K242" s="1082"/>
      <c r="L242" s="1082"/>
      <c r="M242" s="1082"/>
      <c r="N242" s="1082"/>
      <c r="O242" s="1082"/>
      <c r="P242" s="1082"/>
      <c r="Q242" s="1082"/>
      <c r="R242" s="1082"/>
      <c r="S242" s="1082"/>
      <c r="T242" s="1082"/>
      <c r="U242" s="1084"/>
    </row>
    <row r="243" spans="1:21" ht="24" customHeight="1">
      <c r="A243" s="1092"/>
      <c r="B243" s="1085" t="s">
        <v>197</v>
      </c>
      <c r="C243" s="1087" t="s">
        <v>468</v>
      </c>
      <c r="D243" s="171" t="s">
        <v>469</v>
      </c>
      <c r="E243" s="1089"/>
      <c r="F243" s="1082"/>
      <c r="G243" s="1082"/>
      <c r="H243" s="1082"/>
      <c r="I243" s="1082"/>
      <c r="J243" s="1082"/>
      <c r="K243" s="1082"/>
      <c r="L243" s="1082"/>
      <c r="M243" s="1082"/>
      <c r="N243" s="1082"/>
      <c r="O243" s="1082"/>
      <c r="P243" s="1082"/>
      <c r="Q243" s="1082"/>
      <c r="R243" s="1082"/>
      <c r="S243" s="1082"/>
      <c r="T243" s="1082"/>
      <c r="U243" s="1083"/>
    </row>
    <row r="244" spans="1:21" ht="24" customHeight="1">
      <c r="A244" s="1092"/>
      <c r="B244" s="1086"/>
      <c r="C244" s="1088"/>
      <c r="D244" s="172" t="s">
        <v>470</v>
      </c>
      <c r="E244" s="1089"/>
      <c r="F244" s="1082"/>
      <c r="G244" s="1082"/>
      <c r="H244" s="1082"/>
      <c r="I244" s="1082"/>
      <c r="J244" s="1082"/>
      <c r="K244" s="1082"/>
      <c r="L244" s="1082"/>
      <c r="M244" s="1082"/>
      <c r="N244" s="1082"/>
      <c r="O244" s="1082"/>
      <c r="P244" s="1082"/>
      <c r="Q244" s="1082"/>
      <c r="R244" s="1082"/>
      <c r="S244" s="1082"/>
      <c r="T244" s="1082"/>
      <c r="U244" s="1083"/>
    </row>
    <row r="245" spans="1:21" ht="24" customHeight="1">
      <c r="A245" s="1092" t="s">
        <v>486</v>
      </c>
      <c r="B245" s="1085" t="s">
        <v>467</v>
      </c>
      <c r="C245" s="1087" t="s">
        <v>468</v>
      </c>
      <c r="D245" s="171" t="s">
        <v>469</v>
      </c>
      <c r="E245" s="1093"/>
      <c r="F245" s="1090">
        <v>0.63</v>
      </c>
      <c r="G245" s="1090">
        <v>0.47249999999999998</v>
      </c>
      <c r="H245" s="1090">
        <v>0.4536</v>
      </c>
      <c r="I245" s="1090">
        <v>0.44452799999999998</v>
      </c>
      <c r="J245" s="1090">
        <v>0.39118463999999997</v>
      </c>
      <c r="K245" s="1090">
        <v>0.35597802239999998</v>
      </c>
      <c r="L245" s="1090">
        <v>0.331059560832</v>
      </c>
      <c r="M245" s="1090">
        <v>0.3145065827904</v>
      </c>
      <c r="N245" s="1090">
        <v>0.29878125365087999</v>
      </c>
      <c r="O245" s="1090">
        <v>0.28683000350484478</v>
      </c>
      <c r="P245" s="1090">
        <v>0.28396170346979632</v>
      </c>
      <c r="Q245" s="1090">
        <v>0.26692400126160853</v>
      </c>
      <c r="R245" s="1090">
        <v>0.25624704121114417</v>
      </c>
      <c r="S245" s="1090">
        <v>0.25112210038692129</v>
      </c>
      <c r="T245" s="1090">
        <v>0.24861087938305207</v>
      </c>
      <c r="U245" s="1084">
        <v>0.24363866179539104</v>
      </c>
    </row>
    <row r="246" spans="1:21" ht="24" customHeight="1">
      <c r="A246" s="1092"/>
      <c r="B246" s="1086"/>
      <c r="C246" s="1091"/>
      <c r="D246" s="172" t="s">
        <v>470</v>
      </c>
      <c r="E246" s="1093"/>
      <c r="F246" s="1090"/>
      <c r="G246" s="1090"/>
      <c r="H246" s="1090"/>
      <c r="I246" s="1090"/>
      <c r="J246" s="1090"/>
      <c r="K246" s="1090"/>
      <c r="L246" s="1090"/>
      <c r="M246" s="1090"/>
      <c r="N246" s="1090"/>
      <c r="O246" s="1090"/>
      <c r="P246" s="1090"/>
      <c r="Q246" s="1090"/>
      <c r="R246" s="1090"/>
      <c r="S246" s="1090"/>
      <c r="T246" s="1090"/>
      <c r="U246" s="1084"/>
    </row>
    <row r="247" spans="1:21" ht="24" customHeight="1">
      <c r="A247" s="1092"/>
      <c r="B247" s="1085" t="s">
        <v>471</v>
      </c>
      <c r="C247" s="1087" t="s">
        <v>468</v>
      </c>
      <c r="D247" s="171" t="s">
        <v>469</v>
      </c>
      <c r="E247" s="1089"/>
      <c r="F247" s="1082"/>
      <c r="G247" s="1090">
        <v>0.75</v>
      </c>
      <c r="H247" s="1090">
        <v>0.72</v>
      </c>
      <c r="I247" s="1090">
        <v>0.7056</v>
      </c>
      <c r="J247" s="1090">
        <v>0.62092800000000004</v>
      </c>
      <c r="K247" s="1090">
        <v>0.56504448000000007</v>
      </c>
      <c r="L247" s="1090">
        <v>0.52549136640000005</v>
      </c>
      <c r="M247" s="1090">
        <v>0.49921679808000002</v>
      </c>
      <c r="N247" s="1090">
        <v>0.47425595817600003</v>
      </c>
      <c r="O247" s="1090">
        <v>0.45528571984895999</v>
      </c>
      <c r="P247" s="1090">
        <v>0.45073286265047041</v>
      </c>
      <c r="Q247" s="1090">
        <v>0.42368889089144218</v>
      </c>
      <c r="R247" s="1090">
        <v>0.40674133525578449</v>
      </c>
      <c r="S247" s="1090">
        <v>0.39860650855066881</v>
      </c>
      <c r="T247" s="1090">
        <v>0.39462044346516212</v>
      </c>
      <c r="U247" s="1084">
        <v>0.38672803459585886</v>
      </c>
    </row>
    <row r="248" spans="1:21" ht="24" customHeight="1">
      <c r="A248" s="1092"/>
      <c r="B248" s="1086"/>
      <c r="C248" s="1091"/>
      <c r="D248" s="172" t="s">
        <v>470</v>
      </c>
      <c r="E248" s="1089"/>
      <c r="F248" s="1082"/>
      <c r="G248" s="1090"/>
      <c r="H248" s="1090"/>
      <c r="I248" s="1090"/>
      <c r="J248" s="1090"/>
      <c r="K248" s="1090"/>
      <c r="L248" s="1090"/>
      <c r="M248" s="1090"/>
      <c r="N248" s="1090"/>
      <c r="O248" s="1090"/>
      <c r="P248" s="1090"/>
      <c r="Q248" s="1090"/>
      <c r="R248" s="1090"/>
      <c r="S248" s="1090"/>
      <c r="T248" s="1090"/>
      <c r="U248" s="1084"/>
    </row>
    <row r="249" spans="1:21" ht="24" customHeight="1">
      <c r="A249" s="1092"/>
      <c r="B249" s="1085" t="s">
        <v>472</v>
      </c>
      <c r="C249" s="1087" t="s">
        <v>468</v>
      </c>
      <c r="D249" s="171" t="s">
        <v>469</v>
      </c>
      <c r="E249" s="1089"/>
      <c r="F249" s="1082"/>
      <c r="G249" s="1082"/>
      <c r="H249" s="1090">
        <v>0.96</v>
      </c>
      <c r="I249" s="1090">
        <v>0.94079999999999997</v>
      </c>
      <c r="J249" s="1090">
        <v>0.82790399999999997</v>
      </c>
      <c r="K249" s="1090">
        <v>0.75339263999999995</v>
      </c>
      <c r="L249" s="1090">
        <v>0.70065515519999999</v>
      </c>
      <c r="M249" s="1090">
        <v>0.66562239743999996</v>
      </c>
      <c r="N249" s="1090">
        <v>0.63234127756799996</v>
      </c>
      <c r="O249" s="1090">
        <v>0.60704762646527999</v>
      </c>
      <c r="P249" s="1090">
        <v>0.60097715020062714</v>
      </c>
      <c r="Q249" s="1090">
        <v>0.56491852118858943</v>
      </c>
      <c r="R249" s="1090">
        <v>0.54232178034104583</v>
      </c>
      <c r="S249" s="1090">
        <v>0.53147534473422486</v>
      </c>
      <c r="T249" s="1090">
        <v>0.52616059128688264</v>
      </c>
      <c r="U249" s="1084">
        <v>0.51563737946114496</v>
      </c>
    </row>
    <row r="250" spans="1:21" ht="24" customHeight="1">
      <c r="A250" s="1092"/>
      <c r="B250" s="1086"/>
      <c r="C250" s="1091"/>
      <c r="D250" s="172" t="s">
        <v>470</v>
      </c>
      <c r="E250" s="1089"/>
      <c r="F250" s="1082"/>
      <c r="G250" s="1082"/>
      <c r="H250" s="1090"/>
      <c r="I250" s="1090"/>
      <c r="J250" s="1090"/>
      <c r="K250" s="1090"/>
      <c r="L250" s="1090"/>
      <c r="M250" s="1090"/>
      <c r="N250" s="1090"/>
      <c r="O250" s="1090"/>
      <c r="P250" s="1090"/>
      <c r="Q250" s="1090"/>
      <c r="R250" s="1090"/>
      <c r="S250" s="1090"/>
      <c r="T250" s="1090"/>
      <c r="U250" s="1084"/>
    </row>
    <row r="251" spans="1:21" ht="24" customHeight="1">
      <c r="A251" s="1092"/>
      <c r="B251" s="1085" t="s">
        <v>473</v>
      </c>
      <c r="C251" s="1087" t="s">
        <v>468</v>
      </c>
      <c r="D251" s="171" t="s">
        <v>469</v>
      </c>
      <c r="E251" s="1089"/>
      <c r="F251" s="1082"/>
      <c r="G251" s="1082"/>
      <c r="H251" s="1082"/>
      <c r="I251" s="1090">
        <v>0.98</v>
      </c>
      <c r="J251" s="1090">
        <v>0.86239999999999994</v>
      </c>
      <c r="K251" s="1090">
        <v>0.78478399999999993</v>
      </c>
      <c r="L251" s="1090">
        <v>0.72984912000000002</v>
      </c>
      <c r="M251" s="1090">
        <v>0.69335666399999996</v>
      </c>
      <c r="N251" s="1090">
        <v>0.65868883079999996</v>
      </c>
      <c r="O251" s="1090">
        <v>0.63234127756799996</v>
      </c>
      <c r="P251" s="1090">
        <v>0.62601786479231991</v>
      </c>
      <c r="Q251" s="1090">
        <v>0.5884567929047807</v>
      </c>
      <c r="R251" s="1090">
        <v>0.56491852118858943</v>
      </c>
      <c r="S251" s="1090">
        <v>0.55362015076481763</v>
      </c>
      <c r="T251" s="1090">
        <v>0.54808394925716941</v>
      </c>
      <c r="U251" s="1084">
        <v>0.53712227027202597</v>
      </c>
    </row>
    <row r="252" spans="1:21" ht="24" customHeight="1">
      <c r="A252" s="1092"/>
      <c r="B252" s="1086"/>
      <c r="C252" s="1091"/>
      <c r="D252" s="172" t="s">
        <v>470</v>
      </c>
      <c r="E252" s="1089"/>
      <c r="F252" s="1082"/>
      <c r="G252" s="1082"/>
      <c r="H252" s="1082"/>
      <c r="I252" s="1090"/>
      <c r="J252" s="1090"/>
      <c r="K252" s="1090"/>
      <c r="L252" s="1090"/>
      <c r="M252" s="1090"/>
      <c r="N252" s="1090"/>
      <c r="O252" s="1090"/>
      <c r="P252" s="1090"/>
      <c r="Q252" s="1090"/>
      <c r="R252" s="1090"/>
      <c r="S252" s="1090"/>
      <c r="T252" s="1090"/>
      <c r="U252" s="1084"/>
    </row>
    <row r="253" spans="1:21" ht="24" customHeight="1">
      <c r="A253" s="1092"/>
      <c r="B253" s="1085" t="s">
        <v>474</v>
      </c>
      <c r="C253" s="1087" t="s">
        <v>468</v>
      </c>
      <c r="D253" s="171" t="s">
        <v>469</v>
      </c>
      <c r="E253" s="1089"/>
      <c r="F253" s="1082"/>
      <c r="G253" s="1082"/>
      <c r="H253" s="1082"/>
      <c r="I253" s="1082"/>
      <c r="J253" s="1090">
        <v>0.88</v>
      </c>
      <c r="K253" s="1090">
        <v>0.80080000000000007</v>
      </c>
      <c r="L253" s="1090">
        <v>0.74474400000000007</v>
      </c>
      <c r="M253" s="1090">
        <v>0.70750679999999999</v>
      </c>
      <c r="N253" s="1090">
        <v>0.67213146000000001</v>
      </c>
      <c r="O253" s="1090">
        <v>0.64524620160000001</v>
      </c>
      <c r="P253" s="1090">
        <v>0.63879373958399999</v>
      </c>
      <c r="Q253" s="1090">
        <v>0.60046611520895998</v>
      </c>
      <c r="R253" s="1090">
        <v>0.57644747060060153</v>
      </c>
      <c r="S253" s="1090">
        <v>0.56491852118858954</v>
      </c>
      <c r="T253" s="1090">
        <v>0.55926933597670359</v>
      </c>
      <c r="U253" s="1084">
        <v>0.54808394925716952</v>
      </c>
    </row>
    <row r="254" spans="1:21" ht="24" customHeight="1">
      <c r="A254" s="1092"/>
      <c r="B254" s="1086"/>
      <c r="C254" s="1091"/>
      <c r="D254" s="172" t="s">
        <v>470</v>
      </c>
      <c r="E254" s="1089"/>
      <c r="F254" s="1082"/>
      <c r="G254" s="1082"/>
      <c r="H254" s="1082"/>
      <c r="I254" s="1082"/>
      <c r="J254" s="1090"/>
      <c r="K254" s="1090"/>
      <c r="L254" s="1090"/>
      <c r="M254" s="1090"/>
      <c r="N254" s="1090"/>
      <c r="O254" s="1090"/>
      <c r="P254" s="1090"/>
      <c r="Q254" s="1090"/>
      <c r="R254" s="1090"/>
      <c r="S254" s="1090"/>
      <c r="T254" s="1090"/>
      <c r="U254" s="1084"/>
    </row>
    <row r="255" spans="1:21" ht="24" customHeight="1">
      <c r="A255" s="1092"/>
      <c r="B255" s="1085" t="s">
        <v>475</v>
      </c>
      <c r="C255" s="1087" t="s">
        <v>468</v>
      </c>
      <c r="D255" s="171" t="s">
        <v>469</v>
      </c>
      <c r="E255" s="1089"/>
      <c r="F255" s="1082"/>
      <c r="G255" s="1082"/>
      <c r="H255" s="1082"/>
      <c r="I255" s="1082"/>
      <c r="J255" s="1082"/>
      <c r="K255" s="1090">
        <v>0.91</v>
      </c>
      <c r="L255" s="1090">
        <v>0.84630000000000005</v>
      </c>
      <c r="M255" s="1090">
        <v>0.80398500000000006</v>
      </c>
      <c r="N255" s="1090">
        <v>0.76378575000000004</v>
      </c>
      <c r="O255" s="1090">
        <v>0.73323431999999999</v>
      </c>
      <c r="P255" s="1090">
        <v>0.72590197680000002</v>
      </c>
      <c r="Q255" s="1090">
        <v>0.68234785819199995</v>
      </c>
      <c r="R255" s="1090">
        <v>0.65505394386431992</v>
      </c>
      <c r="S255" s="1090">
        <v>0.64195286498703352</v>
      </c>
      <c r="T255" s="1090">
        <v>0.63553333633716313</v>
      </c>
      <c r="U255" s="1084">
        <v>0.62282266961041988</v>
      </c>
    </row>
    <row r="256" spans="1:21" ht="24" customHeight="1">
      <c r="A256" s="1092"/>
      <c r="B256" s="1086"/>
      <c r="C256" s="1091"/>
      <c r="D256" s="172" t="s">
        <v>470</v>
      </c>
      <c r="E256" s="1089"/>
      <c r="F256" s="1082"/>
      <c r="G256" s="1082"/>
      <c r="H256" s="1082"/>
      <c r="I256" s="1082"/>
      <c r="J256" s="1082"/>
      <c r="K256" s="1090"/>
      <c r="L256" s="1090"/>
      <c r="M256" s="1090"/>
      <c r="N256" s="1090"/>
      <c r="O256" s="1090"/>
      <c r="P256" s="1090"/>
      <c r="Q256" s="1090"/>
      <c r="R256" s="1090"/>
      <c r="S256" s="1090"/>
      <c r="T256" s="1090"/>
      <c r="U256" s="1084"/>
    </row>
    <row r="257" spans="1:21" ht="24" customHeight="1">
      <c r="A257" s="1092"/>
      <c r="B257" s="1085" t="s">
        <v>476</v>
      </c>
      <c r="C257" s="1087" t="s">
        <v>468</v>
      </c>
      <c r="D257" s="171" t="s">
        <v>469</v>
      </c>
      <c r="E257" s="1089"/>
      <c r="F257" s="1082"/>
      <c r="G257" s="1082"/>
      <c r="H257" s="1082"/>
      <c r="I257" s="1082"/>
      <c r="J257" s="1082"/>
      <c r="K257" s="1082"/>
      <c r="L257" s="1090">
        <v>0.93</v>
      </c>
      <c r="M257" s="1090">
        <v>0.88349999999999995</v>
      </c>
      <c r="N257" s="1090">
        <v>0.83932499999999988</v>
      </c>
      <c r="O257" s="1090">
        <v>0.8057519999999998</v>
      </c>
      <c r="P257" s="1090">
        <v>0.79769447999999976</v>
      </c>
      <c r="Q257" s="1090">
        <v>0.74983281119999978</v>
      </c>
      <c r="R257" s="1090">
        <v>0.71983949875199982</v>
      </c>
      <c r="S257" s="1090">
        <v>0.7054427087769598</v>
      </c>
      <c r="T257" s="1090">
        <v>0.6983882816891902</v>
      </c>
      <c r="U257" s="1084">
        <v>0.68442051605540644</v>
      </c>
    </row>
    <row r="258" spans="1:21" ht="24" customHeight="1">
      <c r="A258" s="1092"/>
      <c r="B258" s="1086"/>
      <c r="C258" s="1091"/>
      <c r="D258" s="172" t="s">
        <v>470</v>
      </c>
      <c r="E258" s="1089"/>
      <c r="F258" s="1082"/>
      <c r="G258" s="1082"/>
      <c r="H258" s="1082"/>
      <c r="I258" s="1082"/>
      <c r="J258" s="1082"/>
      <c r="K258" s="1082"/>
      <c r="L258" s="1090"/>
      <c r="M258" s="1090"/>
      <c r="N258" s="1090"/>
      <c r="O258" s="1090"/>
      <c r="P258" s="1090"/>
      <c r="Q258" s="1090"/>
      <c r="R258" s="1090"/>
      <c r="S258" s="1090"/>
      <c r="T258" s="1090"/>
      <c r="U258" s="1084"/>
    </row>
    <row r="259" spans="1:21" ht="24" customHeight="1">
      <c r="A259" s="1092"/>
      <c r="B259" s="1085" t="s">
        <v>477</v>
      </c>
      <c r="C259" s="1087" t="s">
        <v>468</v>
      </c>
      <c r="D259" s="171" t="s">
        <v>469</v>
      </c>
      <c r="E259" s="1089"/>
      <c r="F259" s="1082"/>
      <c r="G259" s="1082"/>
      <c r="H259" s="1082"/>
      <c r="I259" s="1082"/>
      <c r="J259" s="1082"/>
      <c r="K259" s="1082"/>
      <c r="L259" s="1082"/>
      <c r="M259" s="1090">
        <v>0.95</v>
      </c>
      <c r="N259" s="1090">
        <v>0.90249999999999997</v>
      </c>
      <c r="O259" s="1090">
        <v>0.86639999999999995</v>
      </c>
      <c r="P259" s="1090">
        <v>0.85773599999999994</v>
      </c>
      <c r="Q259" s="1090">
        <v>0.80627183999999985</v>
      </c>
      <c r="R259" s="1090">
        <v>0.77402096639999984</v>
      </c>
      <c r="S259" s="1090">
        <v>0.7585405470719998</v>
      </c>
      <c r="T259" s="1090">
        <v>0.75095514160127985</v>
      </c>
      <c r="U259" s="1084">
        <v>0.73593603876925429</v>
      </c>
    </row>
    <row r="260" spans="1:21" ht="24" customHeight="1">
      <c r="A260" s="1092"/>
      <c r="B260" s="1086"/>
      <c r="C260" s="1091"/>
      <c r="D260" s="172" t="s">
        <v>470</v>
      </c>
      <c r="E260" s="1089"/>
      <c r="F260" s="1082"/>
      <c r="G260" s="1082"/>
      <c r="H260" s="1082"/>
      <c r="I260" s="1082"/>
      <c r="J260" s="1082"/>
      <c r="K260" s="1082"/>
      <c r="L260" s="1082"/>
      <c r="M260" s="1090"/>
      <c r="N260" s="1090"/>
      <c r="O260" s="1090"/>
      <c r="P260" s="1090"/>
      <c r="Q260" s="1090"/>
      <c r="R260" s="1090"/>
      <c r="S260" s="1090"/>
      <c r="T260" s="1090"/>
      <c r="U260" s="1084"/>
    </row>
    <row r="261" spans="1:21" ht="24" customHeight="1">
      <c r="A261" s="1092"/>
      <c r="B261" s="1085" t="s">
        <v>478</v>
      </c>
      <c r="C261" s="1087" t="s">
        <v>468</v>
      </c>
      <c r="D261" s="171" t="s">
        <v>469</v>
      </c>
      <c r="E261" s="1089"/>
      <c r="F261" s="1082"/>
      <c r="G261" s="1082"/>
      <c r="H261" s="1082"/>
      <c r="I261" s="1082"/>
      <c r="J261" s="1082"/>
      <c r="K261" s="1082"/>
      <c r="L261" s="1082"/>
      <c r="M261" s="1082"/>
      <c r="N261" s="1090">
        <v>0.95</v>
      </c>
      <c r="O261" s="1090">
        <v>0.91199999999999992</v>
      </c>
      <c r="P261" s="1090">
        <v>0.9028799999999999</v>
      </c>
      <c r="Q261" s="1090">
        <v>0.84870719999999988</v>
      </c>
      <c r="R261" s="1090">
        <v>0.81475891199999984</v>
      </c>
      <c r="S261" s="1090">
        <v>0.79846373375999979</v>
      </c>
      <c r="T261" s="1090">
        <v>0.79047909642239977</v>
      </c>
      <c r="U261" s="1084">
        <v>0.77466951449395172</v>
      </c>
    </row>
    <row r="262" spans="1:21" ht="24" customHeight="1">
      <c r="A262" s="1092"/>
      <c r="B262" s="1086"/>
      <c r="C262" s="1091"/>
      <c r="D262" s="172" t="s">
        <v>470</v>
      </c>
      <c r="E262" s="1089"/>
      <c r="F262" s="1082"/>
      <c r="G262" s="1082"/>
      <c r="H262" s="1082"/>
      <c r="I262" s="1082"/>
      <c r="J262" s="1082"/>
      <c r="K262" s="1082"/>
      <c r="L262" s="1082"/>
      <c r="M262" s="1082"/>
      <c r="N262" s="1090"/>
      <c r="O262" s="1090"/>
      <c r="P262" s="1090"/>
      <c r="Q262" s="1090"/>
      <c r="R262" s="1090"/>
      <c r="S262" s="1090"/>
      <c r="T262" s="1090"/>
      <c r="U262" s="1084"/>
    </row>
    <row r="263" spans="1:21" ht="24" customHeight="1">
      <c r="A263" s="1092"/>
      <c r="B263" s="1085" t="s">
        <v>479</v>
      </c>
      <c r="C263" s="1087" t="s">
        <v>468</v>
      </c>
      <c r="D263" s="171" t="s">
        <v>469</v>
      </c>
      <c r="E263" s="1089"/>
      <c r="F263" s="1082"/>
      <c r="G263" s="1082"/>
      <c r="H263" s="1082"/>
      <c r="I263" s="1082"/>
      <c r="J263" s="1082"/>
      <c r="K263" s="1082"/>
      <c r="L263" s="1082"/>
      <c r="M263" s="1082"/>
      <c r="N263" s="1082"/>
      <c r="O263" s="1090">
        <v>0.96</v>
      </c>
      <c r="P263" s="1090">
        <v>0.95039999999999991</v>
      </c>
      <c r="Q263" s="1090">
        <v>0.89337599999999984</v>
      </c>
      <c r="R263" s="1090">
        <v>0.85764095999999979</v>
      </c>
      <c r="S263" s="1090">
        <v>0.84048814079999978</v>
      </c>
      <c r="T263" s="1090">
        <v>0.83208325939199979</v>
      </c>
      <c r="U263" s="1084">
        <v>0.81544159420415974</v>
      </c>
    </row>
    <row r="264" spans="1:21" ht="24" customHeight="1">
      <c r="A264" s="1092"/>
      <c r="B264" s="1086"/>
      <c r="C264" s="1091"/>
      <c r="D264" s="172" t="s">
        <v>470</v>
      </c>
      <c r="E264" s="1089"/>
      <c r="F264" s="1082"/>
      <c r="G264" s="1082"/>
      <c r="H264" s="1082"/>
      <c r="I264" s="1082"/>
      <c r="J264" s="1082"/>
      <c r="K264" s="1082"/>
      <c r="L264" s="1082"/>
      <c r="M264" s="1082"/>
      <c r="N264" s="1082"/>
      <c r="O264" s="1090"/>
      <c r="P264" s="1090"/>
      <c r="Q264" s="1090"/>
      <c r="R264" s="1090"/>
      <c r="S264" s="1090"/>
      <c r="T264" s="1090"/>
      <c r="U264" s="1084"/>
    </row>
    <row r="265" spans="1:21" ht="24" customHeight="1">
      <c r="A265" s="1092"/>
      <c r="B265" s="1085" t="s">
        <v>480</v>
      </c>
      <c r="C265" s="1087" t="s">
        <v>468</v>
      </c>
      <c r="D265" s="171" t="s">
        <v>469</v>
      </c>
      <c r="E265" s="1089"/>
      <c r="F265" s="1082"/>
      <c r="G265" s="1082"/>
      <c r="H265" s="1082"/>
      <c r="I265" s="1082"/>
      <c r="J265" s="1082"/>
      <c r="K265" s="1082"/>
      <c r="L265" s="1082"/>
      <c r="M265" s="1082"/>
      <c r="N265" s="1082"/>
      <c r="O265" s="1082"/>
      <c r="P265" s="1090">
        <v>0.99</v>
      </c>
      <c r="Q265" s="1090">
        <v>0.93059999999999998</v>
      </c>
      <c r="R265" s="1090">
        <v>0.89337599999999995</v>
      </c>
      <c r="S265" s="1090">
        <v>0.87550847999999992</v>
      </c>
      <c r="T265" s="1090">
        <v>0.86675339519999994</v>
      </c>
      <c r="U265" s="1084">
        <v>0.84941832729599998</v>
      </c>
    </row>
    <row r="266" spans="1:21" ht="24" customHeight="1">
      <c r="A266" s="1092"/>
      <c r="B266" s="1086"/>
      <c r="C266" s="1091"/>
      <c r="D266" s="172" t="s">
        <v>470</v>
      </c>
      <c r="E266" s="1089"/>
      <c r="F266" s="1082"/>
      <c r="G266" s="1082"/>
      <c r="H266" s="1082"/>
      <c r="I266" s="1082"/>
      <c r="J266" s="1082"/>
      <c r="K266" s="1082"/>
      <c r="L266" s="1082"/>
      <c r="M266" s="1082"/>
      <c r="N266" s="1082"/>
      <c r="O266" s="1082"/>
      <c r="P266" s="1090"/>
      <c r="Q266" s="1090"/>
      <c r="R266" s="1090"/>
      <c r="S266" s="1090"/>
      <c r="T266" s="1090"/>
      <c r="U266" s="1084"/>
    </row>
    <row r="267" spans="1:21" ht="24" customHeight="1">
      <c r="A267" s="1092"/>
      <c r="B267" s="1085" t="s">
        <v>481</v>
      </c>
      <c r="C267" s="1087" t="s">
        <v>468</v>
      </c>
      <c r="D267" s="171" t="s">
        <v>469</v>
      </c>
      <c r="E267" s="1089"/>
      <c r="F267" s="1082"/>
      <c r="G267" s="1082"/>
      <c r="H267" s="1082"/>
      <c r="I267" s="1082"/>
      <c r="J267" s="1082"/>
      <c r="K267" s="1082"/>
      <c r="L267" s="1082"/>
      <c r="M267" s="1082"/>
      <c r="N267" s="1082"/>
      <c r="O267" s="1082"/>
      <c r="P267" s="1082"/>
      <c r="Q267" s="1090">
        <v>0.94</v>
      </c>
      <c r="R267" s="1090">
        <v>0.90239999999999987</v>
      </c>
      <c r="S267" s="1090">
        <v>0.8843519999999998</v>
      </c>
      <c r="T267" s="1090">
        <v>0.87550847999999981</v>
      </c>
      <c r="U267" s="1084">
        <v>0.85799831039999985</v>
      </c>
    </row>
    <row r="268" spans="1:21" ht="24" customHeight="1">
      <c r="A268" s="1092"/>
      <c r="B268" s="1086"/>
      <c r="C268" s="1091"/>
      <c r="D268" s="172" t="s">
        <v>470</v>
      </c>
      <c r="E268" s="1089"/>
      <c r="F268" s="1082"/>
      <c r="G268" s="1082"/>
      <c r="H268" s="1082"/>
      <c r="I268" s="1082"/>
      <c r="J268" s="1082"/>
      <c r="K268" s="1082"/>
      <c r="L268" s="1082"/>
      <c r="M268" s="1082"/>
      <c r="N268" s="1082"/>
      <c r="O268" s="1082"/>
      <c r="P268" s="1082"/>
      <c r="Q268" s="1090"/>
      <c r="R268" s="1090"/>
      <c r="S268" s="1090"/>
      <c r="T268" s="1090"/>
      <c r="U268" s="1084"/>
    </row>
    <row r="269" spans="1:21" ht="24" customHeight="1">
      <c r="A269" s="1092"/>
      <c r="B269" s="1085" t="s">
        <v>482</v>
      </c>
      <c r="C269" s="1087" t="s">
        <v>468</v>
      </c>
      <c r="D269" s="171" t="s">
        <v>469</v>
      </c>
      <c r="E269" s="1089"/>
      <c r="F269" s="1082"/>
      <c r="G269" s="1082"/>
      <c r="H269" s="1082"/>
      <c r="I269" s="1082"/>
      <c r="J269" s="1082"/>
      <c r="K269" s="1082"/>
      <c r="L269" s="1082"/>
      <c r="M269" s="1082"/>
      <c r="N269" s="1082"/>
      <c r="O269" s="1082"/>
      <c r="P269" s="1082"/>
      <c r="Q269" s="1082"/>
      <c r="R269" s="1090">
        <v>0.96</v>
      </c>
      <c r="S269" s="1090">
        <v>0.94079999999999997</v>
      </c>
      <c r="T269" s="1090">
        <v>0.931392</v>
      </c>
      <c r="U269" s="1084">
        <v>0.91276415999999994</v>
      </c>
    </row>
    <row r="270" spans="1:21" ht="24" customHeight="1">
      <c r="A270" s="1092"/>
      <c r="B270" s="1086"/>
      <c r="C270" s="1091"/>
      <c r="D270" s="172" t="s">
        <v>470</v>
      </c>
      <c r="E270" s="1089"/>
      <c r="F270" s="1082"/>
      <c r="G270" s="1082"/>
      <c r="H270" s="1082"/>
      <c r="I270" s="1082"/>
      <c r="J270" s="1082"/>
      <c r="K270" s="1082"/>
      <c r="L270" s="1082"/>
      <c r="M270" s="1082"/>
      <c r="N270" s="1082"/>
      <c r="O270" s="1082"/>
      <c r="P270" s="1082"/>
      <c r="Q270" s="1082"/>
      <c r="R270" s="1090"/>
      <c r="S270" s="1090"/>
      <c r="T270" s="1090"/>
      <c r="U270" s="1084"/>
    </row>
    <row r="271" spans="1:21" ht="24" customHeight="1">
      <c r="A271" s="1092"/>
      <c r="B271" s="1085" t="s">
        <v>483</v>
      </c>
      <c r="C271" s="1087" t="s">
        <v>468</v>
      </c>
      <c r="D271" s="171" t="s">
        <v>469</v>
      </c>
      <c r="E271" s="1089"/>
      <c r="F271" s="1082"/>
      <c r="G271" s="1082"/>
      <c r="H271" s="1082"/>
      <c r="I271" s="1082"/>
      <c r="J271" s="1082"/>
      <c r="K271" s="1082"/>
      <c r="L271" s="1082"/>
      <c r="M271" s="1082"/>
      <c r="N271" s="1082"/>
      <c r="O271" s="1082"/>
      <c r="P271" s="1082"/>
      <c r="Q271" s="1082"/>
      <c r="R271" s="1082"/>
      <c r="S271" s="1090">
        <v>0.98</v>
      </c>
      <c r="T271" s="1090">
        <v>0.97019999999999995</v>
      </c>
      <c r="U271" s="1084">
        <v>0.95079599999999997</v>
      </c>
    </row>
    <row r="272" spans="1:21" ht="24" customHeight="1">
      <c r="A272" s="1092"/>
      <c r="B272" s="1086"/>
      <c r="C272" s="1091"/>
      <c r="D272" s="172" t="s">
        <v>470</v>
      </c>
      <c r="E272" s="1089"/>
      <c r="F272" s="1082"/>
      <c r="G272" s="1082"/>
      <c r="H272" s="1082"/>
      <c r="I272" s="1082"/>
      <c r="J272" s="1082"/>
      <c r="K272" s="1082"/>
      <c r="L272" s="1082"/>
      <c r="M272" s="1082"/>
      <c r="N272" s="1082"/>
      <c r="O272" s="1082"/>
      <c r="P272" s="1082"/>
      <c r="Q272" s="1082"/>
      <c r="R272" s="1082"/>
      <c r="S272" s="1090"/>
      <c r="T272" s="1090"/>
      <c r="U272" s="1084"/>
    </row>
    <row r="273" spans="1:21" ht="24" customHeight="1">
      <c r="A273" s="1092"/>
      <c r="B273" s="1085" t="s">
        <v>484</v>
      </c>
      <c r="C273" s="1087" t="s">
        <v>468</v>
      </c>
      <c r="D273" s="171" t="s">
        <v>469</v>
      </c>
      <c r="E273" s="1089"/>
      <c r="F273" s="1082"/>
      <c r="G273" s="1082"/>
      <c r="H273" s="1082"/>
      <c r="I273" s="1082"/>
      <c r="J273" s="1082"/>
      <c r="K273" s="1082"/>
      <c r="L273" s="1082"/>
      <c r="M273" s="1082"/>
      <c r="N273" s="1082"/>
      <c r="O273" s="1082"/>
      <c r="P273" s="1082"/>
      <c r="Q273" s="1082"/>
      <c r="R273" s="1082"/>
      <c r="S273" s="1082"/>
      <c r="T273" s="1090">
        <v>0.99</v>
      </c>
      <c r="U273" s="1084">
        <v>0.97019999999999995</v>
      </c>
    </row>
    <row r="274" spans="1:21" ht="24" customHeight="1">
      <c r="A274" s="1092"/>
      <c r="B274" s="1086"/>
      <c r="C274" s="1091"/>
      <c r="D274" s="172" t="s">
        <v>470</v>
      </c>
      <c r="E274" s="1089"/>
      <c r="F274" s="1082"/>
      <c r="G274" s="1082"/>
      <c r="H274" s="1082"/>
      <c r="I274" s="1082"/>
      <c r="J274" s="1082"/>
      <c r="K274" s="1082"/>
      <c r="L274" s="1082"/>
      <c r="M274" s="1082"/>
      <c r="N274" s="1082"/>
      <c r="O274" s="1082"/>
      <c r="P274" s="1082"/>
      <c r="Q274" s="1082"/>
      <c r="R274" s="1082"/>
      <c r="S274" s="1082"/>
      <c r="T274" s="1090"/>
      <c r="U274" s="1084"/>
    </row>
    <row r="275" spans="1:21" ht="24" customHeight="1">
      <c r="A275" s="1092"/>
      <c r="B275" s="1085" t="s">
        <v>485</v>
      </c>
      <c r="C275" s="1087" t="s">
        <v>468</v>
      </c>
      <c r="D275" s="171" t="s">
        <v>469</v>
      </c>
      <c r="E275" s="1089"/>
      <c r="F275" s="1082"/>
      <c r="G275" s="1082"/>
      <c r="H275" s="1082"/>
      <c r="I275" s="1082"/>
      <c r="J275" s="1082"/>
      <c r="K275" s="1082"/>
      <c r="L275" s="1082"/>
      <c r="M275" s="1082"/>
      <c r="N275" s="1082"/>
      <c r="O275" s="1082"/>
      <c r="P275" s="1082"/>
      <c r="Q275" s="1082"/>
      <c r="R275" s="1082"/>
      <c r="S275" s="1082"/>
      <c r="T275" s="1082"/>
      <c r="U275" s="1084">
        <v>0.98</v>
      </c>
    </row>
    <row r="276" spans="1:21" ht="24" customHeight="1">
      <c r="A276" s="1092"/>
      <c r="B276" s="1086"/>
      <c r="C276" s="1091"/>
      <c r="D276" s="172" t="s">
        <v>470</v>
      </c>
      <c r="E276" s="1089"/>
      <c r="F276" s="1082"/>
      <c r="G276" s="1082"/>
      <c r="H276" s="1082"/>
      <c r="I276" s="1082"/>
      <c r="J276" s="1082"/>
      <c r="K276" s="1082"/>
      <c r="L276" s="1082"/>
      <c r="M276" s="1082"/>
      <c r="N276" s="1082"/>
      <c r="O276" s="1082"/>
      <c r="P276" s="1082"/>
      <c r="Q276" s="1082"/>
      <c r="R276" s="1082"/>
      <c r="S276" s="1082"/>
      <c r="T276" s="1082"/>
      <c r="U276" s="1084"/>
    </row>
    <row r="277" spans="1:21" ht="24" customHeight="1">
      <c r="A277" s="1092"/>
      <c r="B277" s="1085" t="s">
        <v>197</v>
      </c>
      <c r="C277" s="1087" t="s">
        <v>468</v>
      </c>
      <c r="D277" s="171" t="s">
        <v>469</v>
      </c>
      <c r="E277" s="1089"/>
      <c r="F277" s="1082"/>
      <c r="G277" s="1082"/>
      <c r="H277" s="1082"/>
      <c r="I277" s="1082"/>
      <c r="J277" s="1082"/>
      <c r="K277" s="1082"/>
      <c r="L277" s="1082"/>
      <c r="M277" s="1082"/>
      <c r="N277" s="1082"/>
      <c r="O277" s="1082"/>
      <c r="P277" s="1082"/>
      <c r="Q277" s="1082"/>
      <c r="R277" s="1082"/>
      <c r="S277" s="1082"/>
      <c r="T277" s="1082"/>
      <c r="U277" s="1083"/>
    </row>
    <row r="278" spans="1:21" ht="24" customHeight="1">
      <c r="A278" s="1092"/>
      <c r="B278" s="1086"/>
      <c r="C278" s="1088"/>
      <c r="D278" s="172" t="s">
        <v>470</v>
      </c>
      <c r="E278" s="1089"/>
      <c r="F278" s="1082"/>
      <c r="G278" s="1082"/>
      <c r="H278" s="1082"/>
      <c r="I278" s="1082"/>
      <c r="J278" s="1082"/>
      <c r="K278" s="1082"/>
      <c r="L278" s="1082"/>
      <c r="M278" s="1082"/>
      <c r="N278" s="1082"/>
      <c r="O278" s="1082"/>
      <c r="P278" s="1082"/>
      <c r="Q278" s="1082"/>
      <c r="R278" s="1082"/>
      <c r="S278" s="1082"/>
      <c r="T278" s="1082"/>
      <c r="U278" s="1083"/>
    </row>
  </sheetData>
  <mergeCells count="2614">
    <mergeCell ref="U3:U5"/>
    <mergeCell ref="J3:J5"/>
    <mergeCell ref="K3:K5"/>
    <mergeCell ref="L3:L5"/>
    <mergeCell ref="M3:M5"/>
    <mergeCell ref="N3:N5"/>
    <mergeCell ref="O3:O5"/>
    <mergeCell ref="A2:A5"/>
    <mergeCell ref="B2:B5"/>
    <mergeCell ref="C2:C5"/>
    <mergeCell ref="D2:D5"/>
    <mergeCell ref="E2:U2"/>
    <mergeCell ref="E3:E5"/>
    <mergeCell ref="F3:F5"/>
    <mergeCell ref="G3:G5"/>
    <mergeCell ref="H3:H5"/>
    <mergeCell ref="I3:I5"/>
    <mergeCell ref="H7:H8"/>
    <mergeCell ref="I7:I8"/>
    <mergeCell ref="J7:J8"/>
    <mergeCell ref="K7:K8"/>
    <mergeCell ref="L7:L8"/>
    <mergeCell ref="M7:M8"/>
    <mergeCell ref="A7:A40"/>
    <mergeCell ref="B7:B8"/>
    <mergeCell ref="C7:C8"/>
    <mergeCell ref="E7:E8"/>
    <mergeCell ref="F7:F8"/>
    <mergeCell ref="G7:G8"/>
    <mergeCell ref="P3:P5"/>
    <mergeCell ref="Q3:Q5"/>
    <mergeCell ref="R3:R5"/>
    <mergeCell ref="S3:S5"/>
    <mergeCell ref="T3:T5"/>
    <mergeCell ref="Q9:Q10"/>
    <mergeCell ref="R9:R10"/>
    <mergeCell ref="S9:S10"/>
    <mergeCell ref="T9:T10"/>
    <mergeCell ref="B13:B14"/>
    <mergeCell ref="C13:C14"/>
    <mergeCell ref="E13:E14"/>
    <mergeCell ref="F13:F14"/>
    <mergeCell ref="G13:G14"/>
    <mergeCell ref="H13:H14"/>
    <mergeCell ref="I13:I14"/>
    <mergeCell ref="J13:J14"/>
    <mergeCell ref="P11:P12"/>
    <mergeCell ref="Q11:Q12"/>
    <mergeCell ref="R11:R12"/>
    <mergeCell ref="U9:U10"/>
    <mergeCell ref="B11:B12"/>
    <mergeCell ref="C11:C12"/>
    <mergeCell ref="E11:E12"/>
    <mergeCell ref="F11:F12"/>
    <mergeCell ref="G11:G12"/>
    <mergeCell ref="K9:K10"/>
    <mergeCell ref="L9:L10"/>
    <mergeCell ref="M9:M10"/>
    <mergeCell ref="N9:N10"/>
    <mergeCell ref="O9:O10"/>
    <mergeCell ref="P9:P10"/>
    <mergeCell ref="T7:T8"/>
    <mergeCell ref="U7:U8"/>
    <mergeCell ref="B9:B10"/>
    <mergeCell ref="C9:C10"/>
    <mergeCell ref="E9:E10"/>
    <mergeCell ref="F9:F10"/>
    <mergeCell ref="G9:G10"/>
    <mergeCell ref="H9:H10"/>
    <mergeCell ref="I9:I10"/>
    <mergeCell ref="J9:J10"/>
    <mergeCell ref="N7:N8"/>
    <mergeCell ref="O7:O8"/>
    <mergeCell ref="P7:P8"/>
    <mergeCell ref="Q7:Q8"/>
    <mergeCell ref="R7:R8"/>
    <mergeCell ref="S7:S8"/>
    <mergeCell ref="T11:T12"/>
    <mergeCell ref="U11:U12"/>
    <mergeCell ref="N11:N12"/>
    <mergeCell ref="O11:O12"/>
    <mergeCell ref="S11:S12"/>
    <mergeCell ref="H11:H12"/>
    <mergeCell ref="I11:I12"/>
    <mergeCell ref="J11:J12"/>
    <mergeCell ref="K11:K12"/>
    <mergeCell ref="L11:L12"/>
    <mergeCell ref="M11:M12"/>
    <mergeCell ref="H15:H16"/>
    <mergeCell ref="I15:I16"/>
    <mergeCell ref="J15:J16"/>
    <mergeCell ref="K15:K16"/>
    <mergeCell ref="L15:L16"/>
    <mergeCell ref="M15:M16"/>
    <mergeCell ref="Q13:Q14"/>
    <mergeCell ref="R13:R14"/>
    <mergeCell ref="S13:S14"/>
    <mergeCell ref="T13:T14"/>
    <mergeCell ref="T19:T20"/>
    <mergeCell ref="U19:U20"/>
    <mergeCell ref="U13:U14"/>
    <mergeCell ref="B15:B16"/>
    <mergeCell ref="C15:C16"/>
    <mergeCell ref="E15:E16"/>
    <mergeCell ref="F15:F16"/>
    <mergeCell ref="G15:G16"/>
    <mergeCell ref="K13:K14"/>
    <mergeCell ref="L13:L14"/>
    <mergeCell ref="M13:M14"/>
    <mergeCell ref="N13:N14"/>
    <mergeCell ref="O13:O14"/>
    <mergeCell ref="P13:P14"/>
    <mergeCell ref="Q17:Q18"/>
    <mergeCell ref="R17:R18"/>
    <mergeCell ref="S17:S18"/>
    <mergeCell ref="T17:T18"/>
    <mergeCell ref="U17:U18"/>
    <mergeCell ref="K17:K18"/>
    <mergeCell ref="L17:L18"/>
    <mergeCell ref="M17:M18"/>
    <mergeCell ref="N17:N18"/>
    <mergeCell ref="O17:O18"/>
    <mergeCell ref="P17:P18"/>
    <mergeCell ref="T15:T16"/>
    <mergeCell ref="U15:U16"/>
    <mergeCell ref="B17:B18"/>
    <mergeCell ref="C17:C18"/>
    <mergeCell ref="E17:E18"/>
    <mergeCell ref="F17:F18"/>
    <mergeCell ref="G17:G18"/>
    <mergeCell ref="H17:H18"/>
    <mergeCell ref="I17:I18"/>
    <mergeCell ref="J17:J18"/>
    <mergeCell ref="N15:N16"/>
    <mergeCell ref="O15:O16"/>
    <mergeCell ref="P15:P16"/>
    <mergeCell ref="Q15:Q16"/>
    <mergeCell ref="R15:R16"/>
    <mergeCell ref="S15:S16"/>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E19:E20"/>
    <mergeCell ref="F19:F20"/>
    <mergeCell ref="G19:G20"/>
    <mergeCell ref="H23:H24"/>
    <mergeCell ref="I23:I24"/>
    <mergeCell ref="J23:J24"/>
    <mergeCell ref="K23:K24"/>
    <mergeCell ref="L23:L24"/>
    <mergeCell ref="M23:M24"/>
    <mergeCell ref="Q21:Q22"/>
    <mergeCell ref="R21:R22"/>
    <mergeCell ref="S21:S22"/>
    <mergeCell ref="T21:T22"/>
    <mergeCell ref="U21:U22"/>
    <mergeCell ref="B23:B24"/>
    <mergeCell ref="C23:C24"/>
    <mergeCell ref="E23:E24"/>
    <mergeCell ref="F23:F24"/>
    <mergeCell ref="G23:G24"/>
    <mergeCell ref="K21:K22"/>
    <mergeCell ref="L21:L22"/>
    <mergeCell ref="M21:M22"/>
    <mergeCell ref="N21:N22"/>
    <mergeCell ref="O21:O22"/>
    <mergeCell ref="P21:P22"/>
    <mergeCell ref="B21:B22"/>
    <mergeCell ref="C21:C22"/>
    <mergeCell ref="E21:E22"/>
    <mergeCell ref="F21:F22"/>
    <mergeCell ref="G21:G22"/>
    <mergeCell ref="H21:H22"/>
    <mergeCell ref="I21:I22"/>
    <mergeCell ref="J21:J22"/>
    <mergeCell ref="Q25:Q26"/>
    <mergeCell ref="R25:R26"/>
    <mergeCell ref="S25:S26"/>
    <mergeCell ref="T25:T26"/>
    <mergeCell ref="U25:U26"/>
    <mergeCell ref="B27:B28"/>
    <mergeCell ref="C27:C28"/>
    <mergeCell ref="E27:E28"/>
    <mergeCell ref="F27:F28"/>
    <mergeCell ref="G27:G28"/>
    <mergeCell ref="K25:K26"/>
    <mergeCell ref="L25:L26"/>
    <mergeCell ref="M25:M26"/>
    <mergeCell ref="N25:N26"/>
    <mergeCell ref="O25:O26"/>
    <mergeCell ref="P25:P26"/>
    <mergeCell ref="T23:T24"/>
    <mergeCell ref="U23:U24"/>
    <mergeCell ref="B25:B26"/>
    <mergeCell ref="C25:C26"/>
    <mergeCell ref="E25:E26"/>
    <mergeCell ref="F25:F26"/>
    <mergeCell ref="G25:G26"/>
    <mergeCell ref="H25:H26"/>
    <mergeCell ref="I25:I26"/>
    <mergeCell ref="J25:J26"/>
    <mergeCell ref="N23:N24"/>
    <mergeCell ref="O23:O24"/>
    <mergeCell ref="P23:P24"/>
    <mergeCell ref="Q23:Q24"/>
    <mergeCell ref="R23:R24"/>
    <mergeCell ref="S23:S24"/>
    <mergeCell ref="T27:T28"/>
    <mergeCell ref="U27:U28"/>
    <mergeCell ref="B29:B30"/>
    <mergeCell ref="C29:C30"/>
    <mergeCell ref="E29:E30"/>
    <mergeCell ref="F29:F30"/>
    <mergeCell ref="G29:G30"/>
    <mergeCell ref="H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H31:H32"/>
    <mergeCell ref="I31:I32"/>
    <mergeCell ref="J31:J32"/>
    <mergeCell ref="K31:K32"/>
    <mergeCell ref="L31:L32"/>
    <mergeCell ref="M31:M32"/>
    <mergeCell ref="Q29:Q30"/>
    <mergeCell ref="R29:R30"/>
    <mergeCell ref="S29:S30"/>
    <mergeCell ref="T29:T30"/>
    <mergeCell ref="U29:U30"/>
    <mergeCell ref="B31:B32"/>
    <mergeCell ref="C31:C32"/>
    <mergeCell ref="E31:E32"/>
    <mergeCell ref="F31:F32"/>
    <mergeCell ref="G31:G32"/>
    <mergeCell ref="K29:K30"/>
    <mergeCell ref="L29:L30"/>
    <mergeCell ref="M29:M30"/>
    <mergeCell ref="N29:N30"/>
    <mergeCell ref="O29:O30"/>
    <mergeCell ref="P29:P30"/>
    <mergeCell ref="Q33:Q34"/>
    <mergeCell ref="R33:R34"/>
    <mergeCell ref="S33:S34"/>
    <mergeCell ref="T33:T34"/>
    <mergeCell ref="U33:U34"/>
    <mergeCell ref="B35:B36"/>
    <mergeCell ref="C35:C36"/>
    <mergeCell ref="E35:E36"/>
    <mergeCell ref="F35:F36"/>
    <mergeCell ref="G35:G36"/>
    <mergeCell ref="K33:K34"/>
    <mergeCell ref="L33:L34"/>
    <mergeCell ref="M33:M34"/>
    <mergeCell ref="N33:N34"/>
    <mergeCell ref="O33:O34"/>
    <mergeCell ref="P33:P34"/>
    <mergeCell ref="T31:T32"/>
    <mergeCell ref="U31:U32"/>
    <mergeCell ref="B33:B34"/>
    <mergeCell ref="C33:C34"/>
    <mergeCell ref="E33:E34"/>
    <mergeCell ref="F33:F34"/>
    <mergeCell ref="G33:G34"/>
    <mergeCell ref="H33:H34"/>
    <mergeCell ref="I33:I34"/>
    <mergeCell ref="J33:J34"/>
    <mergeCell ref="N31:N32"/>
    <mergeCell ref="O31:O32"/>
    <mergeCell ref="P31:P32"/>
    <mergeCell ref="Q31:Q32"/>
    <mergeCell ref="R31:R32"/>
    <mergeCell ref="S31:S32"/>
    <mergeCell ref="T35:T36"/>
    <mergeCell ref="U35:U36"/>
    <mergeCell ref="B37:B38"/>
    <mergeCell ref="C37:C38"/>
    <mergeCell ref="E37:E38"/>
    <mergeCell ref="F37:F38"/>
    <mergeCell ref="G37:G38"/>
    <mergeCell ref="H37:H38"/>
    <mergeCell ref="I37:I38"/>
    <mergeCell ref="J37:J38"/>
    <mergeCell ref="N35:N36"/>
    <mergeCell ref="O35:O36"/>
    <mergeCell ref="P35:P36"/>
    <mergeCell ref="Q35:Q36"/>
    <mergeCell ref="R35:R36"/>
    <mergeCell ref="S35:S36"/>
    <mergeCell ref="H35:H36"/>
    <mergeCell ref="I35:I36"/>
    <mergeCell ref="J35:J36"/>
    <mergeCell ref="K35:K36"/>
    <mergeCell ref="L35:L36"/>
    <mergeCell ref="M35:M36"/>
    <mergeCell ref="L39:L40"/>
    <mergeCell ref="M39:M40"/>
    <mergeCell ref="Q37:Q38"/>
    <mergeCell ref="R37:R38"/>
    <mergeCell ref="S37:S38"/>
    <mergeCell ref="T37:T38"/>
    <mergeCell ref="U37:U38"/>
    <mergeCell ref="B39:B40"/>
    <mergeCell ref="C39:C40"/>
    <mergeCell ref="E39:E40"/>
    <mergeCell ref="F39:F40"/>
    <mergeCell ref="G39:G40"/>
    <mergeCell ref="K37:K38"/>
    <mergeCell ref="L37:L38"/>
    <mergeCell ref="M37:M38"/>
    <mergeCell ref="N37:N38"/>
    <mergeCell ref="O37:O38"/>
    <mergeCell ref="P37:P38"/>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A41:A74"/>
    <mergeCell ref="B41:B42"/>
    <mergeCell ref="C41:C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U43:U44"/>
    <mergeCell ref="B45:B46"/>
    <mergeCell ref="C45:C46"/>
    <mergeCell ref="E45:E46"/>
    <mergeCell ref="F45:F46"/>
    <mergeCell ref="G45:G46"/>
    <mergeCell ref="H45:H46"/>
    <mergeCell ref="I45:I46"/>
    <mergeCell ref="J45:J46"/>
    <mergeCell ref="K45:K46"/>
    <mergeCell ref="O43:O44"/>
    <mergeCell ref="P43:P44"/>
    <mergeCell ref="Q43:Q44"/>
    <mergeCell ref="R43:R44"/>
    <mergeCell ref="S43:S44"/>
    <mergeCell ref="T43:T44"/>
    <mergeCell ref="I43:I44"/>
    <mergeCell ref="J43:J44"/>
    <mergeCell ref="K43:K44"/>
    <mergeCell ref="L43:L44"/>
    <mergeCell ref="M43:M44"/>
    <mergeCell ref="N43:N44"/>
    <mergeCell ref="B43:B44"/>
    <mergeCell ref="C43:C44"/>
    <mergeCell ref="E43:E44"/>
    <mergeCell ref="F43:F44"/>
    <mergeCell ref="G43:G44"/>
    <mergeCell ref="H43:H44"/>
    <mergeCell ref="I47:I48"/>
    <mergeCell ref="J47:J48"/>
    <mergeCell ref="K47:K48"/>
    <mergeCell ref="L47:L48"/>
    <mergeCell ref="M47:M48"/>
    <mergeCell ref="N47:N48"/>
    <mergeCell ref="R45:R46"/>
    <mergeCell ref="S45:S46"/>
    <mergeCell ref="T45:T46"/>
    <mergeCell ref="U45:U46"/>
    <mergeCell ref="B47:B48"/>
    <mergeCell ref="C47:C48"/>
    <mergeCell ref="E47:E48"/>
    <mergeCell ref="F47:F48"/>
    <mergeCell ref="G47:G48"/>
    <mergeCell ref="H47:H48"/>
    <mergeCell ref="L45:L46"/>
    <mergeCell ref="M45:M46"/>
    <mergeCell ref="N45:N46"/>
    <mergeCell ref="O45:O46"/>
    <mergeCell ref="P45:P46"/>
    <mergeCell ref="Q45:Q46"/>
    <mergeCell ref="R49:R50"/>
    <mergeCell ref="S49:S50"/>
    <mergeCell ref="T49:T50"/>
    <mergeCell ref="U49:U50"/>
    <mergeCell ref="B51:B52"/>
    <mergeCell ref="C51:C52"/>
    <mergeCell ref="E51:E52"/>
    <mergeCell ref="F51:F52"/>
    <mergeCell ref="G51:G52"/>
    <mergeCell ref="H51:H52"/>
    <mergeCell ref="L49:L50"/>
    <mergeCell ref="M49:M50"/>
    <mergeCell ref="N49:N50"/>
    <mergeCell ref="O49:O50"/>
    <mergeCell ref="P49:P50"/>
    <mergeCell ref="Q49:Q50"/>
    <mergeCell ref="U47:U48"/>
    <mergeCell ref="B49:B50"/>
    <mergeCell ref="C49:C50"/>
    <mergeCell ref="E49:E50"/>
    <mergeCell ref="F49:F50"/>
    <mergeCell ref="G49:G50"/>
    <mergeCell ref="H49:H50"/>
    <mergeCell ref="I49:I50"/>
    <mergeCell ref="J49:J50"/>
    <mergeCell ref="K49:K50"/>
    <mergeCell ref="O47:O48"/>
    <mergeCell ref="P47:P48"/>
    <mergeCell ref="Q47:Q48"/>
    <mergeCell ref="R47:R48"/>
    <mergeCell ref="S47:S48"/>
    <mergeCell ref="T47:T48"/>
    <mergeCell ref="U51:U52"/>
    <mergeCell ref="B53:B54"/>
    <mergeCell ref="C53:C54"/>
    <mergeCell ref="E53:E54"/>
    <mergeCell ref="F53:F54"/>
    <mergeCell ref="G53:G54"/>
    <mergeCell ref="H53:H54"/>
    <mergeCell ref="I53:I54"/>
    <mergeCell ref="J53:J54"/>
    <mergeCell ref="K53:K54"/>
    <mergeCell ref="O51:O52"/>
    <mergeCell ref="P51:P52"/>
    <mergeCell ref="Q51:Q52"/>
    <mergeCell ref="R51:R52"/>
    <mergeCell ref="S51:S52"/>
    <mergeCell ref="T51:T52"/>
    <mergeCell ref="I51:I52"/>
    <mergeCell ref="J51:J52"/>
    <mergeCell ref="K51:K52"/>
    <mergeCell ref="L51:L52"/>
    <mergeCell ref="M51:M52"/>
    <mergeCell ref="N51:N52"/>
    <mergeCell ref="I55:I56"/>
    <mergeCell ref="J55:J56"/>
    <mergeCell ref="K55:K56"/>
    <mergeCell ref="L55:L56"/>
    <mergeCell ref="M55:M56"/>
    <mergeCell ref="N55:N56"/>
    <mergeCell ref="R53:R54"/>
    <mergeCell ref="S53:S54"/>
    <mergeCell ref="T53:T54"/>
    <mergeCell ref="U53:U54"/>
    <mergeCell ref="B55:B56"/>
    <mergeCell ref="C55:C56"/>
    <mergeCell ref="E55:E56"/>
    <mergeCell ref="F55:F56"/>
    <mergeCell ref="G55:G56"/>
    <mergeCell ref="H55:H56"/>
    <mergeCell ref="L53:L54"/>
    <mergeCell ref="M53:M54"/>
    <mergeCell ref="N53:N54"/>
    <mergeCell ref="O53:O54"/>
    <mergeCell ref="P53:P54"/>
    <mergeCell ref="Q53:Q54"/>
    <mergeCell ref="R57:R58"/>
    <mergeCell ref="S57:S58"/>
    <mergeCell ref="T57:T58"/>
    <mergeCell ref="U57:U58"/>
    <mergeCell ref="B59:B60"/>
    <mergeCell ref="C59:C60"/>
    <mergeCell ref="E59:E60"/>
    <mergeCell ref="F59:F60"/>
    <mergeCell ref="G59:G60"/>
    <mergeCell ref="H59:H60"/>
    <mergeCell ref="L57:L58"/>
    <mergeCell ref="M57:M58"/>
    <mergeCell ref="N57:N58"/>
    <mergeCell ref="O57:O58"/>
    <mergeCell ref="P57:P58"/>
    <mergeCell ref="Q57:Q58"/>
    <mergeCell ref="U55:U56"/>
    <mergeCell ref="B57:B58"/>
    <mergeCell ref="C57:C58"/>
    <mergeCell ref="E57:E58"/>
    <mergeCell ref="F57:F58"/>
    <mergeCell ref="G57:G58"/>
    <mergeCell ref="H57:H58"/>
    <mergeCell ref="I57:I58"/>
    <mergeCell ref="J57:J58"/>
    <mergeCell ref="K57:K58"/>
    <mergeCell ref="O55:O56"/>
    <mergeCell ref="P55:P56"/>
    <mergeCell ref="Q55:Q56"/>
    <mergeCell ref="R55:R56"/>
    <mergeCell ref="S55:S56"/>
    <mergeCell ref="T55:T56"/>
    <mergeCell ref="U59:U60"/>
    <mergeCell ref="B61:B62"/>
    <mergeCell ref="C61:C62"/>
    <mergeCell ref="E61:E62"/>
    <mergeCell ref="F61:F62"/>
    <mergeCell ref="G61:G62"/>
    <mergeCell ref="H61:H62"/>
    <mergeCell ref="I61:I62"/>
    <mergeCell ref="J61:J62"/>
    <mergeCell ref="K61:K62"/>
    <mergeCell ref="O59:O60"/>
    <mergeCell ref="P59:P60"/>
    <mergeCell ref="Q59:Q60"/>
    <mergeCell ref="R59:R60"/>
    <mergeCell ref="S59:S60"/>
    <mergeCell ref="T59:T60"/>
    <mergeCell ref="I59:I60"/>
    <mergeCell ref="J59:J60"/>
    <mergeCell ref="K59:K60"/>
    <mergeCell ref="L59:L60"/>
    <mergeCell ref="M59:M60"/>
    <mergeCell ref="N59:N60"/>
    <mergeCell ref="I63:I64"/>
    <mergeCell ref="J63:J64"/>
    <mergeCell ref="K63:K64"/>
    <mergeCell ref="L63:L64"/>
    <mergeCell ref="M63:M64"/>
    <mergeCell ref="N63:N64"/>
    <mergeCell ref="R61:R62"/>
    <mergeCell ref="S61:S62"/>
    <mergeCell ref="T61:T62"/>
    <mergeCell ref="U61:U62"/>
    <mergeCell ref="B63:B64"/>
    <mergeCell ref="C63:C64"/>
    <mergeCell ref="E63:E64"/>
    <mergeCell ref="F63:F64"/>
    <mergeCell ref="G63:G64"/>
    <mergeCell ref="H63:H64"/>
    <mergeCell ref="L61:L62"/>
    <mergeCell ref="M61:M62"/>
    <mergeCell ref="N61:N62"/>
    <mergeCell ref="O61:O62"/>
    <mergeCell ref="P61:P62"/>
    <mergeCell ref="Q61:Q62"/>
    <mergeCell ref="R65:R66"/>
    <mergeCell ref="S65:S66"/>
    <mergeCell ref="T65:T66"/>
    <mergeCell ref="U65:U66"/>
    <mergeCell ref="B67:B68"/>
    <mergeCell ref="C67:C68"/>
    <mergeCell ref="E67:E68"/>
    <mergeCell ref="F67:F68"/>
    <mergeCell ref="G67:G68"/>
    <mergeCell ref="H67:H68"/>
    <mergeCell ref="L65:L66"/>
    <mergeCell ref="M65:M66"/>
    <mergeCell ref="N65:N66"/>
    <mergeCell ref="O65:O66"/>
    <mergeCell ref="P65:P66"/>
    <mergeCell ref="Q65:Q66"/>
    <mergeCell ref="U63:U64"/>
    <mergeCell ref="B65:B66"/>
    <mergeCell ref="C65:C66"/>
    <mergeCell ref="E65:E66"/>
    <mergeCell ref="F65:F66"/>
    <mergeCell ref="G65:G66"/>
    <mergeCell ref="H65:H66"/>
    <mergeCell ref="I65:I66"/>
    <mergeCell ref="J65:J66"/>
    <mergeCell ref="K65:K66"/>
    <mergeCell ref="O63:O64"/>
    <mergeCell ref="P63:P64"/>
    <mergeCell ref="Q63:Q64"/>
    <mergeCell ref="R63:R64"/>
    <mergeCell ref="S63:S64"/>
    <mergeCell ref="T63:T64"/>
    <mergeCell ref="U67:U68"/>
    <mergeCell ref="B69:B70"/>
    <mergeCell ref="C69:C70"/>
    <mergeCell ref="E69:E70"/>
    <mergeCell ref="F69:F70"/>
    <mergeCell ref="G69:G70"/>
    <mergeCell ref="H69:H70"/>
    <mergeCell ref="I69:I70"/>
    <mergeCell ref="J69:J70"/>
    <mergeCell ref="K69:K70"/>
    <mergeCell ref="O67:O68"/>
    <mergeCell ref="P67:P68"/>
    <mergeCell ref="Q67:Q68"/>
    <mergeCell ref="R67:R68"/>
    <mergeCell ref="S67:S68"/>
    <mergeCell ref="T67:T68"/>
    <mergeCell ref="I67:I68"/>
    <mergeCell ref="J67:J68"/>
    <mergeCell ref="K67:K68"/>
    <mergeCell ref="L67:L68"/>
    <mergeCell ref="M67:M68"/>
    <mergeCell ref="N67:N68"/>
    <mergeCell ref="I71:I72"/>
    <mergeCell ref="J71:J72"/>
    <mergeCell ref="K71:K72"/>
    <mergeCell ref="L71:L72"/>
    <mergeCell ref="M71:M72"/>
    <mergeCell ref="N71:N72"/>
    <mergeCell ref="R69:R70"/>
    <mergeCell ref="S69:S70"/>
    <mergeCell ref="T69:T70"/>
    <mergeCell ref="U69:U70"/>
    <mergeCell ref="B71:B72"/>
    <mergeCell ref="C71:C72"/>
    <mergeCell ref="E71:E72"/>
    <mergeCell ref="F71:F72"/>
    <mergeCell ref="G71:G72"/>
    <mergeCell ref="H71:H72"/>
    <mergeCell ref="L69:L70"/>
    <mergeCell ref="M69:M70"/>
    <mergeCell ref="N69:N70"/>
    <mergeCell ref="O69:O70"/>
    <mergeCell ref="P69:P70"/>
    <mergeCell ref="Q69:Q70"/>
    <mergeCell ref="R73:R74"/>
    <mergeCell ref="S73:S74"/>
    <mergeCell ref="T73:T74"/>
    <mergeCell ref="U73:U74"/>
    <mergeCell ref="A75:A108"/>
    <mergeCell ref="B75:B76"/>
    <mergeCell ref="C75:C76"/>
    <mergeCell ref="E75:E76"/>
    <mergeCell ref="F75:F76"/>
    <mergeCell ref="G75:G76"/>
    <mergeCell ref="L73:L74"/>
    <mergeCell ref="M73:M74"/>
    <mergeCell ref="N73:N74"/>
    <mergeCell ref="O73:O74"/>
    <mergeCell ref="P73:P74"/>
    <mergeCell ref="Q73:Q74"/>
    <mergeCell ref="U71:U72"/>
    <mergeCell ref="B73:B74"/>
    <mergeCell ref="C73:C74"/>
    <mergeCell ref="E73:E74"/>
    <mergeCell ref="F73:F74"/>
    <mergeCell ref="G73:G74"/>
    <mergeCell ref="H73:H74"/>
    <mergeCell ref="I73:I74"/>
    <mergeCell ref="J73:J74"/>
    <mergeCell ref="K73:K74"/>
    <mergeCell ref="O71:O72"/>
    <mergeCell ref="P71:P72"/>
    <mergeCell ref="Q71:Q72"/>
    <mergeCell ref="R71:R72"/>
    <mergeCell ref="S71:S72"/>
    <mergeCell ref="T71:T72"/>
    <mergeCell ref="T75:T76"/>
    <mergeCell ref="U75:U76"/>
    <mergeCell ref="B77:B78"/>
    <mergeCell ref="C77:C78"/>
    <mergeCell ref="E77:E78"/>
    <mergeCell ref="F77:F78"/>
    <mergeCell ref="G77:G78"/>
    <mergeCell ref="H77:H78"/>
    <mergeCell ref="I77:I78"/>
    <mergeCell ref="J77:J78"/>
    <mergeCell ref="N75:N76"/>
    <mergeCell ref="O75:O76"/>
    <mergeCell ref="P75:P76"/>
    <mergeCell ref="Q75:Q76"/>
    <mergeCell ref="R75:R76"/>
    <mergeCell ref="S75:S76"/>
    <mergeCell ref="H75:H76"/>
    <mergeCell ref="I75:I76"/>
    <mergeCell ref="J75:J76"/>
    <mergeCell ref="K75:K76"/>
    <mergeCell ref="L75:L76"/>
    <mergeCell ref="M75:M76"/>
    <mergeCell ref="H79:H80"/>
    <mergeCell ref="I79:I80"/>
    <mergeCell ref="J79:J80"/>
    <mergeCell ref="K79:K80"/>
    <mergeCell ref="L79:L80"/>
    <mergeCell ref="M79:M80"/>
    <mergeCell ref="Q77:Q78"/>
    <mergeCell ref="R77:R78"/>
    <mergeCell ref="S77:S78"/>
    <mergeCell ref="T77:T78"/>
    <mergeCell ref="U77:U78"/>
    <mergeCell ref="B79:B80"/>
    <mergeCell ref="C79:C80"/>
    <mergeCell ref="E79:E80"/>
    <mergeCell ref="F79:F80"/>
    <mergeCell ref="G79:G80"/>
    <mergeCell ref="K77:K78"/>
    <mergeCell ref="L77:L78"/>
    <mergeCell ref="M77:M78"/>
    <mergeCell ref="N77:N78"/>
    <mergeCell ref="O77:O78"/>
    <mergeCell ref="P77:P78"/>
    <mergeCell ref="Q81:Q82"/>
    <mergeCell ref="R81:R82"/>
    <mergeCell ref="S81:S82"/>
    <mergeCell ref="T81:T82"/>
    <mergeCell ref="U81:U82"/>
    <mergeCell ref="B83:B84"/>
    <mergeCell ref="C83:C84"/>
    <mergeCell ref="E83:E84"/>
    <mergeCell ref="F83:F84"/>
    <mergeCell ref="G83:G84"/>
    <mergeCell ref="K81:K82"/>
    <mergeCell ref="L81:L82"/>
    <mergeCell ref="M81:M82"/>
    <mergeCell ref="N81:N82"/>
    <mergeCell ref="O81:O82"/>
    <mergeCell ref="P81:P82"/>
    <mergeCell ref="T79:T80"/>
    <mergeCell ref="U79:U80"/>
    <mergeCell ref="B81:B82"/>
    <mergeCell ref="C81:C82"/>
    <mergeCell ref="E81:E82"/>
    <mergeCell ref="F81:F82"/>
    <mergeCell ref="G81:G82"/>
    <mergeCell ref="H81:H82"/>
    <mergeCell ref="I81:I82"/>
    <mergeCell ref="J81:J82"/>
    <mergeCell ref="N79:N80"/>
    <mergeCell ref="O79:O80"/>
    <mergeCell ref="P79:P80"/>
    <mergeCell ref="Q79:Q80"/>
    <mergeCell ref="R79:R80"/>
    <mergeCell ref="S79:S80"/>
    <mergeCell ref="T83:T84"/>
    <mergeCell ref="U83:U84"/>
    <mergeCell ref="B85:B86"/>
    <mergeCell ref="C85:C86"/>
    <mergeCell ref="E85:E86"/>
    <mergeCell ref="F85:F86"/>
    <mergeCell ref="G85:G86"/>
    <mergeCell ref="H85:H86"/>
    <mergeCell ref="I85:I86"/>
    <mergeCell ref="J85:J86"/>
    <mergeCell ref="N83:N84"/>
    <mergeCell ref="O83:O84"/>
    <mergeCell ref="P83:P84"/>
    <mergeCell ref="Q83:Q84"/>
    <mergeCell ref="R83:R84"/>
    <mergeCell ref="S83:S84"/>
    <mergeCell ref="H83:H84"/>
    <mergeCell ref="I83:I84"/>
    <mergeCell ref="J83:J84"/>
    <mergeCell ref="K83:K84"/>
    <mergeCell ref="L83:L84"/>
    <mergeCell ref="M83:M84"/>
    <mergeCell ref="H87:H88"/>
    <mergeCell ref="I87:I88"/>
    <mergeCell ref="J87:J88"/>
    <mergeCell ref="K87:K88"/>
    <mergeCell ref="L87:L88"/>
    <mergeCell ref="M87:M88"/>
    <mergeCell ref="Q85:Q86"/>
    <mergeCell ref="R85:R86"/>
    <mergeCell ref="S85:S86"/>
    <mergeCell ref="T85:T86"/>
    <mergeCell ref="U85:U86"/>
    <mergeCell ref="B87:B88"/>
    <mergeCell ref="C87:C88"/>
    <mergeCell ref="E87:E88"/>
    <mergeCell ref="F87:F88"/>
    <mergeCell ref="G87:G88"/>
    <mergeCell ref="K85:K86"/>
    <mergeCell ref="L85:L86"/>
    <mergeCell ref="M85:M86"/>
    <mergeCell ref="N85:N86"/>
    <mergeCell ref="O85:O86"/>
    <mergeCell ref="P85:P86"/>
    <mergeCell ref="Q89:Q90"/>
    <mergeCell ref="R89:R90"/>
    <mergeCell ref="S89:S90"/>
    <mergeCell ref="T89:T90"/>
    <mergeCell ref="U89:U90"/>
    <mergeCell ref="B91:B92"/>
    <mergeCell ref="C91:C92"/>
    <mergeCell ref="E91:E92"/>
    <mergeCell ref="F91:F92"/>
    <mergeCell ref="G91:G92"/>
    <mergeCell ref="K89:K90"/>
    <mergeCell ref="L89:L90"/>
    <mergeCell ref="M89:M90"/>
    <mergeCell ref="N89:N90"/>
    <mergeCell ref="O89:O90"/>
    <mergeCell ref="P89:P90"/>
    <mergeCell ref="T87:T88"/>
    <mergeCell ref="U87:U88"/>
    <mergeCell ref="B89:B90"/>
    <mergeCell ref="C89:C90"/>
    <mergeCell ref="E89:E90"/>
    <mergeCell ref="F89:F90"/>
    <mergeCell ref="G89:G90"/>
    <mergeCell ref="H89:H90"/>
    <mergeCell ref="I89:I90"/>
    <mergeCell ref="J89:J90"/>
    <mergeCell ref="N87:N88"/>
    <mergeCell ref="O87:O88"/>
    <mergeCell ref="P87:P88"/>
    <mergeCell ref="Q87:Q88"/>
    <mergeCell ref="R87:R88"/>
    <mergeCell ref="S87:S88"/>
    <mergeCell ref="T91:T92"/>
    <mergeCell ref="U91:U92"/>
    <mergeCell ref="B93:B94"/>
    <mergeCell ref="C93:C94"/>
    <mergeCell ref="E93:E94"/>
    <mergeCell ref="F93:F94"/>
    <mergeCell ref="G93:G94"/>
    <mergeCell ref="H93:H94"/>
    <mergeCell ref="I93:I94"/>
    <mergeCell ref="J93:J94"/>
    <mergeCell ref="N91:N92"/>
    <mergeCell ref="O91:O92"/>
    <mergeCell ref="P91:P92"/>
    <mergeCell ref="Q91:Q92"/>
    <mergeCell ref="R91:R92"/>
    <mergeCell ref="S91:S92"/>
    <mergeCell ref="H91:H92"/>
    <mergeCell ref="I91:I92"/>
    <mergeCell ref="J91:J92"/>
    <mergeCell ref="K91:K92"/>
    <mergeCell ref="L91:L92"/>
    <mergeCell ref="M91:M92"/>
    <mergeCell ref="H95:H96"/>
    <mergeCell ref="I95:I96"/>
    <mergeCell ref="J95:J96"/>
    <mergeCell ref="K95:K96"/>
    <mergeCell ref="L95:L96"/>
    <mergeCell ref="M95:M96"/>
    <mergeCell ref="Q93:Q94"/>
    <mergeCell ref="R93:R94"/>
    <mergeCell ref="S93:S94"/>
    <mergeCell ref="T93:T94"/>
    <mergeCell ref="U93:U94"/>
    <mergeCell ref="B95:B96"/>
    <mergeCell ref="C95:C96"/>
    <mergeCell ref="E95:E96"/>
    <mergeCell ref="F95:F96"/>
    <mergeCell ref="G95:G96"/>
    <mergeCell ref="K93:K94"/>
    <mergeCell ref="L93:L94"/>
    <mergeCell ref="M93:M94"/>
    <mergeCell ref="N93:N94"/>
    <mergeCell ref="O93:O94"/>
    <mergeCell ref="P93:P94"/>
    <mergeCell ref="Q97:Q98"/>
    <mergeCell ref="R97:R98"/>
    <mergeCell ref="S97:S98"/>
    <mergeCell ref="T97:T98"/>
    <mergeCell ref="U97:U98"/>
    <mergeCell ref="B99:B100"/>
    <mergeCell ref="C99:C100"/>
    <mergeCell ref="E99:E100"/>
    <mergeCell ref="F99:F100"/>
    <mergeCell ref="G99:G100"/>
    <mergeCell ref="K97:K98"/>
    <mergeCell ref="L97:L98"/>
    <mergeCell ref="M97:M98"/>
    <mergeCell ref="N97:N98"/>
    <mergeCell ref="O97:O98"/>
    <mergeCell ref="P97:P98"/>
    <mergeCell ref="T95:T96"/>
    <mergeCell ref="U95:U96"/>
    <mergeCell ref="B97:B98"/>
    <mergeCell ref="C97:C98"/>
    <mergeCell ref="E97:E98"/>
    <mergeCell ref="F97:F98"/>
    <mergeCell ref="G97:G98"/>
    <mergeCell ref="H97:H98"/>
    <mergeCell ref="I97:I98"/>
    <mergeCell ref="J97:J98"/>
    <mergeCell ref="N95:N96"/>
    <mergeCell ref="O95:O96"/>
    <mergeCell ref="P95:P96"/>
    <mergeCell ref="Q95:Q96"/>
    <mergeCell ref="R95:R96"/>
    <mergeCell ref="S95:S96"/>
    <mergeCell ref="T99:T100"/>
    <mergeCell ref="U99:U100"/>
    <mergeCell ref="B101:B102"/>
    <mergeCell ref="C101:C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H103:H104"/>
    <mergeCell ref="I103:I104"/>
    <mergeCell ref="J103:J104"/>
    <mergeCell ref="K103:K104"/>
    <mergeCell ref="L103:L104"/>
    <mergeCell ref="M103:M104"/>
    <mergeCell ref="Q101:Q102"/>
    <mergeCell ref="R101:R102"/>
    <mergeCell ref="S101:S102"/>
    <mergeCell ref="T101:T102"/>
    <mergeCell ref="U101:U102"/>
    <mergeCell ref="B103:B104"/>
    <mergeCell ref="C103:C104"/>
    <mergeCell ref="E103:E104"/>
    <mergeCell ref="F103:F104"/>
    <mergeCell ref="G103:G104"/>
    <mergeCell ref="K101:K102"/>
    <mergeCell ref="L101:L102"/>
    <mergeCell ref="M101:M102"/>
    <mergeCell ref="N101:N102"/>
    <mergeCell ref="O101:O102"/>
    <mergeCell ref="P101:P102"/>
    <mergeCell ref="Q105:Q106"/>
    <mergeCell ref="R105:R106"/>
    <mergeCell ref="S105:S106"/>
    <mergeCell ref="T105:T106"/>
    <mergeCell ref="U105:U106"/>
    <mergeCell ref="B107:B108"/>
    <mergeCell ref="C107:C108"/>
    <mergeCell ref="E107:E108"/>
    <mergeCell ref="F107:F108"/>
    <mergeCell ref="G107:G108"/>
    <mergeCell ref="K105:K106"/>
    <mergeCell ref="L105:L106"/>
    <mergeCell ref="M105:M106"/>
    <mergeCell ref="N105:N106"/>
    <mergeCell ref="O105:O106"/>
    <mergeCell ref="P105:P106"/>
    <mergeCell ref="T103:T104"/>
    <mergeCell ref="U103:U104"/>
    <mergeCell ref="B105:B106"/>
    <mergeCell ref="C105:C106"/>
    <mergeCell ref="E105:E106"/>
    <mergeCell ref="F105:F106"/>
    <mergeCell ref="G105:G106"/>
    <mergeCell ref="H105:H106"/>
    <mergeCell ref="I105:I106"/>
    <mergeCell ref="J105:J106"/>
    <mergeCell ref="N103:N104"/>
    <mergeCell ref="O103:O104"/>
    <mergeCell ref="P103:P104"/>
    <mergeCell ref="Q103:Q104"/>
    <mergeCell ref="R103:R104"/>
    <mergeCell ref="S103:S104"/>
    <mergeCell ref="H109:H110"/>
    <mergeCell ref="I109:I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I111:I112"/>
    <mergeCell ref="J111:J112"/>
    <mergeCell ref="K111:K112"/>
    <mergeCell ref="P109:P110"/>
    <mergeCell ref="Q109:Q110"/>
    <mergeCell ref="R109:R110"/>
    <mergeCell ref="S109:S110"/>
    <mergeCell ref="T109:T110"/>
    <mergeCell ref="R113:R114"/>
    <mergeCell ref="S113:S114"/>
    <mergeCell ref="T113:T114"/>
    <mergeCell ref="U109:U110"/>
    <mergeCell ref="J109:J110"/>
    <mergeCell ref="K109:K110"/>
    <mergeCell ref="L109:L110"/>
    <mergeCell ref="M109:M110"/>
    <mergeCell ref="N109:N110"/>
    <mergeCell ref="O109:O110"/>
    <mergeCell ref="T107:T108"/>
    <mergeCell ref="U107:U108"/>
    <mergeCell ref="U111:U112"/>
    <mergeCell ref="B113:B114"/>
    <mergeCell ref="C113:C114"/>
    <mergeCell ref="E113:E114"/>
    <mergeCell ref="F113:F114"/>
    <mergeCell ref="G113:G114"/>
    <mergeCell ref="H113:H114"/>
    <mergeCell ref="I113:I114"/>
    <mergeCell ref="J113:J114"/>
    <mergeCell ref="K113:K114"/>
    <mergeCell ref="O111:O112"/>
    <mergeCell ref="P111:P112"/>
    <mergeCell ref="Q111:Q112"/>
    <mergeCell ref="R111:R112"/>
    <mergeCell ref="S111:S112"/>
    <mergeCell ref="T111:T112"/>
    <mergeCell ref="O113:O114"/>
    <mergeCell ref="P113:P114"/>
    <mergeCell ref="Q113:Q114"/>
    <mergeCell ref="U115:U116"/>
    <mergeCell ref="L111:L112"/>
    <mergeCell ref="M111:M112"/>
    <mergeCell ref="N111:N112"/>
    <mergeCell ref="B111:B112"/>
    <mergeCell ref="C111:C112"/>
    <mergeCell ref="E111:E112"/>
    <mergeCell ref="F111:F112"/>
    <mergeCell ref="G111:G112"/>
    <mergeCell ref="H111:H112"/>
    <mergeCell ref="O115:O116"/>
    <mergeCell ref="P115:P116"/>
    <mergeCell ref="Q115:Q116"/>
    <mergeCell ref="R115:R116"/>
    <mergeCell ref="S115:S116"/>
    <mergeCell ref="T115:T116"/>
    <mergeCell ref="I115:I116"/>
    <mergeCell ref="J115:J116"/>
    <mergeCell ref="K115:K116"/>
    <mergeCell ref="L115:L116"/>
    <mergeCell ref="M115:M116"/>
    <mergeCell ref="N115:N116"/>
    <mergeCell ref="U113:U114"/>
    <mergeCell ref="B115:B116"/>
    <mergeCell ref="C115:C116"/>
    <mergeCell ref="E115:E116"/>
    <mergeCell ref="F115:F116"/>
    <mergeCell ref="G115:G116"/>
    <mergeCell ref="H115:H116"/>
    <mergeCell ref="L113:L114"/>
    <mergeCell ref="M113:M114"/>
    <mergeCell ref="N113:N114"/>
    <mergeCell ref="I119:I120"/>
    <mergeCell ref="J119:J120"/>
    <mergeCell ref="K119:K120"/>
    <mergeCell ref="L119:L120"/>
    <mergeCell ref="M119:M120"/>
    <mergeCell ref="N119:N120"/>
    <mergeCell ref="R117:R118"/>
    <mergeCell ref="S117:S118"/>
    <mergeCell ref="T117:T118"/>
    <mergeCell ref="U117:U118"/>
    <mergeCell ref="B119:B120"/>
    <mergeCell ref="C119:C120"/>
    <mergeCell ref="E119:E120"/>
    <mergeCell ref="F119:F120"/>
    <mergeCell ref="G119:G120"/>
    <mergeCell ref="H119:H120"/>
    <mergeCell ref="L117:L118"/>
    <mergeCell ref="M117:M118"/>
    <mergeCell ref="N117:N118"/>
    <mergeCell ref="O117:O118"/>
    <mergeCell ref="P117:P118"/>
    <mergeCell ref="Q117:Q118"/>
    <mergeCell ref="B117:B118"/>
    <mergeCell ref="C117:C118"/>
    <mergeCell ref="E117:E118"/>
    <mergeCell ref="F117:F118"/>
    <mergeCell ref="G117:G118"/>
    <mergeCell ref="H117:H118"/>
    <mergeCell ref="I117:I118"/>
    <mergeCell ref="J117:J118"/>
    <mergeCell ref="K117:K118"/>
    <mergeCell ref="R121:R122"/>
    <mergeCell ref="S121:S122"/>
    <mergeCell ref="T121:T122"/>
    <mergeCell ref="U121:U122"/>
    <mergeCell ref="B123:B124"/>
    <mergeCell ref="C123:C124"/>
    <mergeCell ref="E123:E124"/>
    <mergeCell ref="F123:F124"/>
    <mergeCell ref="G123:G124"/>
    <mergeCell ref="H123:H124"/>
    <mergeCell ref="L121:L122"/>
    <mergeCell ref="M121:M122"/>
    <mergeCell ref="N121:N122"/>
    <mergeCell ref="O121:O122"/>
    <mergeCell ref="P121:P122"/>
    <mergeCell ref="Q121:Q122"/>
    <mergeCell ref="U119:U120"/>
    <mergeCell ref="B121:B122"/>
    <mergeCell ref="C121:C122"/>
    <mergeCell ref="E121:E122"/>
    <mergeCell ref="F121:F122"/>
    <mergeCell ref="G121:G122"/>
    <mergeCell ref="H121:H122"/>
    <mergeCell ref="I121:I122"/>
    <mergeCell ref="J121:J122"/>
    <mergeCell ref="K121:K122"/>
    <mergeCell ref="O119:O120"/>
    <mergeCell ref="P119:P120"/>
    <mergeCell ref="Q119:Q120"/>
    <mergeCell ref="R119:R120"/>
    <mergeCell ref="S119:S120"/>
    <mergeCell ref="T119:T120"/>
    <mergeCell ref="U123:U124"/>
    <mergeCell ref="B125:B126"/>
    <mergeCell ref="C125:C126"/>
    <mergeCell ref="E125:E126"/>
    <mergeCell ref="F125:F126"/>
    <mergeCell ref="G125:G126"/>
    <mergeCell ref="H125:H126"/>
    <mergeCell ref="I125:I126"/>
    <mergeCell ref="J125:J126"/>
    <mergeCell ref="K125:K126"/>
    <mergeCell ref="O123:O124"/>
    <mergeCell ref="P123:P124"/>
    <mergeCell ref="Q123:Q124"/>
    <mergeCell ref="R123:R124"/>
    <mergeCell ref="S123:S124"/>
    <mergeCell ref="T123:T124"/>
    <mergeCell ref="I123:I124"/>
    <mergeCell ref="J123:J124"/>
    <mergeCell ref="K123:K124"/>
    <mergeCell ref="L123:L124"/>
    <mergeCell ref="M123:M124"/>
    <mergeCell ref="N123:N124"/>
    <mergeCell ref="I127:I128"/>
    <mergeCell ref="J127:J128"/>
    <mergeCell ref="K127:K128"/>
    <mergeCell ref="L127:L128"/>
    <mergeCell ref="M127:M128"/>
    <mergeCell ref="N127:N128"/>
    <mergeCell ref="R125:R126"/>
    <mergeCell ref="S125:S126"/>
    <mergeCell ref="T125:T126"/>
    <mergeCell ref="U125:U126"/>
    <mergeCell ref="B127:B128"/>
    <mergeCell ref="C127:C128"/>
    <mergeCell ref="E127:E128"/>
    <mergeCell ref="F127:F128"/>
    <mergeCell ref="G127:G128"/>
    <mergeCell ref="H127:H128"/>
    <mergeCell ref="L125:L126"/>
    <mergeCell ref="M125:M126"/>
    <mergeCell ref="N125:N126"/>
    <mergeCell ref="O125:O126"/>
    <mergeCell ref="P125:P126"/>
    <mergeCell ref="Q125:Q126"/>
    <mergeCell ref="R129:R130"/>
    <mergeCell ref="S129:S130"/>
    <mergeCell ref="T129:T130"/>
    <mergeCell ref="U129:U130"/>
    <mergeCell ref="B131:B132"/>
    <mergeCell ref="C131:C132"/>
    <mergeCell ref="E131:E132"/>
    <mergeCell ref="F131:F132"/>
    <mergeCell ref="G131:G132"/>
    <mergeCell ref="H131:H132"/>
    <mergeCell ref="L129:L130"/>
    <mergeCell ref="M129:M130"/>
    <mergeCell ref="N129:N130"/>
    <mergeCell ref="O129:O130"/>
    <mergeCell ref="P129:P130"/>
    <mergeCell ref="Q129:Q130"/>
    <mergeCell ref="U127:U128"/>
    <mergeCell ref="B129:B130"/>
    <mergeCell ref="C129:C130"/>
    <mergeCell ref="E129:E130"/>
    <mergeCell ref="F129:F130"/>
    <mergeCell ref="G129:G130"/>
    <mergeCell ref="H129:H130"/>
    <mergeCell ref="I129:I130"/>
    <mergeCell ref="J129:J130"/>
    <mergeCell ref="K129:K130"/>
    <mergeCell ref="O127:O128"/>
    <mergeCell ref="P127:P128"/>
    <mergeCell ref="Q127:Q128"/>
    <mergeCell ref="R127:R128"/>
    <mergeCell ref="S127:S128"/>
    <mergeCell ref="T127:T128"/>
    <mergeCell ref="U131:U132"/>
    <mergeCell ref="B133:B134"/>
    <mergeCell ref="C133:C134"/>
    <mergeCell ref="E133:E134"/>
    <mergeCell ref="F133:F134"/>
    <mergeCell ref="G133:G134"/>
    <mergeCell ref="H133:H134"/>
    <mergeCell ref="I133:I134"/>
    <mergeCell ref="J133:J134"/>
    <mergeCell ref="K133:K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I135:I136"/>
    <mergeCell ref="J135:J136"/>
    <mergeCell ref="K135:K136"/>
    <mergeCell ref="L135:L136"/>
    <mergeCell ref="M135:M136"/>
    <mergeCell ref="N135:N136"/>
    <mergeCell ref="R133:R134"/>
    <mergeCell ref="S133:S134"/>
    <mergeCell ref="T133:T134"/>
    <mergeCell ref="U133:U134"/>
    <mergeCell ref="B135:B136"/>
    <mergeCell ref="C135:C136"/>
    <mergeCell ref="E135:E136"/>
    <mergeCell ref="F135:F136"/>
    <mergeCell ref="G135:G136"/>
    <mergeCell ref="H135:H136"/>
    <mergeCell ref="L133:L134"/>
    <mergeCell ref="M133:M134"/>
    <mergeCell ref="N133:N134"/>
    <mergeCell ref="O133:O134"/>
    <mergeCell ref="P133:P134"/>
    <mergeCell ref="Q133:Q134"/>
    <mergeCell ref="R137:R138"/>
    <mergeCell ref="S137:S138"/>
    <mergeCell ref="T137:T138"/>
    <mergeCell ref="U137:U138"/>
    <mergeCell ref="B139:B140"/>
    <mergeCell ref="C139:C140"/>
    <mergeCell ref="E139:E140"/>
    <mergeCell ref="F139:F140"/>
    <mergeCell ref="G139:G140"/>
    <mergeCell ref="H139:H140"/>
    <mergeCell ref="L137:L138"/>
    <mergeCell ref="M137:M138"/>
    <mergeCell ref="N137:N138"/>
    <mergeCell ref="O137:O138"/>
    <mergeCell ref="P137:P138"/>
    <mergeCell ref="Q137:Q138"/>
    <mergeCell ref="U135:U136"/>
    <mergeCell ref="B137:B138"/>
    <mergeCell ref="C137:C138"/>
    <mergeCell ref="E137:E138"/>
    <mergeCell ref="F137:F138"/>
    <mergeCell ref="G137:G138"/>
    <mergeCell ref="H137:H138"/>
    <mergeCell ref="I137:I138"/>
    <mergeCell ref="J137:J138"/>
    <mergeCell ref="K137:K138"/>
    <mergeCell ref="O135:O136"/>
    <mergeCell ref="P135:P136"/>
    <mergeCell ref="Q135:Q136"/>
    <mergeCell ref="R135:R136"/>
    <mergeCell ref="S135:S136"/>
    <mergeCell ref="T135:T136"/>
    <mergeCell ref="U139:U140"/>
    <mergeCell ref="B141:B142"/>
    <mergeCell ref="C141:C142"/>
    <mergeCell ref="E141:E142"/>
    <mergeCell ref="F141:F142"/>
    <mergeCell ref="G141:G142"/>
    <mergeCell ref="H141:H142"/>
    <mergeCell ref="I141:I142"/>
    <mergeCell ref="J141:J142"/>
    <mergeCell ref="K141:K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R141:R142"/>
    <mergeCell ref="S141:S142"/>
    <mergeCell ref="T141:T142"/>
    <mergeCell ref="U141:U142"/>
    <mergeCell ref="A143:A176"/>
    <mergeCell ref="B143:B144"/>
    <mergeCell ref="C143:C144"/>
    <mergeCell ref="E143:E144"/>
    <mergeCell ref="F143:F144"/>
    <mergeCell ref="G143:G144"/>
    <mergeCell ref="L141:L142"/>
    <mergeCell ref="M141:M142"/>
    <mergeCell ref="N141:N142"/>
    <mergeCell ref="O141:O142"/>
    <mergeCell ref="P141:P142"/>
    <mergeCell ref="Q141:Q142"/>
    <mergeCell ref="Q145:Q146"/>
    <mergeCell ref="R145:R146"/>
    <mergeCell ref="S145:S146"/>
    <mergeCell ref="T145:T146"/>
    <mergeCell ref="U145:U146"/>
    <mergeCell ref="B147:B148"/>
    <mergeCell ref="C147:C148"/>
    <mergeCell ref="E147:E148"/>
    <mergeCell ref="F147:F148"/>
    <mergeCell ref="G147:G148"/>
    <mergeCell ref="A109:A142"/>
    <mergeCell ref="B109:B110"/>
    <mergeCell ref="C109:C110"/>
    <mergeCell ref="E109:E110"/>
    <mergeCell ref="F109:F110"/>
    <mergeCell ref="G109:G110"/>
    <mergeCell ref="K145:K146"/>
    <mergeCell ref="L145:L146"/>
    <mergeCell ref="M145:M146"/>
    <mergeCell ref="N145:N146"/>
    <mergeCell ref="O145:O146"/>
    <mergeCell ref="P145:P146"/>
    <mergeCell ref="T143:T144"/>
    <mergeCell ref="U143:U144"/>
    <mergeCell ref="B145:B146"/>
    <mergeCell ref="C145:C146"/>
    <mergeCell ref="E145:E146"/>
    <mergeCell ref="F145:F146"/>
    <mergeCell ref="G145:G146"/>
    <mergeCell ref="H145:H146"/>
    <mergeCell ref="I145:I146"/>
    <mergeCell ref="J145:J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T147:T148"/>
    <mergeCell ref="U147:U148"/>
    <mergeCell ref="B149:B150"/>
    <mergeCell ref="C149:C150"/>
    <mergeCell ref="E149:E150"/>
    <mergeCell ref="F149:F150"/>
    <mergeCell ref="G149:G150"/>
    <mergeCell ref="H149:H150"/>
    <mergeCell ref="I149:I150"/>
    <mergeCell ref="J149:J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H151:H152"/>
    <mergeCell ref="I151:I152"/>
    <mergeCell ref="J151:J152"/>
    <mergeCell ref="K151:K152"/>
    <mergeCell ref="L151:L152"/>
    <mergeCell ref="M151:M152"/>
    <mergeCell ref="Q149:Q150"/>
    <mergeCell ref="R149:R150"/>
    <mergeCell ref="S149:S150"/>
    <mergeCell ref="T149:T150"/>
    <mergeCell ref="U149:U150"/>
    <mergeCell ref="B151:B152"/>
    <mergeCell ref="C151:C152"/>
    <mergeCell ref="E151:E152"/>
    <mergeCell ref="F151:F152"/>
    <mergeCell ref="G151:G152"/>
    <mergeCell ref="K149:K150"/>
    <mergeCell ref="L149:L150"/>
    <mergeCell ref="M149:M150"/>
    <mergeCell ref="N149:N150"/>
    <mergeCell ref="O149:O150"/>
    <mergeCell ref="P149:P150"/>
    <mergeCell ref="Q153:Q154"/>
    <mergeCell ref="R153:R154"/>
    <mergeCell ref="S153:S154"/>
    <mergeCell ref="T153:T154"/>
    <mergeCell ref="U153:U154"/>
    <mergeCell ref="B155:B156"/>
    <mergeCell ref="C155:C156"/>
    <mergeCell ref="E155:E156"/>
    <mergeCell ref="F155:F156"/>
    <mergeCell ref="G155:G156"/>
    <mergeCell ref="K153:K154"/>
    <mergeCell ref="L153:L154"/>
    <mergeCell ref="M153:M154"/>
    <mergeCell ref="N153:N154"/>
    <mergeCell ref="O153:O154"/>
    <mergeCell ref="P153:P154"/>
    <mergeCell ref="T151:T152"/>
    <mergeCell ref="U151:U152"/>
    <mergeCell ref="B153:B154"/>
    <mergeCell ref="C153:C154"/>
    <mergeCell ref="E153:E154"/>
    <mergeCell ref="F153:F154"/>
    <mergeCell ref="G153:G154"/>
    <mergeCell ref="H153:H154"/>
    <mergeCell ref="I153:I154"/>
    <mergeCell ref="J153:J154"/>
    <mergeCell ref="N151:N152"/>
    <mergeCell ref="O151:O152"/>
    <mergeCell ref="P151:P152"/>
    <mergeCell ref="Q151:Q152"/>
    <mergeCell ref="R151:R152"/>
    <mergeCell ref="S151:S152"/>
    <mergeCell ref="T155:T156"/>
    <mergeCell ref="U155:U156"/>
    <mergeCell ref="B157:B158"/>
    <mergeCell ref="C157:C158"/>
    <mergeCell ref="E157:E158"/>
    <mergeCell ref="F157:F158"/>
    <mergeCell ref="G157:G158"/>
    <mergeCell ref="H157:H158"/>
    <mergeCell ref="I157:I158"/>
    <mergeCell ref="J157:J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H159:H160"/>
    <mergeCell ref="I159:I160"/>
    <mergeCell ref="J159:J160"/>
    <mergeCell ref="K159:K160"/>
    <mergeCell ref="L159:L160"/>
    <mergeCell ref="M159:M160"/>
    <mergeCell ref="Q157:Q158"/>
    <mergeCell ref="R157:R158"/>
    <mergeCell ref="S157:S158"/>
    <mergeCell ref="T157:T158"/>
    <mergeCell ref="U157:U158"/>
    <mergeCell ref="B159:B160"/>
    <mergeCell ref="C159:C160"/>
    <mergeCell ref="E159:E160"/>
    <mergeCell ref="F159:F160"/>
    <mergeCell ref="G159:G160"/>
    <mergeCell ref="K157:K158"/>
    <mergeCell ref="L157:L158"/>
    <mergeCell ref="M157:M158"/>
    <mergeCell ref="N157:N158"/>
    <mergeCell ref="O157:O158"/>
    <mergeCell ref="P157:P158"/>
    <mergeCell ref="Q161:Q162"/>
    <mergeCell ref="R161:R162"/>
    <mergeCell ref="S161:S162"/>
    <mergeCell ref="T161:T162"/>
    <mergeCell ref="U161:U162"/>
    <mergeCell ref="B163:B164"/>
    <mergeCell ref="C163:C164"/>
    <mergeCell ref="E163:E164"/>
    <mergeCell ref="F163:F164"/>
    <mergeCell ref="G163:G164"/>
    <mergeCell ref="K161:K162"/>
    <mergeCell ref="L161:L162"/>
    <mergeCell ref="M161:M162"/>
    <mergeCell ref="N161:N162"/>
    <mergeCell ref="O161:O162"/>
    <mergeCell ref="P161:P162"/>
    <mergeCell ref="T159:T160"/>
    <mergeCell ref="U159:U160"/>
    <mergeCell ref="B161:B162"/>
    <mergeCell ref="C161:C162"/>
    <mergeCell ref="E161:E162"/>
    <mergeCell ref="F161:F162"/>
    <mergeCell ref="G161:G162"/>
    <mergeCell ref="H161:H162"/>
    <mergeCell ref="I161:I162"/>
    <mergeCell ref="J161:J162"/>
    <mergeCell ref="N159:N160"/>
    <mergeCell ref="O159:O160"/>
    <mergeCell ref="P159:P160"/>
    <mergeCell ref="Q159:Q160"/>
    <mergeCell ref="R159:R160"/>
    <mergeCell ref="S159:S160"/>
    <mergeCell ref="T163:T164"/>
    <mergeCell ref="U163:U164"/>
    <mergeCell ref="B165:B166"/>
    <mergeCell ref="C165:C166"/>
    <mergeCell ref="E165:E166"/>
    <mergeCell ref="F165:F166"/>
    <mergeCell ref="G165:G166"/>
    <mergeCell ref="H165:H166"/>
    <mergeCell ref="I165:I166"/>
    <mergeCell ref="J165:J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H167:H168"/>
    <mergeCell ref="I167:I168"/>
    <mergeCell ref="J167:J168"/>
    <mergeCell ref="K167:K168"/>
    <mergeCell ref="L167:L168"/>
    <mergeCell ref="M167:M168"/>
    <mergeCell ref="Q165:Q166"/>
    <mergeCell ref="R165:R166"/>
    <mergeCell ref="S165:S166"/>
    <mergeCell ref="T165:T166"/>
    <mergeCell ref="U165:U166"/>
    <mergeCell ref="B167:B168"/>
    <mergeCell ref="C167:C168"/>
    <mergeCell ref="E167:E168"/>
    <mergeCell ref="F167:F168"/>
    <mergeCell ref="G167:G168"/>
    <mergeCell ref="K165:K166"/>
    <mergeCell ref="L165:L166"/>
    <mergeCell ref="M165:M166"/>
    <mergeCell ref="N165:N166"/>
    <mergeCell ref="O165:O166"/>
    <mergeCell ref="P165:P166"/>
    <mergeCell ref="Q169:Q170"/>
    <mergeCell ref="R169:R170"/>
    <mergeCell ref="S169:S170"/>
    <mergeCell ref="T169:T170"/>
    <mergeCell ref="U169:U170"/>
    <mergeCell ref="B171:B172"/>
    <mergeCell ref="C171:C172"/>
    <mergeCell ref="E171:E172"/>
    <mergeCell ref="F171:F172"/>
    <mergeCell ref="G171:G172"/>
    <mergeCell ref="K169:K170"/>
    <mergeCell ref="L169:L170"/>
    <mergeCell ref="M169:M170"/>
    <mergeCell ref="N169:N170"/>
    <mergeCell ref="O169:O170"/>
    <mergeCell ref="P169:P170"/>
    <mergeCell ref="T167:T168"/>
    <mergeCell ref="U167:U168"/>
    <mergeCell ref="B169:B170"/>
    <mergeCell ref="C169:C170"/>
    <mergeCell ref="E169:E170"/>
    <mergeCell ref="F169:F170"/>
    <mergeCell ref="G169:G170"/>
    <mergeCell ref="H169:H170"/>
    <mergeCell ref="I169:I170"/>
    <mergeCell ref="J169:J170"/>
    <mergeCell ref="N167:N168"/>
    <mergeCell ref="O167:O168"/>
    <mergeCell ref="P167:P168"/>
    <mergeCell ref="Q167:Q168"/>
    <mergeCell ref="R167:R168"/>
    <mergeCell ref="S167:S168"/>
    <mergeCell ref="T171:T172"/>
    <mergeCell ref="U171:U172"/>
    <mergeCell ref="B173:B174"/>
    <mergeCell ref="C173:C174"/>
    <mergeCell ref="E173:E174"/>
    <mergeCell ref="F173:F174"/>
    <mergeCell ref="G173:G174"/>
    <mergeCell ref="H173:H174"/>
    <mergeCell ref="I173:I174"/>
    <mergeCell ref="J173:J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L175:L176"/>
    <mergeCell ref="M175:M176"/>
    <mergeCell ref="Q173:Q174"/>
    <mergeCell ref="R173:R174"/>
    <mergeCell ref="S173:S174"/>
    <mergeCell ref="T173:T174"/>
    <mergeCell ref="U173:U174"/>
    <mergeCell ref="B175:B176"/>
    <mergeCell ref="C175:C176"/>
    <mergeCell ref="E175:E176"/>
    <mergeCell ref="F175:F176"/>
    <mergeCell ref="G175:G176"/>
    <mergeCell ref="K173:K174"/>
    <mergeCell ref="L173:L174"/>
    <mergeCell ref="M173:M174"/>
    <mergeCell ref="N173:N174"/>
    <mergeCell ref="O173:O174"/>
    <mergeCell ref="P173:P174"/>
    <mergeCell ref="P177:P178"/>
    <mergeCell ref="Q177:Q178"/>
    <mergeCell ref="R177:R178"/>
    <mergeCell ref="S177:S178"/>
    <mergeCell ref="T177:T178"/>
    <mergeCell ref="U177:U178"/>
    <mergeCell ref="J177:J178"/>
    <mergeCell ref="K177:K178"/>
    <mergeCell ref="L177:L178"/>
    <mergeCell ref="M177:M178"/>
    <mergeCell ref="N177:N178"/>
    <mergeCell ref="O177:O178"/>
    <mergeCell ref="T175:T176"/>
    <mergeCell ref="U175:U176"/>
    <mergeCell ref="A177:A210"/>
    <mergeCell ref="B177:B178"/>
    <mergeCell ref="C177:C178"/>
    <mergeCell ref="E177:E178"/>
    <mergeCell ref="F177:F178"/>
    <mergeCell ref="G177:G178"/>
    <mergeCell ref="H177:H178"/>
    <mergeCell ref="I177:I178"/>
    <mergeCell ref="N175:N176"/>
    <mergeCell ref="O175:O176"/>
    <mergeCell ref="P175:P176"/>
    <mergeCell ref="Q175:Q176"/>
    <mergeCell ref="R175:R176"/>
    <mergeCell ref="S175:S176"/>
    <mergeCell ref="H175:H176"/>
    <mergeCell ref="I175:I176"/>
    <mergeCell ref="J175:J176"/>
    <mergeCell ref="K175:K176"/>
    <mergeCell ref="U179:U180"/>
    <mergeCell ref="B181:B182"/>
    <mergeCell ref="C181:C182"/>
    <mergeCell ref="E181:E182"/>
    <mergeCell ref="F181:F182"/>
    <mergeCell ref="G181:G182"/>
    <mergeCell ref="H181:H182"/>
    <mergeCell ref="I181:I182"/>
    <mergeCell ref="J181:J182"/>
    <mergeCell ref="K181:K182"/>
    <mergeCell ref="O179:O180"/>
    <mergeCell ref="P179:P180"/>
    <mergeCell ref="Q179:Q180"/>
    <mergeCell ref="R179:R180"/>
    <mergeCell ref="S179:S180"/>
    <mergeCell ref="T179:T180"/>
    <mergeCell ref="I179:I180"/>
    <mergeCell ref="J179:J180"/>
    <mergeCell ref="K179:K180"/>
    <mergeCell ref="L179:L180"/>
    <mergeCell ref="M179:M180"/>
    <mergeCell ref="N179:N180"/>
    <mergeCell ref="B179:B180"/>
    <mergeCell ref="C179:C180"/>
    <mergeCell ref="E179:E180"/>
    <mergeCell ref="F179:F180"/>
    <mergeCell ref="G179:G180"/>
    <mergeCell ref="H179:H180"/>
    <mergeCell ref="I183:I184"/>
    <mergeCell ref="J183:J184"/>
    <mergeCell ref="K183:K184"/>
    <mergeCell ref="L183:L184"/>
    <mergeCell ref="M183:M184"/>
    <mergeCell ref="N183:N184"/>
    <mergeCell ref="R181:R182"/>
    <mergeCell ref="S181:S182"/>
    <mergeCell ref="T181:T182"/>
    <mergeCell ref="U181:U182"/>
    <mergeCell ref="B183:B184"/>
    <mergeCell ref="C183:C184"/>
    <mergeCell ref="E183:E184"/>
    <mergeCell ref="F183:F184"/>
    <mergeCell ref="G183:G184"/>
    <mergeCell ref="H183:H184"/>
    <mergeCell ref="L181:L182"/>
    <mergeCell ref="M181:M182"/>
    <mergeCell ref="N181:N182"/>
    <mergeCell ref="O181:O182"/>
    <mergeCell ref="P181:P182"/>
    <mergeCell ref="Q181:Q182"/>
    <mergeCell ref="R185:R186"/>
    <mergeCell ref="S185:S186"/>
    <mergeCell ref="T185:T186"/>
    <mergeCell ref="U185:U186"/>
    <mergeCell ref="B187:B188"/>
    <mergeCell ref="C187:C188"/>
    <mergeCell ref="E187:E188"/>
    <mergeCell ref="F187:F188"/>
    <mergeCell ref="G187:G188"/>
    <mergeCell ref="H187:H188"/>
    <mergeCell ref="L185:L186"/>
    <mergeCell ref="M185:M186"/>
    <mergeCell ref="N185:N186"/>
    <mergeCell ref="O185:O186"/>
    <mergeCell ref="P185:P186"/>
    <mergeCell ref="Q185:Q186"/>
    <mergeCell ref="U183:U184"/>
    <mergeCell ref="B185:B186"/>
    <mergeCell ref="C185:C186"/>
    <mergeCell ref="E185:E186"/>
    <mergeCell ref="F185:F186"/>
    <mergeCell ref="G185:G186"/>
    <mergeCell ref="H185:H186"/>
    <mergeCell ref="I185:I186"/>
    <mergeCell ref="J185:J186"/>
    <mergeCell ref="K185:K186"/>
    <mergeCell ref="O183:O184"/>
    <mergeCell ref="P183:P184"/>
    <mergeCell ref="Q183:Q184"/>
    <mergeCell ref="R183:R184"/>
    <mergeCell ref="S183:S184"/>
    <mergeCell ref="T183:T184"/>
    <mergeCell ref="U187:U188"/>
    <mergeCell ref="B189:B190"/>
    <mergeCell ref="C189:C190"/>
    <mergeCell ref="E189:E190"/>
    <mergeCell ref="F189:F190"/>
    <mergeCell ref="G189:G190"/>
    <mergeCell ref="H189:H190"/>
    <mergeCell ref="I189:I190"/>
    <mergeCell ref="J189:J190"/>
    <mergeCell ref="K189:K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I191:I192"/>
    <mergeCell ref="J191:J192"/>
    <mergeCell ref="K191:K192"/>
    <mergeCell ref="L191:L192"/>
    <mergeCell ref="M191:M192"/>
    <mergeCell ref="N191:N192"/>
    <mergeCell ref="R189:R190"/>
    <mergeCell ref="S189:S190"/>
    <mergeCell ref="T189:T190"/>
    <mergeCell ref="U189:U190"/>
    <mergeCell ref="B191:B192"/>
    <mergeCell ref="C191:C192"/>
    <mergeCell ref="E191:E192"/>
    <mergeCell ref="F191:F192"/>
    <mergeCell ref="G191:G192"/>
    <mergeCell ref="H191:H192"/>
    <mergeCell ref="L189:L190"/>
    <mergeCell ref="M189:M190"/>
    <mergeCell ref="N189:N190"/>
    <mergeCell ref="O189:O190"/>
    <mergeCell ref="P189:P190"/>
    <mergeCell ref="Q189:Q190"/>
    <mergeCell ref="R193:R194"/>
    <mergeCell ref="S193:S194"/>
    <mergeCell ref="T193:T194"/>
    <mergeCell ref="U193:U194"/>
    <mergeCell ref="B195:B196"/>
    <mergeCell ref="C195:C196"/>
    <mergeCell ref="E195:E196"/>
    <mergeCell ref="F195:F196"/>
    <mergeCell ref="G195:G196"/>
    <mergeCell ref="H195:H196"/>
    <mergeCell ref="L193:L194"/>
    <mergeCell ref="M193:M194"/>
    <mergeCell ref="N193:N194"/>
    <mergeCell ref="O193:O194"/>
    <mergeCell ref="P193:P194"/>
    <mergeCell ref="Q193:Q194"/>
    <mergeCell ref="U191:U192"/>
    <mergeCell ref="B193:B194"/>
    <mergeCell ref="C193:C194"/>
    <mergeCell ref="E193:E194"/>
    <mergeCell ref="F193:F194"/>
    <mergeCell ref="G193:G194"/>
    <mergeCell ref="H193:H194"/>
    <mergeCell ref="I193:I194"/>
    <mergeCell ref="J193:J194"/>
    <mergeCell ref="K193:K194"/>
    <mergeCell ref="O191:O192"/>
    <mergeCell ref="P191:P192"/>
    <mergeCell ref="Q191:Q192"/>
    <mergeCell ref="R191:R192"/>
    <mergeCell ref="S191:S192"/>
    <mergeCell ref="T191:T192"/>
    <mergeCell ref="U195:U196"/>
    <mergeCell ref="B197:B198"/>
    <mergeCell ref="C197:C198"/>
    <mergeCell ref="E197:E198"/>
    <mergeCell ref="F197:F198"/>
    <mergeCell ref="G197:G198"/>
    <mergeCell ref="H197:H198"/>
    <mergeCell ref="I197:I198"/>
    <mergeCell ref="J197:J198"/>
    <mergeCell ref="K197:K198"/>
    <mergeCell ref="O195:O196"/>
    <mergeCell ref="P195:P196"/>
    <mergeCell ref="Q195:Q196"/>
    <mergeCell ref="R195:R196"/>
    <mergeCell ref="S195:S196"/>
    <mergeCell ref="T195:T196"/>
    <mergeCell ref="I195:I196"/>
    <mergeCell ref="J195:J196"/>
    <mergeCell ref="K195:K196"/>
    <mergeCell ref="L195:L196"/>
    <mergeCell ref="M195:M196"/>
    <mergeCell ref="N195:N196"/>
    <mergeCell ref="I199:I200"/>
    <mergeCell ref="J199:J200"/>
    <mergeCell ref="K199:K200"/>
    <mergeCell ref="L199:L200"/>
    <mergeCell ref="M199:M200"/>
    <mergeCell ref="N199:N200"/>
    <mergeCell ref="R197:R198"/>
    <mergeCell ref="S197:S198"/>
    <mergeCell ref="T197:T198"/>
    <mergeCell ref="U197:U198"/>
    <mergeCell ref="B199:B200"/>
    <mergeCell ref="C199:C200"/>
    <mergeCell ref="E199:E200"/>
    <mergeCell ref="F199:F200"/>
    <mergeCell ref="G199:G200"/>
    <mergeCell ref="H199:H200"/>
    <mergeCell ref="L197:L198"/>
    <mergeCell ref="M197:M198"/>
    <mergeCell ref="N197:N198"/>
    <mergeCell ref="O197:O198"/>
    <mergeCell ref="P197:P198"/>
    <mergeCell ref="Q197:Q198"/>
    <mergeCell ref="R201:R202"/>
    <mergeCell ref="S201:S202"/>
    <mergeCell ref="T201:T202"/>
    <mergeCell ref="U201:U202"/>
    <mergeCell ref="B203:B204"/>
    <mergeCell ref="C203:C204"/>
    <mergeCell ref="E203:E204"/>
    <mergeCell ref="F203:F204"/>
    <mergeCell ref="G203:G204"/>
    <mergeCell ref="H203:H204"/>
    <mergeCell ref="L201:L202"/>
    <mergeCell ref="M201:M202"/>
    <mergeCell ref="N201:N202"/>
    <mergeCell ref="O201:O202"/>
    <mergeCell ref="P201:P202"/>
    <mergeCell ref="Q201:Q202"/>
    <mergeCell ref="U199:U200"/>
    <mergeCell ref="B201:B202"/>
    <mergeCell ref="C201:C202"/>
    <mergeCell ref="E201:E202"/>
    <mergeCell ref="F201:F202"/>
    <mergeCell ref="G201:G202"/>
    <mergeCell ref="H201:H202"/>
    <mergeCell ref="I201:I202"/>
    <mergeCell ref="J201:J202"/>
    <mergeCell ref="K201:K202"/>
    <mergeCell ref="O199:O200"/>
    <mergeCell ref="P199:P200"/>
    <mergeCell ref="Q199:Q200"/>
    <mergeCell ref="R199:R200"/>
    <mergeCell ref="S199:S200"/>
    <mergeCell ref="T199:T200"/>
    <mergeCell ref="U203:U204"/>
    <mergeCell ref="B205:B206"/>
    <mergeCell ref="C205:C206"/>
    <mergeCell ref="E205:E206"/>
    <mergeCell ref="F205:F206"/>
    <mergeCell ref="G205:G206"/>
    <mergeCell ref="H205:H206"/>
    <mergeCell ref="I205:I206"/>
    <mergeCell ref="J205:J206"/>
    <mergeCell ref="K205:K206"/>
    <mergeCell ref="O203:O204"/>
    <mergeCell ref="P203:P204"/>
    <mergeCell ref="Q203:Q204"/>
    <mergeCell ref="R203:R204"/>
    <mergeCell ref="S203:S204"/>
    <mergeCell ref="T203:T204"/>
    <mergeCell ref="I203:I204"/>
    <mergeCell ref="J203:J204"/>
    <mergeCell ref="K203:K204"/>
    <mergeCell ref="L203:L204"/>
    <mergeCell ref="M203:M204"/>
    <mergeCell ref="N203:N204"/>
    <mergeCell ref="I207:I208"/>
    <mergeCell ref="J207:J208"/>
    <mergeCell ref="K207:K208"/>
    <mergeCell ref="L207:L208"/>
    <mergeCell ref="M207:M208"/>
    <mergeCell ref="N207:N208"/>
    <mergeCell ref="R205:R206"/>
    <mergeCell ref="S205:S206"/>
    <mergeCell ref="T205:T206"/>
    <mergeCell ref="U205:U206"/>
    <mergeCell ref="B207:B208"/>
    <mergeCell ref="C207:C208"/>
    <mergeCell ref="E207:E208"/>
    <mergeCell ref="F207:F208"/>
    <mergeCell ref="G207:G208"/>
    <mergeCell ref="H207:H208"/>
    <mergeCell ref="L205:L206"/>
    <mergeCell ref="M205:M206"/>
    <mergeCell ref="N205:N206"/>
    <mergeCell ref="O205:O206"/>
    <mergeCell ref="P205:P206"/>
    <mergeCell ref="Q205:Q206"/>
    <mergeCell ref="R209:R210"/>
    <mergeCell ref="S209:S210"/>
    <mergeCell ref="T209:T210"/>
    <mergeCell ref="U209:U210"/>
    <mergeCell ref="A211:A244"/>
    <mergeCell ref="B211:B212"/>
    <mergeCell ref="C211:C212"/>
    <mergeCell ref="E211:E212"/>
    <mergeCell ref="F211:F212"/>
    <mergeCell ref="G211:G212"/>
    <mergeCell ref="L209:L210"/>
    <mergeCell ref="M209:M210"/>
    <mergeCell ref="N209:N210"/>
    <mergeCell ref="O209:O210"/>
    <mergeCell ref="P209:P210"/>
    <mergeCell ref="Q209:Q210"/>
    <mergeCell ref="U207:U208"/>
    <mergeCell ref="B209:B210"/>
    <mergeCell ref="C209:C210"/>
    <mergeCell ref="E209:E210"/>
    <mergeCell ref="F209:F210"/>
    <mergeCell ref="G209:G210"/>
    <mergeCell ref="H209:H210"/>
    <mergeCell ref="I209:I210"/>
    <mergeCell ref="J209:J210"/>
    <mergeCell ref="K209:K210"/>
    <mergeCell ref="O207:O208"/>
    <mergeCell ref="P207:P208"/>
    <mergeCell ref="Q207:Q208"/>
    <mergeCell ref="R207:R208"/>
    <mergeCell ref="S207:S208"/>
    <mergeCell ref="T207:T208"/>
    <mergeCell ref="T211:T212"/>
    <mergeCell ref="U211:U212"/>
    <mergeCell ref="B213:B214"/>
    <mergeCell ref="C213:C214"/>
    <mergeCell ref="E213:E214"/>
    <mergeCell ref="F213:F214"/>
    <mergeCell ref="G213:G214"/>
    <mergeCell ref="H213:H214"/>
    <mergeCell ref="I213:I214"/>
    <mergeCell ref="J213:J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H215:H216"/>
    <mergeCell ref="I215:I216"/>
    <mergeCell ref="J215:J216"/>
    <mergeCell ref="K215:K216"/>
    <mergeCell ref="L215:L216"/>
    <mergeCell ref="M215:M216"/>
    <mergeCell ref="Q213:Q214"/>
    <mergeCell ref="R213:R214"/>
    <mergeCell ref="S213:S214"/>
    <mergeCell ref="T213:T214"/>
    <mergeCell ref="U213:U214"/>
    <mergeCell ref="B215:B216"/>
    <mergeCell ref="C215:C216"/>
    <mergeCell ref="E215:E216"/>
    <mergeCell ref="F215:F216"/>
    <mergeCell ref="G215:G216"/>
    <mergeCell ref="K213:K214"/>
    <mergeCell ref="L213:L214"/>
    <mergeCell ref="M213:M214"/>
    <mergeCell ref="N213:N214"/>
    <mergeCell ref="O213:O214"/>
    <mergeCell ref="P213:P214"/>
    <mergeCell ref="Q217:Q218"/>
    <mergeCell ref="R217:R218"/>
    <mergeCell ref="S217:S218"/>
    <mergeCell ref="T217:T218"/>
    <mergeCell ref="U217:U218"/>
    <mergeCell ref="B219:B220"/>
    <mergeCell ref="C219:C220"/>
    <mergeCell ref="E219:E220"/>
    <mergeCell ref="F219:F220"/>
    <mergeCell ref="G219:G220"/>
    <mergeCell ref="K217:K218"/>
    <mergeCell ref="L217:L218"/>
    <mergeCell ref="M217:M218"/>
    <mergeCell ref="N217:N218"/>
    <mergeCell ref="O217:O218"/>
    <mergeCell ref="P217:P218"/>
    <mergeCell ref="T215:T216"/>
    <mergeCell ref="U215:U216"/>
    <mergeCell ref="B217:B218"/>
    <mergeCell ref="C217:C218"/>
    <mergeCell ref="E217:E218"/>
    <mergeCell ref="F217:F218"/>
    <mergeCell ref="G217:G218"/>
    <mergeCell ref="H217:H218"/>
    <mergeCell ref="I217:I218"/>
    <mergeCell ref="J217:J218"/>
    <mergeCell ref="N215:N216"/>
    <mergeCell ref="O215:O216"/>
    <mergeCell ref="P215:P216"/>
    <mergeCell ref="Q215:Q216"/>
    <mergeCell ref="R215:R216"/>
    <mergeCell ref="S215:S216"/>
    <mergeCell ref="T219:T220"/>
    <mergeCell ref="U219:U220"/>
    <mergeCell ref="B221:B222"/>
    <mergeCell ref="C221:C222"/>
    <mergeCell ref="E221:E222"/>
    <mergeCell ref="F221:F222"/>
    <mergeCell ref="G221:G222"/>
    <mergeCell ref="H221:H222"/>
    <mergeCell ref="I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H223:H224"/>
    <mergeCell ref="I223:I224"/>
    <mergeCell ref="J223:J224"/>
    <mergeCell ref="K223:K224"/>
    <mergeCell ref="L223:L224"/>
    <mergeCell ref="M223:M224"/>
    <mergeCell ref="Q221:Q222"/>
    <mergeCell ref="R221:R222"/>
    <mergeCell ref="S221:S222"/>
    <mergeCell ref="T221:T222"/>
    <mergeCell ref="U221:U222"/>
    <mergeCell ref="B223:B224"/>
    <mergeCell ref="C223:C224"/>
    <mergeCell ref="E223:E224"/>
    <mergeCell ref="F223:F224"/>
    <mergeCell ref="G223:G224"/>
    <mergeCell ref="K221:K222"/>
    <mergeCell ref="L221:L222"/>
    <mergeCell ref="M221:M222"/>
    <mergeCell ref="N221:N222"/>
    <mergeCell ref="O221:O222"/>
    <mergeCell ref="P221:P222"/>
    <mergeCell ref="Q225:Q226"/>
    <mergeCell ref="R225:R226"/>
    <mergeCell ref="S225:S226"/>
    <mergeCell ref="T225:T226"/>
    <mergeCell ref="U225:U226"/>
    <mergeCell ref="B227:B228"/>
    <mergeCell ref="C227:C228"/>
    <mergeCell ref="E227:E228"/>
    <mergeCell ref="F227:F228"/>
    <mergeCell ref="G227:G228"/>
    <mergeCell ref="K225:K226"/>
    <mergeCell ref="L225:L226"/>
    <mergeCell ref="M225:M226"/>
    <mergeCell ref="N225:N226"/>
    <mergeCell ref="O225:O226"/>
    <mergeCell ref="P225:P226"/>
    <mergeCell ref="T223:T224"/>
    <mergeCell ref="U223:U224"/>
    <mergeCell ref="B225:B226"/>
    <mergeCell ref="C225:C226"/>
    <mergeCell ref="E225:E226"/>
    <mergeCell ref="F225:F226"/>
    <mergeCell ref="G225:G226"/>
    <mergeCell ref="H225:H226"/>
    <mergeCell ref="I225:I226"/>
    <mergeCell ref="J225:J226"/>
    <mergeCell ref="N223:N224"/>
    <mergeCell ref="O223:O224"/>
    <mergeCell ref="P223:P224"/>
    <mergeCell ref="Q223:Q224"/>
    <mergeCell ref="R223:R224"/>
    <mergeCell ref="S223:S224"/>
    <mergeCell ref="T227:T228"/>
    <mergeCell ref="U227:U228"/>
    <mergeCell ref="B229:B230"/>
    <mergeCell ref="C229:C230"/>
    <mergeCell ref="E229:E230"/>
    <mergeCell ref="F229:F230"/>
    <mergeCell ref="G229:G230"/>
    <mergeCell ref="H229:H230"/>
    <mergeCell ref="I229:I230"/>
    <mergeCell ref="J229:J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H231:H232"/>
    <mergeCell ref="I231:I232"/>
    <mergeCell ref="J231:J232"/>
    <mergeCell ref="K231:K232"/>
    <mergeCell ref="L231:L232"/>
    <mergeCell ref="M231:M232"/>
    <mergeCell ref="Q229:Q230"/>
    <mergeCell ref="R229:R230"/>
    <mergeCell ref="S229:S230"/>
    <mergeCell ref="T229:T230"/>
    <mergeCell ref="U229:U230"/>
    <mergeCell ref="B231:B232"/>
    <mergeCell ref="C231:C232"/>
    <mergeCell ref="E231:E232"/>
    <mergeCell ref="F231:F232"/>
    <mergeCell ref="G231:G232"/>
    <mergeCell ref="K229:K230"/>
    <mergeCell ref="L229:L230"/>
    <mergeCell ref="M229:M230"/>
    <mergeCell ref="N229:N230"/>
    <mergeCell ref="O229:O230"/>
    <mergeCell ref="P229:P230"/>
    <mergeCell ref="Q233:Q234"/>
    <mergeCell ref="R233:R234"/>
    <mergeCell ref="S233:S234"/>
    <mergeCell ref="T233:T234"/>
    <mergeCell ref="U233:U234"/>
    <mergeCell ref="B235:B236"/>
    <mergeCell ref="C235:C236"/>
    <mergeCell ref="E235:E236"/>
    <mergeCell ref="F235:F236"/>
    <mergeCell ref="G235:G236"/>
    <mergeCell ref="K233:K234"/>
    <mergeCell ref="L233:L234"/>
    <mergeCell ref="M233:M234"/>
    <mergeCell ref="N233:N234"/>
    <mergeCell ref="O233:O234"/>
    <mergeCell ref="P233:P234"/>
    <mergeCell ref="T231:T232"/>
    <mergeCell ref="U231:U232"/>
    <mergeCell ref="B233:B234"/>
    <mergeCell ref="C233:C234"/>
    <mergeCell ref="E233:E234"/>
    <mergeCell ref="F233:F234"/>
    <mergeCell ref="G233:G234"/>
    <mergeCell ref="H233:H234"/>
    <mergeCell ref="I233:I234"/>
    <mergeCell ref="J233:J234"/>
    <mergeCell ref="N231:N232"/>
    <mergeCell ref="O231:O232"/>
    <mergeCell ref="P231:P232"/>
    <mergeCell ref="Q231:Q232"/>
    <mergeCell ref="R231:R232"/>
    <mergeCell ref="S231:S232"/>
    <mergeCell ref="T235:T236"/>
    <mergeCell ref="U235:U236"/>
    <mergeCell ref="B237:B238"/>
    <mergeCell ref="C237:C238"/>
    <mergeCell ref="E237:E238"/>
    <mergeCell ref="F237:F238"/>
    <mergeCell ref="G237:G238"/>
    <mergeCell ref="H237:H238"/>
    <mergeCell ref="I237:I238"/>
    <mergeCell ref="J237:J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H239:H240"/>
    <mergeCell ref="I239:I240"/>
    <mergeCell ref="J239:J240"/>
    <mergeCell ref="K239:K240"/>
    <mergeCell ref="L239:L240"/>
    <mergeCell ref="M239:M240"/>
    <mergeCell ref="Q237:Q238"/>
    <mergeCell ref="R237:R238"/>
    <mergeCell ref="S237:S238"/>
    <mergeCell ref="T237:T238"/>
    <mergeCell ref="U237:U238"/>
    <mergeCell ref="B239:B240"/>
    <mergeCell ref="C239:C240"/>
    <mergeCell ref="E239:E240"/>
    <mergeCell ref="F239:F240"/>
    <mergeCell ref="G239:G240"/>
    <mergeCell ref="K237:K238"/>
    <mergeCell ref="L237:L238"/>
    <mergeCell ref="M237:M238"/>
    <mergeCell ref="N237:N238"/>
    <mergeCell ref="O237:O238"/>
    <mergeCell ref="P237:P238"/>
    <mergeCell ref="Q241:Q242"/>
    <mergeCell ref="R241:R242"/>
    <mergeCell ref="S241:S242"/>
    <mergeCell ref="T241:T242"/>
    <mergeCell ref="U241:U242"/>
    <mergeCell ref="B243:B244"/>
    <mergeCell ref="C243:C244"/>
    <mergeCell ref="E243:E244"/>
    <mergeCell ref="F243:F244"/>
    <mergeCell ref="G243:G244"/>
    <mergeCell ref="K241:K242"/>
    <mergeCell ref="L241:L242"/>
    <mergeCell ref="M241:M242"/>
    <mergeCell ref="N241:N242"/>
    <mergeCell ref="O241:O242"/>
    <mergeCell ref="P241:P242"/>
    <mergeCell ref="T239:T240"/>
    <mergeCell ref="U239:U240"/>
    <mergeCell ref="B241:B242"/>
    <mergeCell ref="C241:C242"/>
    <mergeCell ref="E241:E242"/>
    <mergeCell ref="F241:F242"/>
    <mergeCell ref="G241:G242"/>
    <mergeCell ref="H241:H242"/>
    <mergeCell ref="I241:I242"/>
    <mergeCell ref="J241:J242"/>
    <mergeCell ref="N239:N240"/>
    <mergeCell ref="O239:O240"/>
    <mergeCell ref="P239:P240"/>
    <mergeCell ref="Q239:Q240"/>
    <mergeCell ref="R239:R240"/>
    <mergeCell ref="S239:S240"/>
    <mergeCell ref="A245:A278"/>
    <mergeCell ref="B245:B246"/>
    <mergeCell ref="C245:C246"/>
    <mergeCell ref="E245:E246"/>
    <mergeCell ref="F245:F246"/>
    <mergeCell ref="G245:G246"/>
    <mergeCell ref="H245:H246"/>
    <mergeCell ref="I245:I246"/>
    <mergeCell ref="N243:N244"/>
    <mergeCell ref="O243:O244"/>
    <mergeCell ref="P243:P244"/>
    <mergeCell ref="Q243:Q244"/>
    <mergeCell ref="R243:R244"/>
    <mergeCell ref="S243:S244"/>
    <mergeCell ref="H243:H244"/>
    <mergeCell ref="I243:I244"/>
    <mergeCell ref="J243:J244"/>
    <mergeCell ref="K243:K244"/>
    <mergeCell ref="L243:L244"/>
    <mergeCell ref="M243:M244"/>
    <mergeCell ref="I247:I248"/>
    <mergeCell ref="J247:J248"/>
    <mergeCell ref="K247:K248"/>
    <mergeCell ref="P245:P246"/>
    <mergeCell ref="Q245:Q246"/>
    <mergeCell ref="R245:R246"/>
    <mergeCell ref="S245:S246"/>
    <mergeCell ref="I255:I256"/>
    <mergeCell ref="J255:J256"/>
    <mergeCell ref="K255:K256"/>
    <mergeCell ref="L255:L256"/>
    <mergeCell ref="M255:M256"/>
    <mergeCell ref="T245:T246"/>
    <mergeCell ref="R249:R250"/>
    <mergeCell ref="S249:S250"/>
    <mergeCell ref="T249:T250"/>
    <mergeCell ref="U245:U246"/>
    <mergeCell ref="J245:J246"/>
    <mergeCell ref="K245:K246"/>
    <mergeCell ref="L245:L246"/>
    <mergeCell ref="M245:M246"/>
    <mergeCell ref="N245:N246"/>
    <mergeCell ref="O245:O246"/>
    <mergeCell ref="T243:T244"/>
    <mergeCell ref="U243:U244"/>
    <mergeCell ref="U247:U248"/>
    <mergeCell ref="B249:B250"/>
    <mergeCell ref="C249:C250"/>
    <mergeCell ref="E249:E250"/>
    <mergeCell ref="F249:F250"/>
    <mergeCell ref="G249:G250"/>
    <mergeCell ref="H249:H250"/>
    <mergeCell ref="I249:I250"/>
    <mergeCell ref="J249:J250"/>
    <mergeCell ref="K249:K250"/>
    <mergeCell ref="O247:O248"/>
    <mergeCell ref="P247:P248"/>
    <mergeCell ref="Q247:Q248"/>
    <mergeCell ref="R247:R248"/>
    <mergeCell ref="S247:S248"/>
    <mergeCell ref="T247:T248"/>
    <mergeCell ref="O249:O250"/>
    <mergeCell ref="P249:P250"/>
    <mergeCell ref="Q249:Q250"/>
    <mergeCell ref="U251:U252"/>
    <mergeCell ref="L247:L248"/>
    <mergeCell ref="M247:M248"/>
    <mergeCell ref="N247:N248"/>
    <mergeCell ref="B247:B248"/>
    <mergeCell ref="C247:C248"/>
    <mergeCell ref="E247:E248"/>
    <mergeCell ref="F247:F248"/>
    <mergeCell ref="G247:G248"/>
    <mergeCell ref="H247:H248"/>
    <mergeCell ref="O251:O252"/>
    <mergeCell ref="P251:P252"/>
    <mergeCell ref="Q251:Q252"/>
    <mergeCell ref="R251:R252"/>
    <mergeCell ref="S251:S252"/>
    <mergeCell ref="T251:T252"/>
    <mergeCell ref="I251:I252"/>
    <mergeCell ref="J251:J252"/>
    <mergeCell ref="K251:K252"/>
    <mergeCell ref="L251:L252"/>
    <mergeCell ref="M251:M252"/>
    <mergeCell ref="N251:N252"/>
    <mergeCell ref="U249:U250"/>
    <mergeCell ref="B251:B252"/>
    <mergeCell ref="C251:C252"/>
    <mergeCell ref="E251:E252"/>
    <mergeCell ref="F251:F252"/>
    <mergeCell ref="G251:G252"/>
    <mergeCell ref="H251:H252"/>
    <mergeCell ref="L249:L250"/>
    <mergeCell ref="M249:M250"/>
    <mergeCell ref="N249:N250"/>
    <mergeCell ref="N255:N256"/>
    <mergeCell ref="R253:R254"/>
    <mergeCell ref="S253:S254"/>
    <mergeCell ref="T253:T254"/>
    <mergeCell ref="U253:U254"/>
    <mergeCell ref="B255:B256"/>
    <mergeCell ref="C255:C256"/>
    <mergeCell ref="E255:E256"/>
    <mergeCell ref="F255:F256"/>
    <mergeCell ref="G255:G256"/>
    <mergeCell ref="H255:H256"/>
    <mergeCell ref="L253:L254"/>
    <mergeCell ref="M253:M254"/>
    <mergeCell ref="N253:N254"/>
    <mergeCell ref="O253:O254"/>
    <mergeCell ref="P253:P254"/>
    <mergeCell ref="Q253:Q254"/>
    <mergeCell ref="B253:B254"/>
    <mergeCell ref="C253:C254"/>
    <mergeCell ref="E253:E254"/>
    <mergeCell ref="F253:F254"/>
    <mergeCell ref="G253:G254"/>
    <mergeCell ref="H253:H254"/>
    <mergeCell ref="I253:I254"/>
    <mergeCell ref="J253:J254"/>
    <mergeCell ref="K253:K254"/>
    <mergeCell ref="R257:R258"/>
    <mergeCell ref="S257:S258"/>
    <mergeCell ref="T257:T258"/>
    <mergeCell ref="U257:U258"/>
    <mergeCell ref="B259:B260"/>
    <mergeCell ref="C259:C260"/>
    <mergeCell ref="E259:E260"/>
    <mergeCell ref="F259:F260"/>
    <mergeCell ref="G259:G260"/>
    <mergeCell ref="H259:H260"/>
    <mergeCell ref="L257:L258"/>
    <mergeCell ref="M257:M258"/>
    <mergeCell ref="N257:N258"/>
    <mergeCell ref="O257:O258"/>
    <mergeCell ref="P257:P258"/>
    <mergeCell ref="Q257:Q258"/>
    <mergeCell ref="U255:U256"/>
    <mergeCell ref="B257:B258"/>
    <mergeCell ref="C257:C258"/>
    <mergeCell ref="E257:E258"/>
    <mergeCell ref="F257:F258"/>
    <mergeCell ref="G257:G258"/>
    <mergeCell ref="H257:H258"/>
    <mergeCell ref="I257:I258"/>
    <mergeCell ref="J257:J258"/>
    <mergeCell ref="K257:K258"/>
    <mergeCell ref="O255:O256"/>
    <mergeCell ref="P255:P256"/>
    <mergeCell ref="Q255:Q256"/>
    <mergeCell ref="R255:R256"/>
    <mergeCell ref="S255:S256"/>
    <mergeCell ref="T255:T256"/>
    <mergeCell ref="U259:U260"/>
    <mergeCell ref="B261:B262"/>
    <mergeCell ref="C261:C262"/>
    <mergeCell ref="E261:E262"/>
    <mergeCell ref="F261:F262"/>
    <mergeCell ref="G261:G262"/>
    <mergeCell ref="H261:H262"/>
    <mergeCell ref="I261:I262"/>
    <mergeCell ref="J261:J262"/>
    <mergeCell ref="K261:K262"/>
    <mergeCell ref="O259:O260"/>
    <mergeCell ref="P259:P260"/>
    <mergeCell ref="Q259:Q260"/>
    <mergeCell ref="R259:R260"/>
    <mergeCell ref="S259:S260"/>
    <mergeCell ref="T259:T260"/>
    <mergeCell ref="I259:I260"/>
    <mergeCell ref="J259:J260"/>
    <mergeCell ref="K259:K260"/>
    <mergeCell ref="L259:L260"/>
    <mergeCell ref="M259:M260"/>
    <mergeCell ref="N259:N260"/>
    <mergeCell ref="I263:I264"/>
    <mergeCell ref="J263:J264"/>
    <mergeCell ref="K263:K264"/>
    <mergeCell ref="L263:L264"/>
    <mergeCell ref="M263:M264"/>
    <mergeCell ref="N263:N264"/>
    <mergeCell ref="R261:R262"/>
    <mergeCell ref="S261:S262"/>
    <mergeCell ref="T261:T262"/>
    <mergeCell ref="U261:U262"/>
    <mergeCell ref="B263:B264"/>
    <mergeCell ref="C263:C264"/>
    <mergeCell ref="E263:E264"/>
    <mergeCell ref="F263:F264"/>
    <mergeCell ref="G263:G264"/>
    <mergeCell ref="H263:H264"/>
    <mergeCell ref="L261:L262"/>
    <mergeCell ref="M261:M262"/>
    <mergeCell ref="N261:N262"/>
    <mergeCell ref="O261:O262"/>
    <mergeCell ref="P261:P262"/>
    <mergeCell ref="Q261:Q262"/>
    <mergeCell ref="R265:R266"/>
    <mergeCell ref="S265:S266"/>
    <mergeCell ref="T265:T266"/>
    <mergeCell ref="U265:U266"/>
    <mergeCell ref="B267:B268"/>
    <mergeCell ref="C267:C268"/>
    <mergeCell ref="E267:E268"/>
    <mergeCell ref="F267:F268"/>
    <mergeCell ref="G267:G268"/>
    <mergeCell ref="H267:H268"/>
    <mergeCell ref="L265:L266"/>
    <mergeCell ref="M265:M266"/>
    <mergeCell ref="N265:N266"/>
    <mergeCell ref="O265:O266"/>
    <mergeCell ref="P265:P266"/>
    <mergeCell ref="Q265:Q266"/>
    <mergeCell ref="U263:U264"/>
    <mergeCell ref="B265:B266"/>
    <mergeCell ref="C265:C266"/>
    <mergeCell ref="E265:E266"/>
    <mergeCell ref="F265:F266"/>
    <mergeCell ref="G265:G266"/>
    <mergeCell ref="H265:H266"/>
    <mergeCell ref="I265:I266"/>
    <mergeCell ref="J265:J266"/>
    <mergeCell ref="K265:K266"/>
    <mergeCell ref="O263:O264"/>
    <mergeCell ref="P263:P264"/>
    <mergeCell ref="Q263:Q264"/>
    <mergeCell ref="R263:R264"/>
    <mergeCell ref="S263:S264"/>
    <mergeCell ref="T263:T264"/>
    <mergeCell ref="U267:U268"/>
    <mergeCell ref="B269:B270"/>
    <mergeCell ref="C269:C270"/>
    <mergeCell ref="E269:E270"/>
    <mergeCell ref="F269:F270"/>
    <mergeCell ref="G269:G270"/>
    <mergeCell ref="H269:H270"/>
    <mergeCell ref="I269:I270"/>
    <mergeCell ref="J269:J270"/>
    <mergeCell ref="K269:K270"/>
    <mergeCell ref="O267:O268"/>
    <mergeCell ref="P267:P268"/>
    <mergeCell ref="Q267:Q268"/>
    <mergeCell ref="R267:R268"/>
    <mergeCell ref="S267:S268"/>
    <mergeCell ref="T267:T268"/>
    <mergeCell ref="I267:I268"/>
    <mergeCell ref="J267:J268"/>
    <mergeCell ref="K267:K268"/>
    <mergeCell ref="L267:L268"/>
    <mergeCell ref="M267:M268"/>
    <mergeCell ref="N267:N268"/>
    <mergeCell ref="I271:I272"/>
    <mergeCell ref="J271:J272"/>
    <mergeCell ref="K271:K272"/>
    <mergeCell ref="L271:L272"/>
    <mergeCell ref="M271:M272"/>
    <mergeCell ref="N271:N272"/>
    <mergeCell ref="R269:R270"/>
    <mergeCell ref="S269:S270"/>
    <mergeCell ref="T269:T270"/>
    <mergeCell ref="U269:U270"/>
    <mergeCell ref="B271:B272"/>
    <mergeCell ref="C271:C272"/>
    <mergeCell ref="E271:E272"/>
    <mergeCell ref="F271:F272"/>
    <mergeCell ref="G271:G272"/>
    <mergeCell ref="H271:H272"/>
    <mergeCell ref="L269:L270"/>
    <mergeCell ref="M269:M270"/>
    <mergeCell ref="N269:N270"/>
    <mergeCell ref="O269:O270"/>
    <mergeCell ref="P269:P270"/>
    <mergeCell ref="Q269:Q270"/>
    <mergeCell ref="R273:R274"/>
    <mergeCell ref="S273:S274"/>
    <mergeCell ref="T273:T274"/>
    <mergeCell ref="U273:U274"/>
    <mergeCell ref="B275:B276"/>
    <mergeCell ref="C275:C276"/>
    <mergeCell ref="E275:E276"/>
    <mergeCell ref="F275:F276"/>
    <mergeCell ref="G275:G276"/>
    <mergeCell ref="H275:H276"/>
    <mergeCell ref="L273:L274"/>
    <mergeCell ref="M273:M274"/>
    <mergeCell ref="N273:N274"/>
    <mergeCell ref="O273:O274"/>
    <mergeCell ref="P273:P274"/>
    <mergeCell ref="Q273:Q274"/>
    <mergeCell ref="U271:U272"/>
    <mergeCell ref="B273:B274"/>
    <mergeCell ref="C273:C274"/>
    <mergeCell ref="E273:E274"/>
    <mergeCell ref="F273:F274"/>
    <mergeCell ref="G273:G274"/>
    <mergeCell ref="H273:H274"/>
    <mergeCell ref="I273:I274"/>
    <mergeCell ref="J273:J274"/>
    <mergeCell ref="K273:K274"/>
    <mergeCell ref="O271:O272"/>
    <mergeCell ref="P271:P272"/>
    <mergeCell ref="Q271:Q272"/>
    <mergeCell ref="R271:R272"/>
    <mergeCell ref="S271:S272"/>
    <mergeCell ref="T271:T272"/>
    <mergeCell ref="R277:R278"/>
    <mergeCell ref="S277:S278"/>
    <mergeCell ref="T277:T278"/>
    <mergeCell ref="U277:U278"/>
    <mergeCell ref="L277:L278"/>
    <mergeCell ref="M277:M278"/>
    <mergeCell ref="N277:N278"/>
    <mergeCell ref="O277:O278"/>
    <mergeCell ref="P277:P278"/>
    <mergeCell ref="Q277:Q278"/>
    <mergeCell ref="U275:U276"/>
    <mergeCell ref="B277:B278"/>
    <mergeCell ref="C277:C278"/>
    <mergeCell ref="E277:E278"/>
    <mergeCell ref="F277:F278"/>
    <mergeCell ref="G277:G278"/>
    <mergeCell ref="H277:H278"/>
    <mergeCell ref="I277:I278"/>
    <mergeCell ref="J277:J278"/>
    <mergeCell ref="K277:K278"/>
    <mergeCell ref="O275:O276"/>
    <mergeCell ref="P275:P276"/>
    <mergeCell ref="Q275:Q276"/>
    <mergeCell ref="R275:R276"/>
    <mergeCell ref="S275:S276"/>
    <mergeCell ref="T275:T276"/>
    <mergeCell ref="I275:I276"/>
    <mergeCell ref="J275:J276"/>
    <mergeCell ref="K275:K276"/>
    <mergeCell ref="L275:L276"/>
    <mergeCell ref="M275:M276"/>
    <mergeCell ref="N275:N276"/>
  </mergeCells>
  <phoneticPr fontId="1"/>
  <printOptions horizontalCentered="1"/>
  <pageMargins left="0.39370078740157499" right="0.39370078740157499" top="0.78740157480314998" bottom="0.39370078740157499" header="0.39370078740157499" footer="0.15748031496063"/>
  <pageSetup paperSize="9" scale="62" fitToHeight="0" pageOrder="overThenDown" orientation="portrait" cellComments="asDisplayed" horizontalDpi="300" verticalDpi="300" r:id="rId1"/>
  <headerFooter differentFirst="1">
    <firstHeader>&amp;L&amp;"ＤＦ特太ゴシック体,標準"&amp;16別表第２　幼稚園（教育標準時間認定）</firstHeader>
  </headerFooter>
  <rowBreaks count="7" manualBreakCount="7">
    <brk id="40" max="20" man="1"/>
    <brk id="74" max="20" man="1"/>
    <brk id="108" max="20" man="1"/>
    <brk id="142" max="20" man="1"/>
    <brk id="176" max="20" man="1"/>
    <brk id="210" max="20" man="1"/>
    <brk id="24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記入方法</vt:lpstr>
      <vt:lpstr>請求書（幼稚園）</vt:lpstr>
      <vt:lpstr>在籍児童一覧（幼稚園）</vt:lpstr>
      <vt:lpstr>計算用</vt:lpstr>
      <vt:lpstr>幼稚園 本単価表</vt:lpstr>
      <vt:lpstr>幼稚園 本単価表②</vt:lpstr>
      <vt:lpstr>幼稚園単価表③（定員を恒常的に超過する場合）</vt:lpstr>
      <vt:lpstr>'在籍児童一覧（幼稚園）'!Print_Area</vt:lpstr>
      <vt:lpstr>'請求書（幼稚園）'!Print_Area</vt:lpstr>
      <vt:lpstr>'幼稚園 本単価表②'!Print_Area</vt:lpstr>
      <vt:lpstr>'幼稚園単価表③（定員を恒常的に超過する場合）'!Print_Area</vt:lpstr>
      <vt:lpstr>'幼稚園単価表③（定員を恒常的に超過する場合）'!Print_Titles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2021-08-20T03:05:15Z</dcterms:created>
  <dcterms:modified xsi:type="dcterms:W3CDTF">2024-07-16T01:52:41Z</dcterms:modified>
</cp:coreProperties>
</file>