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tabRatio="670" activeTab="2"/>
  </bookViews>
  <sheets>
    <sheet name="【記載例】地密通所" sheetId="8" r:id="rId1"/>
    <sheet name="【記載例】シフト記号表（勤務時間帯）" sheetId="6" r:id="rId2"/>
    <sheet name="地密通所（1枚版）" sheetId="10" r:id="rId3"/>
    <sheet name="シフト記号表（勤務時間帯）" sheetId="11" r:id="rId4"/>
    <sheet name="記入方法" sheetId="7"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0">【記載例】地密通所!$A$1:$BF$72</definedName>
    <definedName name="_xlnm.Print_Area" localSheetId="4">記入方法!$B$1:$P$84</definedName>
    <definedName name="_xlnm.Print_Area" localSheetId="2">'地密通所（1枚版）'!$A$1:$BF$72</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<sst xmlns="http://schemas.openxmlformats.org/spreadsheetml/2006/main" count="1091" uniqueCount="218">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</sst>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70" zoomScaleNormal="70" zoomScaleSheetLayoutView="70" workbookViewId="0"/>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217</v>
      </c>
      <c r="D1" s="117"/>
      <c r="E1" s="117"/>
      <c r="F1" s="117"/>
      <c r="G1" s="117"/>
      <c r="H1" s="118" t="s">
        <v>0</v>
      </c>
      <c r="J1" s="118"/>
      <c r="L1" s="117"/>
      <c r="M1" s="117"/>
      <c r="N1" s="117"/>
      <c r="O1" s="117"/>
      <c r="P1" s="117"/>
      <c r="Q1" s="117"/>
      <c r="R1" s="117"/>
      <c r="AM1" s="119"/>
      <c r="AN1" s="120"/>
      <c r="AO1" s="120" t="s">
        <v>68</v>
      </c>
      <c r="AP1" s="475" t="s">
        <v>176</v>
      </c>
      <c r="AQ1" s="476"/>
      <c r="AR1" s="476"/>
      <c r="AS1" s="476"/>
      <c r="AT1" s="476"/>
      <c r="AU1" s="476"/>
      <c r="AV1" s="476"/>
      <c r="AW1" s="476"/>
      <c r="AX1" s="476"/>
      <c r="AY1" s="476"/>
      <c r="AZ1" s="476"/>
      <c r="BA1" s="476"/>
      <c r="BB1" s="476"/>
      <c r="BC1" s="476"/>
      <c r="BD1" s="476"/>
      <c r="BE1" s="476"/>
      <c r="BF1" s="120" t="s">
        <v>21</v>
      </c>
    </row>
    <row r="2" spans="2:64" s="116" customFormat="1" ht="20.25" customHeight="1" x14ac:dyDescent="0.4">
      <c r="C2" s="117"/>
      <c r="D2" s="117"/>
      <c r="E2" s="117"/>
      <c r="F2" s="117"/>
      <c r="G2" s="117"/>
      <c r="J2" s="118"/>
      <c r="L2" s="117"/>
      <c r="M2" s="117"/>
      <c r="N2" s="117"/>
      <c r="O2" s="117"/>
      <c r="P2" s="117"/>
      <c r="Q2" s="117"/>
      <c r="R2" s="117"/>
      <c r="Y2" s="121" t="s">
        <v>64</v>
      </c>
      <c r="Z2" s="477">
        <v>6</v>
      </c>
      <c r="AA2" s="477"/>
      <c r="AB2" s="121" t="s">
        <v>65</v>
      </c>
      <c r="AC2" s="478">
        <f>IF(Z2=0,"",YEAR(DATE(2018+Z2,1,1)))</f>
        <v>2024</v>
      </c>
      <c r="AD2" s="478"/>
      <c r="AE2" s="122" t="s">
        <v>66</v>
      </c>
      <c r="AF2" s="122" t="s">
        <v>1</v>
      </c>
      <c r="AG2" s="477">
        <v>4</v>
      </c>
      <c r="AH2" s="477"/>
      <c r="AI2" s="122" t="s">
        <v>53</v>
      </c>
      <c r="AM2" s="119"/>
      <c r="AN2" s="120"/>
      <c r="AO2" s="120" t="s">
        <v>67</v>
      </c>
      <c r="AP2" s="477" t="s">
        <v>40</v>
      </c>
      <c r="AQ2" s="477"/>
      <c r="AR2" s="477"/>
      <c r="AS2" s="477"/>
      <c r="AT2" s="477"/>
      <c r="AU2" s="477"/>
      <c r="AV2" s="477"/>
      <c r="AW2" s="477"/>
      <c r="AX2" s="477"/>
      <c r="AY2" s="477"/>
      <c r="AZ2" s="477"/>
      <c r="BA2" s="477"/>
      <c r="BB2" s="477"/>
      <c r="BC2" s="477"/>
      <c r="BD2" s="477"/>
      <c r="BE2" s="477"/>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479" t="s">
        <v>159</v>
      </c>
      <c r="BC3" s="480"/>
      <c r="BD3" s="480"/>
      <c r="BE3" s="481"/>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79" t="s">
        <v>161</v>
      </c>
      <c r="BC4" s="480"/>
      <c r="BD4" s="480"/>
      <c r="BE4" s="481"/>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84">
        <f>DAY(EOMONTH(DATE(AC2,AG2,1),0))</f>
        <v>30</v>
      </c>
      <c r="BC8" s="485"/>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78">
        <v>1</v>
      </c>
      <c r="BC10" s="482"/>
      <c r="BD10" s="279"/>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147"/>
      <c r="AV12" s="142"/>
      <c r="AW12" s="142"/>
      <c r="AX12" s="150"/>
      <c r="AY12" s="150"/>
      <c r="AZ12" s="142"/>
      <c r="BA12" s="142"/>
      <c r="BB12" s="278">
        <v>1</v>
      </c>
      <c r="BC12" s="482"/>
      <c r="BD12" s="279"/>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v>0.39583333333333331</v>
      </c>
      <c r="AV14" s="487"/>
      <c r="AW14" s="488"/>
      <c r="AX14" s="133" t="s">
        <v>2</v>
      </c>
      <c r="AY14" s="486">
        <v>0.6875</v>
      </c>
      <c r="AZ14" s="487"/>
      <c r="BA14" s="488"/>
      <c r="BB14" s="132" t="s">
        <v>24</v>
      </c>
      <c r="BC14" s="489">
        <f>(AY14-AU14)*24</f>
        <v>7</v>
      </c>
      <c r="BD14" s="490"/>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422" t="s">
        <v>98</v>
      </c>
      <c r="C17" s="425" t="s">
        <v>185</v>
      </c>
      <c r="D17" s="426"/>
      <c r="E17" s="427"/>
      <c r="F17" s="166"/>
      <c r="G17" s="434" t="s">
        <v>186</v>
      </c>
      <c r="H17" s="437" t="s">
        <v>187</v>
      </c>
      <c r="I17" s="426"/>
      <c r="J17" s="426"/>
      <c r="K17" s="427"/>
      <c r="L17" s="437" t="s">
        <v>188</v>
      </c>
      <c r="M17" s="426"/>
      <c r="N17" s="426"/>
      <c r="O17" s="440"/>
      <c r="P17" s="443"/>
      <c r="Q17" s="444"/>
      <c r="R17" s="445"/>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455" t="str">
        <f>IF(BB3="４週","(11) 1～4週目の勤務時間数合計","(11) 1か月の勤務時間数   合計")</f>
        <v>(11) 1～4週目の勤務時間数合計</v>
      </c>
      <c r="AY17" s="456"/>
      <c r="AZ17" s="461" t="s">
        <v>190</v>
      </c>
      <c r="BA17" s="462"/>
      <c r="BB17" s="491" t="s">
        <v>191</v>
      </c>
      <c r="BC17" s="492"/>
      <c r="BD17" s="492"/>
      <c r="BE17" s="492"/>
      <c r="BF17" s="493"/>
    </row>
    <row r="18" spans="2:58" ht="20.25" customHeight="1" x14ac:dyDescent="0.4">
      <c r="B18" s="423"/>
      <c r="C18" s="428"/>
      <c r="D18" s="429"/>
      <c r="E18" s="430"/>
      <c r="F18" s="167"/>
      <c r="G18" s="435"/>
      <c r="H18" s="438"/>
      <c r="I18" s="429"/>
      <c r="J18" s="429"/>
      <c r="K18" s="430"/>
      <c r="L18" s="438"/>
      <c r="M18" s="429"/>
      <c r="N18" s="429"/>
      <c r="O18" s="441"/>
      <c r="P18" s="446"/>
      <c r="Q18" s="447"/>
      <c r="R18" s="448"/>
      <c r="S18" s="467" t="s">
        <v>16</v>
      </c>
      <c r="T18" s="468"/>
      <c r="U18" s="468"/>
      <c r="V18" s="468"/>
      <c r="W18" s="468"/>
      <c r="X18" s="468"/>
      <c r="Y18" s="469"/>
      <c r="Z18" s="467" t="s">
        <v>17</v>
      </c>
      <c r="AA18" s="468"/>
      <c r="AB18" s="468"/>
      <c r="AC18" s="468"/>
      <c r="AD18" s="468"/>
      <c r="AE18" s="468"/>
      <c r="AF18" s="469"/>
      <c r="AG18" s="467" t="s">
        <v>18</v>
      </c>
      <c r="AH18" s="468"/>
      <c r="AI18" s="468"/>
      <c r="AJ18" s="468"/>
      <c r="AK18" s="468"/>
      <c r="AL18" s="468"/>
      <c r="AM18" s="469"/>
      <c r="AN18" s="467" t="s">
        <v>19</v>
      </c>
      <c r="AO18" s="468"/>
      <c r="AP18" s="468"/>
      <c r="AQ18" s="468"/>
      <c r="AR18" s="468"/>
      <c r="AS18" s="468"/>
      <c r="AT18" s="469"/>
      <c r="AU18" s="470" t="s">
        <v>20</v>
      </c>
      <c r="AV18" s="471"/>
      <c r="AW18" s="472"/>
      <c r="AX18" s="457"/>
      <c r="AY18" s="458"/>
      <c r="AZ18" s="463"/>
      <c r="BA18" s="464"/>
      <c r="BB18" s="289"/>
      <c r="BC18" s="290"/>
      <c r="BD18" s="290"/>
      <c r="BE18" s="290"/>
      <c r="BF18" s="291"/>
    </row>
    <row r="19" spans="2:58" ht="20.25" customHeight="1" x14ac:dyDescent="0.4">
      <c r="B19" s="423"/>
      <c r="C19" s="428"/>
      <c r="D19" s="429"/>
      <c r="E19" s="430"/>
      <c r="F19" s="167"/>
      <c r="G19" s="435"/>
      <c r="H19" s="438"/>
      <c r="I19" s="429"/>
      <c r="J19" s="429"/>
      <c r="K19" s="430"/>
      <c r="L19" s="438"/>
      <c r="M19" s="429"/>
      <c r="N19" s="429"/>
      <c r="O19" s="441"/>
      <c r="P19" s="446"/>
      <c r="Q19" s="447"/>
      <c r="R19" s="448"/>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457"/>
      <c r="AY19" s="458"/>
      <c r="AZ19" s="463"/>
      <c r="BA19" s="464"/>
      <c r="BB19" s="289"/>
      <c r="BC19" s="290"/>
      <c r="BD19" s="290"/>
      <c r="BE19" s="290"/>
      <c r="BF19" s="291"/>
    </row>
    <row r="20" spans="2:58" ht="20.25" hidden="1" customHeight="1" x14ac:dyDescent="0.4">
      <c r="B20" s="423"/>
      <c r="C20" s="428"/>
      <c r="D20" s="429"/>
      <c r="E20" s="430"/>
      <c r="F20" s="167"/>
      <c r="G20" s="435"/>
      <c r="H20" s="438"/>
      <c r="I20" s="429"/>
      <c r="J20" s="429"/>
      <c r="K20" s="430"/>
      <c r="L20" s="438"/>
      <c r="M20" s="429"/>
      <c r="N20" s="429"/>
      <c r="O20" s="441"/>
      <c r="P20" s="446"/>
      <c r="Q20" s="447"/>
      <c r="R20" s="448"/>
      <c r="S20" s="168">
        <f>WEEKDAY(DATE($AC$2,$AG$2,1))</f>
        <v>2</v>
      </c>
      <c r="T20" s="169">
        <f>WEEKDAY(DATE($AC$2,$AG$2,2))</f>
        <v>3</v>
      </c>
      <c r="U20" s="169">
        <f>WEEKDAY(DATE($AC$2,$AG$2,3))</f>
        <v>4</v>
      </c>
      <c r="V20" s="169">
        <f>WEEKDAY(DATE($AC$2,$AG$2,4))</f>
        <v>5</v>
      </c>
      <c r="W20" s="169">
        <f>WEEKDAY(DATE($AC$2,$AG$2,5))</f>
        <v>6</v>
      </c>
      <c r="X20" s="169">
        <f>WEEKDAY(DATE($AC$2,$AG$2,6))</f>
        <v>7</v>
      </c>
      <c r="Y20" s="170">
        <f>WEEKDAY(DATE($AC$2,$AG$2,7))</f>
        <v>1</v>
      </c>
      <c r="Z20" s="168">
        <f>WEEKDAY(DATE($AC$2,$AG$2,8))</f>
        <v>2</v>
      </c>
      <c r="AA20" s="169">
        <f>WEEKDAY(DATE($AC$2,$AG$2,9))</f>
        <v>3</v>
      </c>
      <c r="AB20" s="169">
        <f>WEEKDAY(DATE($AC$2,$AG$2,10))</f>
        <v>4</v>
      </c>
      <c r="AC20" s="169">
        <f>WEEKDAY(DATE($AC$2,$AG$2,11))</f>
        <v>5</v>
      </c>
      <c r="AD20" s="169">
        <f>WEEKDAY(DATE($AC$2,$AG$2,12))</f>
        <v>6</v>
      </c>
      <c r="AE20" s="169">
        <f>WEEKDAY(DATE($AC$2,$AG$2,13))</f>
        <v>7</v>
      </c>
      <c r="AF20" s="170">
        <f>WEEKDAY(DATE($AC$2,$AG$2,14))</f>
        <v>1</v>
      </c>
      <c r="AG20" s="168">
        <f>WEEKDAY(DATE($AC$2,$AG$2,15))</f>
        <v>2</v>
      </c>
      <c r="AH20" s="169">
        <f>WEEKDAY(DATE($AC$2,$AG$2,16))</f>
        <v>3</v>
      </c>
      <c r="AI20" s="169">
        <f>WEEKDAY(DATE($AC$2,$AG$2,17))</f>
        <v>4</v>
      </c>
      <c r="AJ20" s="169">
        <f>WEEKDAY(DATE($AC$2,$AG$2,18))</f>
        <v>5</v>
      </c>
      <c r="AK20" s="169">
        <f>WEEKDAY(DATE($AC$2,$AG$2,19))</f>
        <v>6</v>
      </c>
      <c r="AL20" s="169">
        <f>WEEKDAY(DATE($AC$2,$AG$2,20))</f>
        <v>7</v>
      </c>
      <c r="AM20" s="170">
        <f>WEEKDAY(DATE($AC$2,$AG$2,21))</f>
        <v>1</v>
      </c>
      <c r="AN20" s="168">
        <f>WEEKDAY(DATE($AC$2,$AG$2,22))</f>
        <v>2</v>
      </c>
      <c r="AO20" s="169">
        <f>WEEKDAY(DATE($AC$2,$AG$2,23))</f>
        <v>3</v>
      </c>
      <c r="AP20" s="169">
        <f>WEEKDAY(DATE($AC$2,$AG$2,24))</f>
        <v>4</v>
      </c>
      <c r="AQ20" s="169">
        <f>WEEKDAY(DATE($AC$2,$AG$2,25))</f>
        <v>5</v>
      </c>
      <c r="AR20" s="169">
        <f>WEEKDAY(DATE($AC$2,$AG$2,26))</f>
        <v>6</v>
      </c>
      <c r="AS20" s="169">
        <f>WEEKDAY(DATE($AC$2,$AG$2,27))</f>
        <v>7</v>
      </c>
      <c r="AT20" s="170">
        <f>WEEKDAY(DATE($AC$2,$AG$2,28))</f>
        <v>1</v>
      </c>
      <c r="AU20" s="168">
        <f>IF(AU19=29,WEEKDAY(DATE($AC$2,$AG$2,29)),0)</f>
        <v>0</v>
      </c>
      <c r="AV20" s="169">
        <f>IF(AV19=30,WEEKDAY(DATE($AC$2,$AG$2,30)),0)</f>
        <v>0</v>
      </c>
      <c r="AW20" s="170">
        <f>IF(AW19=31,WEEKDAY(DATE($AC$2,$AG$2,31)),0)</f>
        <v>0</v>
      </c>
      <c r="AX20" s="457"/>
      <c r="AY20" s="458"/>
      <c r="AZ20" s="463"/>
      <c r="BA20" s="464"/>
      <c r="BB20" s="289"/>
      <c r="BC20" s="290"/>
      <c r="BD20" s="290"/>
      <c r="BE20" s="290"/>
      <c r="BF20" s="291"/>
    </row>
    <row r="21" spans="2:58" ht="22.5" customHeight="1" thickBot="1" x14ac:dyDescent="0.45">
      <c r="B21" s="424"/>
      <c r="C21" s="431"/>
      <c r="D21" s="432"/>
      <c r="E21" s="433"/>
      <c r="F21" s="175"/>
      <c r="G21" s="436"/>
      <c r="H21" s="439"/>
      <c r="I21" s="432"/>
      <c r="J21" s="432"/>
      <c r="K21" s="433"/>
      <c r="L21" s="439"/>
      <c r="M21" s="432"/>
      <c r="N21" s="432"/>
      <c r="O21" s="442"/>
      <c r="P21" s="449"/>
      <c r="Q21" s="450"/>
      <c r="R21" s="451"/>
      <c r="S21" s="176" t="str">
        <f>IF(S20=1,"日",IF(S20=2,"月",IF(S20=3,"火",IF(S20=4,"水",IF(S20=5,"木",IF(S20=6,"金","土"))))))</f>
        <v>月</v>
      </c>
      <c r="T21" s="177" t="str">
        <f t="shared" ref="T21:AT21" si="0">IF(T20=1,"日",IF(T20=2,"月",IF(T20=3,"火",IF(T20=4,"水",IF(T20=5,"木",IF(T20=6,"金","土"))))))</f>
        <v>火</v>
      </c>
      <c r="U21" s="177" t="str">
        <f t="shared" si="0"/>
        <v>水</v>
      </c>
      <c r="V21" s="177" t="str">
        <f t="shared" si="0"/>
        <v>木</v>
      </c>
      <c r="W21" s="177" t="str">
        <f t="shared" si="0"/>
        <v>金</v>
      </c>
      <c r="X21" s="177" t="str">
        <f t="shared" si="0"/>
        <v>土</v>
      </c>
      <c r="Y21" s="178" t="str">
        <f t="shared" si="0"/>
        <v>日</v>
      </c>
      <c r="Z21" s="176" t="str">
        <f>IF(Z20=1,"日",IF(Z20=2,"月",IF(Z20=3,"火",IF(Z20=4,"水",IF(Z20=5,"木",IF(Z20=6,"金","土"))))))</f>
        <v>月</v>
      </c>
      <c r="AA21" s="177" t="str">
        <f t="shared" si="0"/>
        <v>火</v>
      </c>
      <c r="AB21" s="177" t="str">
        <f t="shared" si="0"/>
        <v>水</v>
      </c>
      <c r="AC21" s="177" t="str">
        <f t="shared" si="0"/>
        <v>木</v>
      </c>
      <c r="AD21" s="177" t="str">
        <f t="shared" si="0"/>
        <v>金</v>
      </c>
      <c r="AE21" s="177" t="str">
        <f t="shared" si="0"/>
        <v>土</v>
      </c>
      <c r="AF21" s="178" t="str">
        <f t="shared" si="0"/>
        <v>日</v>
      </c>
      <c r="AG21" s="176" t="str">
        <f>IF(AG20=1,"日",IF(AG20=2,"月",IF(AG20=3,"火",IF(AG20=4,"水",IF(AG20=5,"木",IF(AG20=6,"金","土"))))))</f>
        <v>月</v>
      </c>
      <c r="AH21" s="177" t="str">
        <f t="shared" si="0"/>
        <v>火</v>
      </c>
      <c r="AI21" s="177" t="str">
        <f t="shared" si="0"/>
        <v>水</v>
      </c>
      <c r="AJ21" s="177" t="str">
        <f t="shared" si="0"/>
        <v>木</v>
      </c>
      <c r="AK21" s="177" t="str">
        <f t="shared" si="0"/>
        <v>金</v>
      </c>
      <c r="AL21" s="177" t="str">
        <f t="shared" si="0"/>
        <v>土</v>
      </c>
      <c r="AM21" s="178" t="str">
        <f t="shared" si="0"/>
        <v>日</v>
      </c>
      <c r="AN21" s="176" t="str">
        <f>IF(AN20=1,"日",IF(AN20=2,"月",IF(AN20=3,"火",IF(AN20=4,"水",IF(AN20=5,"木",IF(AN20=6,"金","土"))))))</f>
        <v>月</v>
      </c>
      <c r="AO21" s="177" t="str">
        <f t="shared" si="0"/>
        <v>火</v>
      </c>
      <c r="AP21" s="177" t="str">
        <f t="shared" si="0"/>
        <v>水</v>
      </c>
      <c r="AQ21" s="177" t="str">
        <f t="shared" si="0"/>
        <v>木</v>
      </c>
      <c r="AR21" s="177" t="str">
        <f t="shared" si="0"/>
        <v>金</v>
      </c>
      <c r="AS21" s="177" t="str">
        <f t="shared" si="0"/>
        <v>土</v>
      </c>
      <c r="AT21" s="17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459"/>
      <c r="AY21" s="460"/>
      <c r="AZ21" s="465"/>
      <c r="BA21" s="466"/>
      <c r="BB21" s="292"/>
      <c r="BC21" s="293"/>
      <c r="BD21" s="293"/>
      <c r="BE21" s="293"/>
      <c r="BF21" s="294"/>
    </row>
    <row r="22" spans="2:58" ht="20.25" customHeight="1" x14ac:dyDescent="0.4">
      <c r="B22" s="405">
        <v>1</v>
      </c>
      <c r="C22" s="410" t="s">
        <v>4</v>
      </c>
      <c r="D22" s="411"/>
      <c r="E22" s="412"/>
      <c r="F22" s="91"/>
      <c r="G22" s="497" t="s">
        <v>123</v>
      </c>
      <c r="H22" s="498" t="s">
        <v>106</v>
      </c>
      <c r="I22" s="499"/>
      <c r="J22" s="499"/>
      <c r="K22" s="500"/>
      <c r="L22" s="399" t="s">
        <v>124</v>
      </c>
      <c r="M22" s="400"/>
      <c r="N22" s="400"/>
      <c r="O22" s="401"/>
      <c r="P22" s="402" t="s">
        <v>49</v>
      </c>
      <c r="Q22" s="403"/>
      <c r="R22" s="404"/>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6"/>
      <c r="AY22" s="407"/>
      <c r="AZ22" s="408"/>
      <c r="BA22" s="409"/>
      <c r="BB22" s="494"/>
      <c r="BC22" s="495"/>
      <c r="BD22" s="495"/>
      <c r="BE22" s="495"/>
      <c r="BF22" s="496"/>
    </row>
    <row r="23" spans="2:58" ht="20.25" customHeight="1" x14ac:dyDescent="0.4">
      <c r="B23" s="318"/>
      <c r="C23" s="413"/>
      <c r="D23" s="414"/>
      <c r="E23" s="415"/>
      <c r="F23" s="92"/>
      <c r="G23" s="321"/>
      <c r="H23" s="326"/>
      <c r="I23" s="324"/>
      <c r="J23" s="324"/>
      <c r="K23" s="325"/>
      <c r="L23" s="333"/>
      <c r="M23" s="334"/>
      <c r="N23" s="334"/>
      <c r="O23" s="335"/>
      <c r="P23" s="349" t="s">
        <v>15</v>
      </c>
      <c r="Q23" s="350"/>
      <c r="R23" s="351"/>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52">
        <f>IF($BB$3="４週",SUM(S23:AT23),IF($BB$3="暦月",SUM(S23:AW23),""))</f>
        <v>160</v>
      </c>
      <c r="AY23" s="353"/>
      <c r="AZ23" s="354">
        <f>IF($BB$3="４週",AX23/4,IF($BB$3="暦月",【記載例】地密通所!AX23/(【記載例】地密通所!$BB$8/7),""))</f>
        <v>40</v>
      </c>
      <c r="BA23" s="355"/>
      <c r="BB23" s="393"/>
      <c r="BC23" s="394"/>
      <c r="BD23" s="394"/>
      <c r="BE23" s="394"/>
      <c r="BF23" s="395"/>
    </row>
    <row r="24" spans="2:58" ht="20.25" customHeight="1" x14ac:dyDescent="0.4">
      <c r="B24" s="318"/>
      <c r="C24" s="416"/>
      <c r="D24" s="417"/>
      <c r="E24" s="418"/>
      <c r="F24" s="93" t="str">
        <f>C22</f>
        <v>管理者</v>
      </c>
      <c r="G24" s="321"/>
      <c r="H24" s="326"/>
      <c r="I24" s="324"/>
      <c r="J24" s="324"/>
      <c r="K24" s="325"/>
      <c r="L24" s="333"/>
      <c r="M24" s="334"/>
      <c r="N24" s="334"/>
      <c r="O24" s="335"/>
      <c r="P24" s="356" t="s">
        <v>50</v>
      </c>
      <c r="Q24" s="357"/>
      <c r="R24" s="358"/>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01">
        <f>IF($BB$3="４週",SUM(S24:AT24),IF($BB$3="暦月",SUM(S24:AW24),""))</f>
        <v>140</v>
      </c>
      <c r="AY24" s="302"/>
      <c r="AZ24" s="303">
        <f>IF($BB$3="４週",AX24/4,IF($BB$3="暦月",【記載例】地密通所!AX24/(【記載例】地密通所!$BB$8/7),""))</f>
        <v>35</v>
      </c>
      <c r="BA24" s="304"/>
      <c r="BB24" s="396"/>
      <c r="BC24" s="397"/>
      <c r="BD24" s="397"/>
      <c r="BE24" s="397"/>
      <c r="BF24" s="398"/>
    </row>
    <row r="25" spans="2:58" ht="20.25" customHeight="1" x14ac:dyDescent="0.4">
      <c r="B25" s="318">
        <f>B22+1</f>
        <v>2</v>
      </c>
      <c r="C25" s="419" t="s">
        <v>60</v>
      </c>
      <c r="D25" s="420"/>
      <c r="E25" s="421"/>
      <c r="F25" s="115"/>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59"/>
      <c r="AY25" s="360"/>
      <c r="AZ25" s="361"/>
      <c r="BA25" s="362"/>
      <c r="BB25" s="390"/>
      <c r="BC25" s="391"/>
      <c r="BD25" s="391"/>
      <c r="BE25" s="391"/>
      <c r="BF25" s="392"/>
    </row>
    <row r="26" spans="2:58" ht="20.25" customHeight="1" x14ac:dyDescent="0.4">
      <c r="B26" s="318"/>
      <c r="C26" s="413"/>
      <c r="D26" s="414"/>
      <c r="E26" s="415"/>
      <c r="F26" s="92"/>
      <c r="G26" s="321"/>
      <c r="H26" s="326"/>
      <c r="I26" s="324"/>
      <c r="J26" s="324"/>
      <c r="K26" s="325"/>
      <c r="L26" s="333"/>
      <c r="M26" s="334"/>
      <c r="N26" s="334"/>
      <c r="O26" s="335"/>
      <c r="P26" s="349" t="s">
        <v>15</v>
      </c>
      <c r="Q26" s="350"/>
      <c r="R26" s="351"/>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52">
        <f>IF($BB$3="４週",SUM(S26:AT26),IF($BB$3="暦月",SUM(S26:AW26),""))</f>
        <v>160</v>
      </c>
      <c r="AY26" s="353"/>
      <c r="AZ26" s="354">
        <f>IF($BB$3="４週",AX26/4,IF($BB$3="暦月",【記載例】地密通所!AX26/(【記載例】地密通所!$BB$8/7),""))</f>
        <v>40</v>
      </c>
      <c r="BA26" s="355"/>
      <c r="BB26" s="393"/>
      <c r="BC26" s="394"/>
      <c r="BD26" s="394"/>
      <c r="BE26" s="394"/>
      <c r="BF26" s="395"/>
    </row>
    <row r="27" spans="2:58" ht="20.25" customHeight="1" x14ac:dyDescent="0.4">
      <c r="B27" s="318"/>
      <c r="C27" s="416"/>
      <c r="D27" s="417"/>
      <c r="E27" s="418"/>
      <c r="F27" s="92" t="str">
        <f>C25</f>
        <v>生活相談員</v>
      </c>
      <c r="G27" s="379"/>
      <c r="H27" s="326"/>
      <c r="I27" s="324"/>
      <c r="J27" s="324"/>
      <c r="K27" s="325"/>
      <c r="L27" s="380"/>
      <c r="M27" s="347"/>
      <c r="N27" s="347"/>
      <c r="O27" s="348"/>
      <c r="P27" s="356" t="s">
        <v>50</v>
      </c>
      <c r="Q27" s="357"/>
      <c r="R27" s="358"/>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01">
        <f>IF($BB$3="４週",SUM(S27:AT27),IF($BB$3="暦月",SUM(S27:AW27),""))</f>
        <v>140</v>
      </c>
      <c r="AY27" s="302"/>
      <c r="AZ27" s="303">
        <f>IF($BB$3="４週",AX27/4,IF($BB$3="暦月",【記載例】地密通所!AX27/(【記載例】地密通所!$BB$8/7),""))</f>
        <v>35</v>
      </c>
      <c r="BA27" s="304"/>
      <c r="BB27" s="396"/>
      <c r="BC27" s="397"/>
      <c r="BD27" s="397"/>
      <c r="BE27" s="397"/>
      <c r="BF27" s="398"/>
    </row>
    <row r="28" spans="2:58" ht="20.25" customHeight="1" x14ac:dyDescent="0.4">
      <c r="B28" s="318">
        <f>B25+1</f>
        <v>3</v>
      </c>
      <c r="C28" s="381" t="s">
        <v>60</v>
      </c>
      <c r="D28" s="382"/>
      <c r="E28" s="383"/>
      <c r="F28" s="115"/>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59"/>
      <c r="AY28" s="360"/>
      <c r="AZ28" s="361"/>
      <c r="BA28" s="362"/>
      <c r="BB28" s="390" t="s">
        <v>137</v>
      </c>
      <c r="BC28" s="391"/>
      <c r="BD28" s="391"/>
      <c r="BE28" s="391"/>
      <c r="BF28" s="392"/>
    </row>
    <row r="29" spans="2:58" ht="20.25" customHeight="1" x14ac:dyDescent="0.4">
      <c r="B29" s="318"/>
      <c r="C29" s="384"/>
      <c r="D29" s="385"/>
      <c r="E29" s="386"/>
      <c r="F29" s="92"/>
      <c r="G29" s="321"/>
      <c r="H29" s="326"/>
      <c r="I29" s="324"/>
      <c r="J29" s="324"/>
      <c r="K29" s="325"/>
      <c r="L29" s="333"/>
      <c r="M29" s="334"/>
      <c r="N29" s="334"/>
      <c r="O29" s="335"/>
      <c r="P29" s="349" t="s">
        <v>15</v>
      </c>
      <c r="Q29" s="350"/>
      <c r="R29" s="351"/>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52">
        <f>IF($BB$3="４週",SUM(S29:AT29),IF($BB$3="暦月",SUM(S29:AW29),""))</f>
        <v>64</v>
      </c>
      <c r="AY29" s="353"/>
      <c r="AZ29" s="354">
        <f>IF($BB$3="４週",AX29/4,IF($BB$3="暦月",【記載例】地密通所!AX29/(【記載例】地密通所!$BB$8/7),""))</f>
        <v>16</v>
      </c>
      <c r="BA29" s="355"/>
      <c r="BB29" s="393"/>
      <c r="BC29" s="394"/>
      <c r="BD29" s="394"/>
      <c r="BE29" s="394"/>
      <c r="BF29" s="395"/>
    </row>
    <row r="30" spans="2:58" ht="20.25" customHeight="1" x14ac:dyDescent="0.4">
      <c r="B30" s="318"/>
      <c r="C30" s="387"/>
      <c r="D30" s="388"/>
      <c r="E30" s="389"/>
      <c r="F30" s="92" t="str">
        <f>C28</f>
        <v>生活相談員</v>
      </c>
      <c r="G30" s="379"/>
      <c r="H30" s="326"/>
      <c r="I30" s="324"/>
      <c r="J30" s="324"/>
      <c r="K30" s="325"/>
      <c r="L30" s="380"/>
      <c r="M30" s="347"/>
      <c r="N30" s="347"/>
      <c r="O30" s="348"/>
      <c r="P30" s="356" t="s">
        <v>50</v>
      </c>
      <c r="Q30" s="357"/>
      <c r="R30" s="358"/>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01">
        <f>IF($BB$3="４週",SUM(S30:AT30),IF($BB$3="暦月",SUM(S30:AW30),""))</f>
        <v>56</v>
      </c>
      <c r="AY30" s="302"/>
      <c r="AZ30" s="303">
        <f>IF($BB$3="４週",AX30/4,IF($BB$3="暦月",【記載例】地密通所!AX30/(【記載例】地密通所!$BB$8/7),""))</f>
        <v>14</v>
      </c>
      <c r="BA30" s="304"/>
      <c r="BB30" s="396"/>
      <c r="BC30" s="397"/>
      <c r="BD30" s="397"/>
      <c r="BE30" s="397"/>
      <c r="BF30" s="398"/>
    </row>
    <row r="31" spans="2:58" ht="20.25" customHeight="1" x14ac:dyDescent="0.4">
      <c r="B31" s="318">
        <f>B28+1</f>
        <v>4</v>
      </c>
      <c r="C31" s="381" t="s">
        <v>5</v>
      </c>
      <c r="D31" s="382"/>
      <c r="E31" s="383"/>
      <c r="F31" s="115"/>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59"/>
      <c r="AY31" s="360"/>
      <c r="AZ31" s="361"/>
      <c r="BA31" s="362"/>
      <c r="BB31" s="390" t="s">
        <v>140</v>
      </c>
      <c r="BC31" s="391"/>
      <c r="BD31" s="391"/>
      <c r="BE31" s="391"/>
      <c r="BF31" s="392"/>
    </row>
    <row r="32" spans="2:58" ht="20.25" customHeight="1" x14ac:dyDescent="0.4">
      <c r="B32" s="318"/>
      <c r="C32" s="384"/>
      <c r="D32" s="385"/>
      <c r="E32" s="386"/>
      <c r="F32" s="92"/>
      <c r="G32" s="321"/>
      <c r="H32" s="326"/>
      <c r="I32" s="324"/>
      <c r="J32" s="324"/>
      <c r="K32" s="325"/>
      <c r="L32" s="333"/>
      <c r="M32" s="334"/>
      <c r="N32" s="334"/>
      <c r="O32" s="335"/>
      <c r="P32" s="349" t="s">
        <v>15</v>
      </c>
      <c r="Q32" s="350"/>
      <c r="R32" s="351"/>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52">
        <f>IF($BB$3="４週",SUM(S32:AT32),IF($BB$3="暦月",SUM(S32:AW32),""))</f>
        <v>64</v>
      </c>
      <c r="AY32" s="353"/>
      <c r="AZ32" s="354">
        <f>IF($BB$3="４週",AX32/4,IF($BB$3="暦月",【記載例】地密通所!AX32/(【記載例】地密通所!$BB$8/7),""))</f>
        <v>16</v>
      </c>
      <c r="BA32" s="355"/>
      <c r="BB32" s="393"/>
      <c r="BC32" s="394"/>
      <c r="BD32" s="394"/>
      <c r="BE32" s="394"/>
      <c r="BF32" s="395"/>
    </row>
    <row r="33" spans="2:58" ht="20.25" customHeight="1" x14ac:dyDescent="0.4">
      <c r="B33" s="318"/>
      <c r="C33" s="387"/>
      <c r="D33" s="388"/>
      <c r="E33" s="389"/>
      <c r="F33" s="92" t="str">
        <f>C31</f>
        <v>看護職員</v>
      </c>
      <c r="G33" s="379"/>
      <c r="H33" s="326"/>
      <c r="I33" s="324"/>
      <c r="J33" s="324"/>
      <c r="K33" s="325"/>
      <c r="L33" s="380"/>
      <c r="M33" s="347"/>
      <c r="N33" s="347"/>
      <c r="O33" s="348"/>
      <c r="P33" s="356" t="s">
        <v>50</v>
      </c>
      <c r="Q33" s="357"/>
      <c r="R33" s="358"/>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01">
        <f>IF($BB$3="４週",SUM(S33:AT33),IF($BB$3="暦月",SUM(S33:AW33),""))</f>
        <v>64</v>
      </c>
      <c r="AY33" s="302"/>
      <c r="AZ33" s="303">
        <f>IF($BB$3="４週",AX33/4,IF($BB$3="暦月",【記載例】地密通所!AX33/(【記載例】地密通所!$BB$8/7),""))</f>
        <v>16</v>
      </c>
      <c r="BA33" s="304"/>
      <c r="BB33" s="396"/>
      <c r="BC33" s="397"/>
      <c r="BD33" s="397"/>
      <c r="BE33" s="397"/>
      <c r="BF33" s="398"/>
    </row>
    <row r="34" spans="2:58" ht="20.25" customHeight="1" x14ac:dyDescent="0.4">
      <c r="B34" s="318">
        <f>B31+1</f>
        <v>5</v>
      </c>
      <c r="C34" s="381" t="s">
        <v>5</v>
      </c>
      <c r="D34" s="382"/>
      <c r="E34" s="383"/>
      <c r="F34" s="115"/>
      <c r="G34" s="320" t="s">
        <v>179</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59"/>
      <c r="AY34" s="360"/>
      <c r="AZ34" s="361"/>
      <c r="BA34" s="362"/>
      <c r="BB34" s="390" t="s">
        <v>135</v>
      </c>
      <c r="BC34" s="391"/>
      <c r="BD34" s="391"/>
      <c r="BE34" s="391"/>
      <c r="BF34" s="392"/>
    </row>
    <row r="35" spans="2:58" ht="20.25" customHeight="1" x14ac:dyDescent="0.4">
      <c r="B35" s="318"/>
      <c r="C35" s="384"/>
      <c r="D35" s="385"/>
      <c r="E35" s="386"/>
      <c r="F35" s="92"/>
      <c r="G35" s="321"/>
      <c r="H35" s="326"/>
      <c r="I35" s="324"/>
      <c r="J35" s="324"/>
      <c r="K35" s="325"/>
      <c r="L35" s="333"/>
      <c r="M35" s="334"/>
      <c r="N35" s="334"/>
      <c r="O35" s="335"/>
      <c r="P35" s="349" t="s">
        <v>15</v>
      </c>
      <c r="Q35" s="350"/>
      <c r="R35" s="351"/>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52">
        <f>IF($BB$3="４週",SUM(S35:AT35),IF($BB$3="暦月",SUM(S35:AW35),""))</f>
        <v>48</v>
      </c>
      <c r="AY35" s="353"/>
      <c r="AZ35" s="354">
        <f>IF($BB$3="４週",AX35/4,IF($BB$3="暦月",【記載例】地密通所!AX35/(【記載例】地密通所!$BB$8/7),""))</f>
        <v>12</v>
      </c>
      <c r="BA35" s="355"/>
      <c r="BB35" s="393"/>
      <c r="BC35" s="394"/>
      <c r="BD35" s="394"/>
      <c r="BE35" s="394"/>
      <c r="BF35" s="395"/>
    </row>
    <row r="36" spans="2:58" ht="20.25" customHeight="1" x14ac:dyDescent="0.4">
      <c r="B36" s="318"/>
      <c r="C36" s="387"/>
      <c r="D36" s="388"/>
      <c r="E36" s="389"/>
      <c r="F36" s="92" t="str">
        <f>C34</f>
        <v>看護職員</v>
      </c>
      <c r="G36" s="379"/>
      <c r="H36" s="326"/>
      <c r="I36" s="324"/>
      <c r="J36" s="324"/>
      <c r="K36" s="325"/>
      <c r="L36" s="380"/>
      <c r="M36" s="347"/>
      <c r="N36" s="347"/>
      <c r="O36" s="348"/>
      <c r="P36" s="356" t="s">
        <v>50</v>
      </c>
      <c r="Q36" s="357"/>
      <c r="R36" s="358"/>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01">
        <f>IF($BB$3="４週",SUM(S36:AT36),IF($BB$3="暦月",SUM(S36:AW36),""))</f>
        <v>48</v>
      </c>
      <c r="AY36" s="302"/>
      <c r="AZ36" s="303">
        <f>IF($BB$3="４週",AX36/4,IF($BB$3="暦月",【記載例】地密通所!AX36/(【記載例】地密通所!$BB$8/7),""))</f>
        <v>12</v>
      </c>
      <c r="BA36" s="304"/>
      <c r="BB36" s="396"/>
      <c r="BC36" s="397"/>
      <c r="BD36" s="397"/>
      <c r="BE36" s="397"/>
      <c r="BF36" s="398"/>
    </row>
    <row r="37" spans="2:58" ht="20.25" customHeight="1" x14ac:dyDescent="0.4">
      <c r="B37" s="318">
        <f>B34+1</f>
        <v>6</v>
      </c>
      <c r="C37" s="381" t="s">
        <v>61</v>
      </c>
      <c r="D37" s="382"/>
      <c r="E37" s="383"/>
      <c r="F37" s="115"/>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59"/>
      <c r="AY37" s="360"/>
      <c r="AZ37" s="361"/>
      <c r="BA37" s="362"/>
      <c r="BB37" s="390" t="s">
        <v>138</v>
      </c>
      <c r="BC37" s="391"/>
      <c r="BD37" s="391"/>
      <c r="BE37" s="391"/>
      <c r="BF37" s="392"/>
    </row>
    <row r="38" spans="2:58" ht="20.25" customHeight="1" x14ac:dyDescent="0.4">
      <c r="B38" s="318"/>
      <c r="C38" s="384"/>
      <c r="D38" s="385"/>
      <c r="E38" s="386"/>
      <c r="F38" s="92"/>
      <c r="G38" s="321"/>
      <c r="H38" s="326"/>
      <c r="I38" s="324"/>
      <c r="J38" s="324"/>
      <c r="K38" s="325"/>
      <c r="L38" s="333"/>
      <c r="M38" s="334"/>
      <c r="N38" s="334"/>
      <c r="O38" s="335"/>
      <c r="P38" s="349" t="s">
        <v>15</v>
      </c>
      <c r="Q38" s="350"/>
      <c r="R38" s="351"/>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52">
        <f>IF($BB$3="４週",SUM(S38:AT38),IF($BB$3="暦月",SUM(S38:AW38),""))</f>
        <v>96</v>
      </c>
      <c r="AY38" s="353"/>
      <c r="AZ38" s="354">
        <f>IF($BB$3="４週",AX38/4,IF($BB$3="暦月",【記載例】地密通所!AX38/(【記載例】地密通所!$BB$8/7),""))</f>
        <v>24</v>
      </c>
      <c r="BA38" s="355"/>
      <c r="BB38" s="393"/>
      <c r="BC38" s="394"/>
      <c r="BD38" s="394"/>
      <c r="BE38" s="394"/>
      <c r="BF38" s="395"/>
    </row>
    <row r="39" spans="2:58" ht="20.25" customHeight="1" x14ac:dyDescent="0.4">
      <c r="B39" s="318"/>
      <c r="C39" s="387"/>
      <c r="D39" s="388"/>
      <c r="E39" s="389"/>
      <c r="F39" s="92" t="str">
        <f>C37</f>
        <v>介護職員</v>
      </c>
      <c r="G39" s="379"/>
      <c r="H39" s="326"/>
      <c r="I39" s="324"/>
      <c r="J39" s="324"/>
      <c r="K39" s="325"/>
      <c r="L39" s="380"/>
      <c r="M39" s="347"/>
      <c r="N39" s="347"/>
      <c r="O39" s="348"/>
      <c r="P39" s="356" t="s">
        <v>50</v>
      </c>
      <c r="Q39" s="357"/>
      <c r="R39" s="358"/>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01">
        <f>IF($BB$3="４週",SUM(S39:AT39),IF($BB$3="暦月",SUM(S39:AW39),""))</f>
        <v>84</v>
      </c>
      <c r="AY39" s="302"/>
      <c r="AZ39" s="303">
        <f>IF($BB$3="４週",AX39/4,IF($BB$3="暦月",【記載例】地密通所!AX39/(【記載例】地密通所!$BB$8/7),""))</f>
        <v>21</v>
      </c>
      <c r="BA39" s="304"/>
      <c r="BB39" s="396"/>
      <c r="BC39" s="397"/>
      <c r="BD39" s="397"/>
      <c r="BE39" s="397"/>
      <c r="BF39" s="398"/>
    </row>
    <row r="40" spans="2:58" ht="20.25" customHeight="1" x14ac:dyDescent="0.4">
      <c r="B40" s="318">
        <f>B37+1</f>
        <v>7</v>
      </c>
      <c r="C40" s="381" t="s">
        <v>61</v>
      </c>
      <c r="D40" s="382"/>
      <c r="E40" s="383"/>
      <c r="F40" s="115"/>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59"/>
      <c r="AY40" s="360"/>
      <c r="AZ40" s="361"/>
      <c r="BA40" s="362"/>
      <c r="BB40" s="390" t="s">
        <v>139</v>
      </c>
      <c r="BC40" s="391"/>
      <c r="BD40" s="391"/>
      <c r="BE40" s="391"/>
      <c r="BF40" s="392"/>
    </row>
    <row r="41" spans="2:58" ht="20.25" customHeight="1" x14ac:dyDescent="0.4">
      <c r="B41" s="318"/>
      <c r="C41" s="384"/>
      <c r="D41" s="385"/>
      <c r="E41" s="386"/>
      <c r="F41" s="92"/>
      <c r="G41" s="321"/>
      <c r="H41" s="326"/>
      <c r="I41" s="324"/>
      <c r="J41" s="324"/>
      <c r="K41" s="325"/>
      <c r="L41" s="333"/>
      <c r="M41" s="334"/>
      <c r="N41" s="334"/>
      <c r="O41" s="335"/>
      <c r="P41" s="349" t="s">
        <v>15</v>
      </c>
      <c r="Q41" s="350"/>
      <c r="R41" s="351"/>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52">
        <f>IF($BB$3="４週",SUM(S41:AT41),IF($BB$3="暦月",SUM(S41:AW41),""))</f>
        <v>32</v>
      </c>
      <c r="AY41" s="353"/>
      <c r="AZ41" s="354">
        <f>IF($BB$3="４週",AX41/4,IF($BB$3="暦月",【記載例】地密通所!AX41/(【記載例】地密通所!$BB$8/7),""))</f>
        <v>8</v>
      </c>
      <c r="BA41" s="355"/>
      <c r="BB41" s="393"/>
      <c r="BC41" s="394"/>
      <c r="BD41" s="394"/>
      <c r="BE41" s="394"/>
      <c r="BF41" s="395"/>
    </row>
    <row r="42" spans="2:58" ht="20.25" customHeight="1" x14ac:dyDescent="0.4">
      <c r="B42" s="318"/>
      <c r="C42" s="387"/>
      <c r="D42" s="388"/>
      <c r="E42" s="389"/>
      <c r="F42" s="92" t="str">
        <f>C40</f>
        <v>介護職員</v>
      </c>
      <c r="G42" s="379"/>
      <c r="H42" s="326"/>
      <c r="I42" s="324"/>
      <c r="J42" s="324"/>
      <c r="K42" s="325"/>
      <c r="L42" s="380"/>
      <c r="M42" s="347"/>
      <c r="N42" s="347"/>
      <c r="O42" s="348"/>
      <c r="P42" s="356" t="s">
        <v>50</v>
      </c>
      <c r="Q42" s="357"/>
      <c r="R42" s="358"/>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01">
        <f>IF($BB$3="４週",SUM(S42:AT42),IF($BB$3="暦月",SUM(S42:AW42),""))</f>
        <v>28</v>
      </c>
      <c r="AY42" s="302"/>
      <c r="AZ42" s="303">
        <f>IF($BB$3="４週",AX42/4,IF($BB$3="暦月",【記載例】地密通所!AX42/(【記載例】地密通所!$BB$8/7),""))</f>
        <v>7</v>
      </c>
      <c r="BA42" s="304"/>
      <c r="BB42" s="396"/>
      <c r="BC42" s="397"/>
      <c r="BD42" s="397"/>
      <c r="BE42" s="397"/>
      <c r="BF42" s="398"/>
    </row>
    <row r="43" spans="2:58" ht="20.25" customHeight="1" x14ac:dyDescent="0.4">
      <c r="B43" s="318">
        <f>B40+1</f>
        <v>8</v>
      </c>
      <c r="C43" s="381" t="s">
        <v>61</v>
      </c>
      <c r="D43" s="382"/>
      <c r="E43" s="383"/>
      <c r="F43" s="115"/>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59"/>
      <c r="AY43" s="360"/>
      <c r="AZ43" s="361"/>
      <c r="BA43" s="362"/>
      <c r="BB43" s="390"/>
      <c r="BC43" s="391"/>
      <c r="BD43" s="391"/>
      <c r="BE43" s="391"/>
      <c r="BF43" s="392"/>
    </row>
    <row r="44" spans="2:58" ht="20.25" customHeight="1" x14ac:dyDescent="0.4">
      <c r="B44" s="318"/>
      <c r="C44" s="384"/>
      <c r="D44" s="385"/>
      <c r="E44" s="386"/>
      <c r="F44" s="92"/>
      <c r="G44" s="321"/>
      <c r="H44" s="326"/>
      <c r="I44" s="324"/>
      <c r="J44" s="324"/>
      <c r="K44" s="325"/>
      <c r="L44" s="333"/>
      <c r="M44" s="334"/>
      <c r="N44" s="334"/>
      <c r="O44" s="335"/>
      <c r="P44" s="349" t="s">
        <v>15</v>
      </c>
      <c r="Q44" s="350"/>
      <c r="R44" s="351"/>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52">
        <f>IF($BB$3="４週",SUM(S44:AT44),IF($BB$3="暦月",SUM(S44:AW44),""))</f>
        <v>160</v>
      </c>
      <c r="AY44" s="353"/>
      <c r="AZ44" s="354">
        <f>IF($BB$3="４週",AX44/4,IF($BB$3="暦月",【記載例】地密通所!AX44/(【記載例】地密通所!$BB$8/7),""))</f>
        <v>40</v>
      </c>
      <c r="BA44" s="355"/>
      <c r="BB44" s="393"/>
      <c r="BC44" s="394"/>
      <c r="BD44" s="394"/>
      <c r="BE44" s="394"/>
      <c r="BF44" s="395"/>
    </row>
    <row r="45" spans="2:58" ht="20.25" customHeight="1" x14ac:dyDescent="0.4">
      <c r="B45" s="318"/>
      <c r="C45" s="387"/>
      <c r="D45" s="388"/>
      <c r="E45" s="389"/>
      <c r="F45" s="92" t="str">
        <f>C43</f>
        <v>介護職員</v>
      </c>
      <c r="G45" s="379"/>
      <c r="H45" s="326"/>
      <c r="I45" s="324"/>
      <c r="J45" s="324"/>
      <c r="K45" s="325"/>
      <c r="L45" s="380"/>
      <c r="M45" s="347"/>
      <c r="N45" s="347"/>
      <c r="O45" s="348"/>
      <c r="P45" s="356" t="s">
        <v>50</v>
      </c>
      <c r="Q45" s="357"/>
      <c r="R45" s="358"/>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01">
        <f>IF($BB$3="４週",SUM(S45:AT45),IF($BB$3="暦月",SUM(S45:AW45),""))</f>
        <v>140</v>
      </c>
      <c r="AY45" s="302"/>
      <c r="AZ45" s="303">
        <f>IF($BB$3="４週",AX45/4,IF($BB$3="暦月",【記載例】地密通所!AX45/(【記載例】地密通所!$BB$8/7),""))</f>
        <v>35</v>
      </c>
      <c r="BA45" s="304"/>
      <c r="BB45" s="396"/>
      <c r="BC45" s="397"/>
      <c r="BD45" s="397"/>
      <c r="BE45" s="397"/>
      <c r="BF45" s="398"/>
    </row>
    <row r="46" spans="2:58" ht="20.25" customHeight="1" x14ac:dyDescent="0.4">
      <c r="B46" s="318">
        <f>B43+1</f>
        <v>9</v>
      </c>
      <c r="C46" s="381" t="s">
        <v>61</v>
      </c>
      <c r="D46" s="382"/>
      <c r="E46" s="383"/>
      <c r="F46" s="115"/>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59"/>
      <c r="AY46" s="360"/>
      <c r="AZ46" s="361"/>
      <c r="BA46" s="362"/>
      <c r="BB46" s="390"/>
      <c r="BC46" s="391"/>
      <c r="BD46" s="391"/>
      <c r="BE46" s="391"/>
      <c r="BF46" s="392"/>
    </row>
    <row r="47" spans="2:58" ht="20.25" customHeight="1" x14ac:dyDescent="0.4">
      <c r="B47" s="318"/>
      <c r="C47" s="384"/>
      <c r="D47" s="385"/>
      <c r="E47" s="386"/>
      <c r="F47" s="92"/>
      <c r="G47" s="321"/>
      <c r="H47" s="326"/>
      <c r="I47" s="324"/>
      <c r="J47" s="324"/>
      <c r="K47" s="325"/>
      <c r="L47" s="333"/>
      <c r="M47" s="334"/>
      <c r="N47" s="334"/>
      <c r="O47" s="335"/>
      <c r="P47" s="349" t="s">
        <v>15</v>
      </c>
      <c r="Q47" s="350"/>
      <c r="R47" s="351"/>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52">
        <f>IF($BB$3="４週",SUM(S47:AT47),IF($BB$3="暦月",SUM(S47:AW47),""))</f>
        <v>160</v>
      </c>
      <c r="AY47" s="353"/>
      <c r="AZ47" s="354">
        <f>IF($BB$3="４週",AX47/4,IF($BB$3="暦月",【記載例】地密通所!AX47/(【記載例】地密通所!$BB$8/7),""))</f>
        <v>40</v>
      </c>
      <c r="BA47" s="355"/>
      <c r="BB47" s="393"/>
      <c r="BC47" s="394"/>
      <c r="BD47" s="394"/>
      <c r="BE47" s="394"/>
      <c r="BF47" s="395"/>
    </row>
    <row r="48" spans="2:58" ht="20.25" customHeight="1" x14ac:dyDescent="0.4">
      <c r="B48" s="318"/>
      <c r="C48" s="387"/>
      <c r="D48" s="388"/>
      <c r="E48" s="389"/>
      <c r="F48" s="92" t="str">
        <f>C46</f>
        <v>介護職員</v>
      </c>
      <c r="G48" s="379"/>
      <c r="H48" s="326"/>
      <c r="I48" s="324"/>
      <c r="J48" s="324"/>
      <c r="K48" s="325"/>
      <c r="L48" s="380"/>
      <c r="M48" s="347"/>
      <c r="N48" s="347"/>
      <c r="O48" s="348"/>
      <c r="P48" s="356" t="s">
        <v>50</v>
      </c>
      <c r="Q48" s="357"/>
      <c r="R48" s="358"/>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01">
        <f>IF($BB$3="４週",SUM(S48:AT48),IF($BB$3="暦月",SUM(S48:AW48),""))</f>
        <v>140</v>
      </c>
      <c r="AY48" s="302"/>
      <c r="AZ48" s="303">
        <f>IF($BB$3="４週",AX48/4,IF($BB$3="暦月",【記載例】地密通所!AX48/(【記載例】地密通所!$BB$8/7),""))</f>
        <v>35</v>
      </c>
      <c r="BA48" s="304"/>
      <c r="BB48" s="396"/>
      <c r="BC48" s="397"/>
      <c r="BD48" s="397"/>
      <c r="BE48" s="397"/>
      <c r="BF48" s="398"/>
    </row>
    <row r="49" spans="2:58" ht="20.25" customHeight="1" x14ac:dyDescent="0.4">
      <c r="B49" s="318">
        <f>B46+1</f>
        <v>10</v>
      </c>
      <c r="C49" s="381" t="s">
        <v>62</v>
      </c>
      <c r="D49" s="382"/>
      <c r="E49" s="383"/>
      <c r="F49" s="115"/>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59"/>
      <c r="AY49" s="360"/>
      <c r="AZ49" s="361"/>
      <c r="BA49" s="362"/>
      <c r="BB49" s="390" t="s">
        <v>141</v>
      </c>
      <c r="BC49" s="391"/>
      <c r="BD49" s="391"/>
      <c r="BE49" s="391"/>
      <c r="BF49" s="392"/>
    </row>
    <row r="50" spans="2:58" ht="20.25" customHeight="1" x14ac:dyDescent="0.4">
      <c r="B50" s="318"/>
      <c r="C50" s="384"/>
      <c r="D50" s="385"/>
      <c r="E50" s="386"/>
      <c r="F50" s="92"/>
      <c r="G50" s="321"/>
      <c r="H50" s="326"/>
      <c r="I50" s="324"/>
      <c r="J50" s="324"/>
      <c r="K50" s="325"/>
      <c r="L50" s="333"/>
      <c r="M50" s="334"/>
      <c r="N50" s="334"/>
      <c r="O50" s="335"/>
      <c r="P50" s="349" t="s">
        <v>15</v>
      </c>
      <c r="Q50" s="350"/>
      <c r="R50" s="351"/>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52">
        <f>IF($BB$3="４週",SUM(S50:AT50),IF($BB$3="暦月",SUM(S50:AW50),""))</f>
        <v>64</v>
      </c>
      <c r="AY50" s="353"/>
      <c r="AZ50" s="354">
        <f>IF($BB$3="４週",AX50/4,IF($BB$3="暦月",【記載例】地密通所!AX50/(【記載例】地密通所!$BB$8/7),""))</f>
        <v>16</v>
      </c>
      <c r="BA50" s="355"/>
      <c r="BB50" s="393"/>
      <c r="BC50" s="394"/>
      <c r="BD50" s="394"/>
      <c r="BE50" s="394"/>
      <c r="BF50" s="395"/>
    </row>
    <row r="51" spans="2:58" ht="20.25" customHeight="1" x14ac:dyDescent="0.4">
      <c r="B51" s="318"/>
      <c r="C51" s="387"/>
      <c r="D51" s="388"/>
      <c r="E51" s="389"/>
      <c r="F51" s="92" t="str">
        <f>C49</f>
        <v>機能訓練指導員</v>
      </c>
      <c r="G51" s="379"/>
      <c r="H51" s="326"/>
      <c r="I51" s="324"/>
      <c r="J51" s="324"/>
      <c r="K51" s="325"/>
      <c r="L51" s="380"/>
      <c r="M51" s="347"/>
      <c r="N51" s="347"/>
      <c r="O51" s="348"/>
      <c r="P51" s="356" t="s">
        <v>50</v>
      </c>
      <c r="Q51" s="357"/>
      <c r="R51" s="358"/>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01">
        <f>IF($BB$3="４週",SUM(S51:AT51),IF($BB$3="暦月",SUM(S51:AW51),""))</f>
        <v>48</v>
      </c>
      <c r="AY51" s="302"/>
      <c r="AZ51" s="303">
        <f>IF($BB$3="４週",AX51/4,IF($BB$3="暦月",【記載例】地密通所!AX51/(【記載例】地密通所!$BB$8/7),""))</f>
        <v>12</v>
      </c>
      <c r="BA51" s="304"/>
      <c r="BB51" s="396"/>
      <c r="BC51" s="397"/>
      <c r="BD51" s="397"/>
      <c r="BE51" s="397"/>
      <c r="BF51" s="398"/>
    </row>
    <row r="52" spans="2:58" ht="20.25" customHeight="1" x14ac:dyDescent="0.4">
      <c r="B52" s="318">
        <f>B49+1</f>
        <v>11</v>
      </c>
      <c r="C52" s="381" t="s">
        <v>62</v>
      </c>
      <c r="D52" s="382"/>
      <c r="E52" s="383"/>
      <c r="F52" s="115"/>
      <c r="G52" s="320" t="s">
        <v>179</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59"/>
      <c r="AY52" s="360"/>
      <c r="AZ52" s="361"/>
      <c r="BA52" s="362"/>
      <c r="BB52" s="390" t="s">
        <v>136</v>
      </c>
      <c r="BC52" s="391"/>
      <c r="BD52" s="391"/>
      <c r="BE52" s="391"/>
      <c r="BF52" s="392"/>
    </row>
    <row r="53" spans="2:58" ht="20.25" customHeight="1" x14ac:dyDescent="0.4">
      <c r="B53" s="318"/>
      <c r="C53" s="384"/>
      <c r="D53" s="385"/>
      <c r="E53" s="386"/>
      <c r="F53" s="92"/>
      <c r="G53" s="321"/>
      <c r="H53" s="326"/>
      <c r="I53" s="324"/>
      <c r="J53" s="324"/>
      <c r="K53" s="325"/>
      <c r="L53" s="333"/>
      <c r="M53" s="334"/>
      <c r="N53" s="334"/>
      <c r="O53" s="335"/>
      <c r="P53" s="349" t="s">
        <v>15</v>
      </c>
      <c r="Q53" s="350"/>
      <c r="R53" s="351"/>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52">
        <f>IF($BB$3="４週",SUM(S53:AT53),IF($BB$3="暦月",SUM(S53:AW53),""))</f>
        <v>48</v>
      </c>
      <c r="AY53" s="353"/>
      <c r="AZ53" s="354">
        <f>IF($BB$3="４週",AX53/4,IF($BB$3="暦月",【記載例】地密通所!AX53/(【記載例】地密通所!$BB$8/7),""))</f>
        <v>12</v>
      </c>
      <c r="BA53" s="355"/>
      <c r="BB53" s="393"/>
      <c r="BC53" s="394"/>
      <c r="BD53" s="394"/>
      <c r="BE53" s="394"/>
      <c r="BF53" s="395"/>
    </row>
    <row r="54" spans="2:58" ht="20.25" customHeight="1" x14ac:dyDescent="0.4">
      <c r="B54" s="318"/>
      <c r="C54" s="387"/>
      <c r="D54" s="388"/>
      <c r="E54" s="389"/>
      <c r="F54" s="92" t="str">
        <f>C52</f>
        <v>機能訓練指導員</v>
      </c>
      <c r="G54" s="379"/>
      <c r="H54" s="326"/>
      <c r="I54" s="324"/>
      <c r="J54" s="324"/>
      <c r="K54" s="325"/>
      <c r="L54" s="380"/>
      <c r="M54" s="347"/>
      <c r="N54" s="347"/>
      <c r="O54" s="348"/>
      <c r="P54" s="356" t="s">
        <v>50</v>
      </c>
      <c r="Q54" s="357"/>
      <c r="R54" s="358"/>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01">
        <f>IF($BB$3="４週",SUM(S54:AT54),IF($BB$3="暦月",SUM(S54:AW54),""))</f>
        <v>36</v>
      </c>
      <c r="AY54" s="302"/>
      <c r="AZ54" s="303">
        <f>IF($BB$3="４週",AX54/4,IF($BB$3="暦月",【記載例】地密通所!AX54/(【記載例】地密通所!$BB$8/7),""))</f>
        <v>9</v>
      </c>
      <c r="BA54" s="304"/>
      <c r="BB54" s="396"/>
      <c r="BC54" s="397"/>
      <c r="BD54" s="397"/>
      <c r="BE54" s="397"/>
      <c r="BF54" s="398"/>
    </row>
    <row r="55" spans="2:58" ht="20.25" customHeight="1" x14ac:dyDescent="0.4">
      <c r="B55" s="318">
        <f>B52+1</f>
        <v>12</v>
      </c>
      <c r="C55" s="381"/>
      <c r="D55" s="382"/>
      <c r="E55" s="383"/>
      <c r="F55" s="115"/>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59"/>
      <c r="AY55" s="360"/>
      <c r="AZ55" s="361"/>
      <c r="BA55" s="362"/>
      <c r="BB55" s="344"/>
      <c r="BC55" s="331"/>
      <c r="BD55" s="331"/>
      <c r="BE55" s="331"/>
      <c r="BF55" s="332"/>
    </row>
    <row r="56" spans="2:58" ht="20.25" customHeight="1" x14ac:dyDescent="0.4">
      <c r="B56" s="318"/>
      <c r="C56" s="384"/>
      <c r="D56" s="385"/>
      <c r="E56" s="386"/>
      <c r="F56" s="92"/>
      <c r="G56" s="321"/>
      <c r="H56" s="326"/>
      <c r="I56" s="324"/>
      <c r="J56" s="324"/>
      <c r="K56" s="325"/>
      <c r="L56" s="333"/>
      <c r="M56" s="334"/>
      <c r="N56" s="334"/>
      <c r="O56" s="335"/>
      <c r="P56" s="349" t="s">
        <v>15</v>
      </c>
      <c r="Q56" s="350"/>
      <c r="R56" s="351"/>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52">
        <f>IF($BB$3="４週",SUM(S56:AT56),IF($BB$3="暦月",SUM(S56:AW56),""))</f>
        <v>0</v>
      </c>
      <c r="AY56" s="353"/>
      <c r="AZ56" s="354">
        <f>IF($BB$3="４週",AX56/4,IF($BB$3="暦月",【記載例】地密通所!AX56/(【記載例】地密通所!$BB$8/7),""))</f>
        <v>0</v>
      </c>
      <c r="BA56" s="355"/>
      <c r="BB56" s="345"/>
      <c r="BC56" s="334"/>
      <c r="BD56" s="334"/>
      <c r="BE56" s="334"/>
      <c r="BF56" s="335"/>
    </row>
    <row r="57" spans="2:58" ht="20.25" customHeight="1" x14ac:dyDescent="0.4">
      <c r="B57" s="318"/>
      <c r="C57" s="387"/>
      <c r="D57" s="388"/>
      <c r="E57" s="389"/>
      <c r="F57" s="92">
        <f>C55</f>
        <v>0</v>
      </c>
      <c r="G57" s="379"/>
      <c r="H57" s="326"/>
      <c r="I57" s="324"/>
      <c r="J57" s="324"/>
      <c r="K57" s="325"/>
      <c r="L57" s="380"/>
      <c r="M57" s="347"/>
      <c r="N57" s="347"/>
      <c r="O57" s="348"/>
      <c r="P57" s="356" t="s">
        <v>50</v>
      </c>
      <c r="Q57" s="357"/>
      <c r="R57" s="358"/>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01">
        <f>IF($BB$3="４週",SUM(S57:AT57),IF($BB$3="暦月",SUM(S57:AW57),""))</f>
        <v>0</v>
      </c>
      <c r="AY57" s="302"/>
      <c r="AZ57" s="303">
        <f>IF($BB$3="４週",AX57/4,IF($BB$3="暦月",【記載例】地密通所!AX57/(【記載例】地密通所!$BB$8/7),""))</f>
        <v>0</v>
      </c>
      <c r="BA57" s="304"/>
      <c r="BB57" s="346"/>
      <c r="BC57" s="347"/>
      <c r="BD57" s="347"/>
      <c r="BE57" s="347"/>
      <c r="BF57" s="348"/>
    </row>
    <row r="58" spans="2:58" ht="20.25" customHeight="1" x14ac:dyDescent="0.4">
      <c r="B58" s="318">
        <f>B55+1</f>
        <v>13</v>
      </c>
      <c r="C58" s="381"/>
      <c r="D58" s="382"/>
      <c r="E58" s="383"/>
      <c r="F58" s="115"/>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59"/>
      <c r="AY58" s="360"/>
      <c r="AZ58" s="361"/>
      <c r="BA58" s="362"/>
      <c r="BB58" s="344"/>
      <c r="BC58" s="331"/>
      <c r="BD58" s="331"/>
      <c r="BE58" s="331"/>
      <c r="BF58" s="332"/>
    </row>
    <row r="59" spans="2:58" ht="20.25" customHeight="1" x14ac:dyDescent="0.4">
      <c r="B59" s="318"/>
      <c r="C59" s="384"/>
      <c r="D59" s="385"/>
      <c r="E59" s="386"/>
      <c r="F59" s="92"/>
      <c r="G59" s="321"/>
      <c r="H59" s="326"/>
      <c r="I59" s="324"/>
      <c r="J59" s="324"/>
      <c r="K59" s="325"/>
      <c r="L59" s="333"/>
      <c r="M59" s="334"/>
      <c r="N59" s="334"/>
      <c r="O59" s="335"/>
      <c r="P59" s="349" t="s">
        <v>15</v>
      </c>
      <c r="Q59" s="350"/>
      <c r="R59" s="351"/>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52">
        <f>IF($BB$3="４週",SUM(S59:AT59),IF($BB$3="暦月",SUM(S59:AW59),""))</f>
        <v>0</v>
      </c>
      <c r="AY59" s="353"/>
      <c r="AZ59" s="354">
        <f>IF($BB$3="４週",AX59/4,IF($BB$3="暦月",【記載例】地密通所!AX59/(【記載例】地密通所!$BB$8/7),""))</f>
        <v>0</v>
      </c>
      <c r="BA59" s="355"/>
      <c r="BB59" s="345"/>
      <c r="BC59" s="334"/>
      <c r="BD59" s="334"/>
      <c r="BE59" s="334"/>
      <c r="BF59" s="335"/>
    </row>
    <row r="60" spans="2:58" ht="20.25" customHeight="1" thickBot="1" x14ac:dyDescent="0.45">
      <c r="B60" s="319"/>
      <c r="C60" s="387"/>
      <c r="D60" s="388"/>
      <c r="E60" s="389"/>
      <c r="F60" s="95">
        <f>C58</f>
        <v>0</v>
      </c>
      <c r="G60" s="322"/>
      <c r="H60" s="327"/>
      <c r="I60" s="328"/>
      <c r="J60" s="328"/>
      <c r="K60" s="329"/>
      <c r="L60" s="336"/>
      <c r="M60" s="337"/>
      <c r="N60" s="337"/>
      <c r="O60" s="338"/>
      <c r="P60" s="364" t="s">
        <v>50</v>
      </c>
      <c r="Q60" s="365"/>
      <c r="R60" s="366"/>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01">
        <f>IF($BB$3="４週",SUM(S60:AT60),IF($BB$3="暦月",SUM(S60:AW60),""))</f>
        <v>0</v>
      </c>
      <c r="AY60" s="302"/>
      <c r="AZ60" s="303">
        <f>IF($BB$3="４週",AX60/4,IF($BB$3="暦月",【記載例】地密通所!AX60/(【記載例】地密通所!$BB$8/7),""))</f>
        <v>0</v>
      </c>
      <c r="BA60" s="304"/>
      <c r="BB60" s="363"/>
      <c r="BC60" s="337"/>
      <c r="BD60" s="337"/>
      <c r="BE60" s="337"/>
      <c r="BF60" s="338"/>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75"/>
      <c r="C62" s="276"/>
      <c r="D62" s="276"/>
      <c r="E62" s="276"/>
      <c r="F62" s="187"/>
      <c r="G62" s="373" t="s">
        <v>192</v>
      </c>
      <c r="H62" s="373"/>
      <c r="I62" s="373"/>
      <c r="J62" s="373"/>
      <c r="K62" s="374"/>
      <c r="L62" s="270"/>
      <c r="M62" s="367" t="s">
        <v>60</v>
      </c>
      <c r="N62" s="368"/>
      <c r="O62" s="368"/>
      <c r="P62" s="368"/>
      <c r="Q62" s="368"/>
      <c r="R62" s="369"/>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305">
        <f>IF(SUMIF($F$22:$F$60, $M62, AX$22:AX$60)=0,"",SUMIF($F$22:$F$60, $M62, AX$22:AX$60))</f>
        <v>196</v>
      </c>
      <c r="AY62" s="306"/>
      <c r="AZ62" s="307">
        <f>IF(AX62="","",IF($BB$3="４週",AX62/4,IF($BB$3="暦月",AX62/($BB$8/7),"")))</f>
        <v>49</v>
      </c>
      <c r="BA62" s="308"/>
      <c r="BB62" s="280"/>
      <c r="BC62" s="281"/>
      <c r="BD62" s="281"/>
      <c r="BE62" s="281"/>
      <c r="BF62" s="282"/>
    </row>
    <row r="63" spans="2:58" ht="20.100000000000001" customHeight="1" x14ac:dyDescent="0.4">
      <c r="B63" s="277"/>
      <c r="C63" s="202"/>
      <c r="D63" s="202"/>
      <c r="E63" s="202"/>
      <c r="F63" s="189"/>
      <c r="G63" s="375"/>
      <c r="H63" s="375"/>
      <c r="I63" s="375"/>
      <c r="J63" s="375"/>
      <c r="K63" s="376"/>
      <c r="L63" s="274"/>
      <c r="M63" s="370" t="s">
        <v>5</v>
      </c>
      <c r="N63" s="371"/>
      <c r="O63" s="371"/>
      <c r="P63" s="371"/>
      <c r="Q63" s="371"/>
      <c r="R63" s="372"/>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305">
        <f>IF(SUMIF($F$22:$F$60, $M63, AX$22:AX$60)=0,"",SUMIF($F$22:$F$60, $M63, AX$22:AX$60))</f>
        <v>112</v>
      </c>
      <c r="AY63" s="306"/>
      <c r="AZ63" s="307">
        <f>IF(AX63="","",IF($BB$3="４週",AX63/4,IF($BB$3="暦月",AX63/($BB$8/7),"")))</f>
        <v>28</v>
      </c>
      <c r="BA63" s="308"/>
      <c r="BB63" s="283"/>
      <c r="BC63" s="284"/>
      <c r="BD63" s="284"/>
      <c r="BE63" s="284"/>
      <c r="BF63" s="285"/>
    </row>
    <row r="64" spans="2:58" ht="20.25" customHeight="1" x14ac:dyDescent="0.4">
      <c r="B64" s="268"/>
      <c r="C64" s="269"/>
      <c r="D64" s="269"/>
      <c r="E64" s="269"/>
      <c r="F64" s="189"/>
      <c r="G64" s="377"/>
      <c r="H64" s="377"/>
      <c r="I64" s="377"/>
      <c r="J64" s="377"/>
      <c r="K64" s="378"/>
      <c r="L64" s="274"/>
      <c r="M64" s="370" t="s">
        <v>61</v>
      </c>
      <c r="N64" s="371"/>
      <c r="O64" s="371"/>
      <c r="P64" s="371"/>
      <c r="Q64" s="371"/>
      <c r="R64" s="372"/>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305">
        <f>IF(SUMIF($F$22:$F$60, $M64, AX$22:AX$60)=0,"",SUMIF($F$22:$F$60, $M64, AX$22:AX$60))</f>
        <v>392</v>
      </c>
      <c r="AY64" s="306"/>
      <c r="AZ64" s="307">
        <f>IF(AX64="","",IF($BB$3="４週",AX64/4,IF($BB$3="暦月",AX64/($BB$8/7),"")))</f>
        <v>98</v>
      </c>
      <c r="BA64" s="308"/>
      <c r="BB64" s="283"/>
      <c r="BC64" s="284"/>
      <c r="BD64" s="284"/>
      <c r="BE64" s="284"/>
      <c r="BF64" s="285"/>
    </row>
    <row r="65" spans="1:73" ht="20.25" customHeight="1" x14ac:dyDescent="0.4">
      <c r="B65" s="188"/>
      <c r="C65" s="189"/>
      <c r="D65" s="189"/>
      <c r="E65" s="189"/>
      <c r="F65" s="189"/>
      <c r="G65" s="342" t="s">
        <v>193</v>
      </c>
      <c r="H65" s="342"/>
      <c r="I65" s="342"/>
      <c r="J65" s="342"/>
      <c r="K65" s="342"/>
      <c r="L65" s="342"/>
      <c r="M65" s="342"/>
      <c r="N65" s="342"/>
      <c r="O65" s="342"/>
      <c r="P65" s="342"/>
      <c r="Q65" s="342"/>
      <c r="R65" s="343"/>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309"/>
      <c r="AY65" s="310"/>
      <c r="AZ65" s="310"/>
      <c r="BA65" s="311"/>
      <c r="BB65" s="283"/>
      <c r="BC65" s="284"/>
      <c r="BD65" s="284"/>
      <c r="BE65" s="284"/>
      <c r="BF65" s="285"/>
    </row>
    <row r="66" spans="1:73" ht="20.25" customHeight="1" x14ac:dyDescent="0.4">
      <c r="B66" s="188"/>
      <c r="C66" s="189"/>
      <c r="D66" s="189"/>
      <c r="E66" s="189"/>
      <c r="F66" s="189"/>
      <c r="G66" s="342" t="s">
        <v>194</v>
      </c>
      <c r="H66" s="342"/>
      <c r="I66" s="342"/>
      <c r="J66" s="342"/>
      <c r="K66" s="342"/>
      <c r="L66" s="342"/>
      <c r="M66" s="342"/>
      <c r="N66" s="342"/>
      <c r="O66" s="342"/>
      <c r="P66" s="342"/>
      <c r="Q66" s="342"/>
      <c r="R66" s="343"/>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312"/>
      <c r="AY66" s="313"/>
      <c r="AZ66" s="313"/>
      <c r="BA66" s="314"/>
      <c r="BB66" s="283"/>
      <c r="BC66" s="284"/>
      <c r="BD66" s="284"/>
      <c r="BE66" s="284"/>
      <c r="BF66" s="285"/>
    </row>
    <row r="67" spans="1:73" ht="20.25" customHeight="1" thickBot="1" x14ac:dyDescent="0.45">
      <c r="B67" s="190"/>
      <c r="C67" s="191"/>
      <c r="D67" s="191"/>
      <c r="E67" s="191"/>
      <c r="F67" s="191"/>
      <c r="G67" s="473" t="s">
        <v>213</v>
      </c>
      <c r="H67" s="473"/>
      <c r="I67" s="473"/>
      <c r="J67" s="473"/>
      <c r="K67" s="473"/>
      <c r="L67" s="473"/>
      <c r="M67" s="473"/>
      <c r="N67" s="473"/>
      <c r="O67" s="473"/>
      <c r="P67" s="473"/>
      <c r="Q67" s="473"/>
      <c r="R67" s="474"/>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312"/>
      <c r="AY67" s="313"/>
      <c r="AZ67" s="313"/>
      <c r="BA67" s="314"/>
      <c r="BB67" s="283"/>
      <c r="BC67" s="284"/>
      <c r="BD67" s="284"/>
      <c r="BE67" s="284"/>
      <c r="BF67" s="285"/>
    </row>
    <row r="68" spans="1:73" ht="18.75" customHeight="1" x14ac:dyDescent="0.4">
      <c r="B68" s="289" t="s">
        <v>195</v>
      </c>
      <c r="C68" s="290"/>
      <c r="D68" s="290"/>
      <c r="E68" s="290"/>
      <c r="F68" s="290"/>
      <c r="G68" s="290"/>
      <c r="H68" s="290"/>
      <c r="I68" s="290"/>
      <c r="J68" s="290"/>
      <c r="K68" s="291"/>
      <c r="L68" s="295" t="s">
        <v>60</v>
      </c>
      <c r="M68" s="295"/>
      <c r="N68" s="295"/>
      <c r="O68" s="295"/>
      <c r="P68" s="295"/>
      <c r="Q68" s="295"/>
      <c r="R68" s="296"/>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312"/>
      <c r="AY68" s="313"/>
      <c r="AZ68" s="313"/>
      <c r="BA68" s="314"/>
      <c r="BB68" s="283"/>
      <c r="BC68" s="284"/>
      <c r="BD68" s="284"/>
      <c r="BE68" s="284"/>
      <c r="BF68" s="285"/>
    </row>
    <row r="69" spans="1:73" ht="18.75" customHeight="1" x14ac:dyDescent="0.4">
      <c r="B69" s="289"/>
      <c r="C69" s="290"/>
      <c r="D69" s="290"/>
      <c r="E69" s="290"/>
      <c r="F69" s="290"/>
      <c r="G69" s="290"/>
      <c r="H69" s="290"/>
      <c r="I69" s="290"/>
      <c r="J69" s="290"/>
      <c r="K69" s="291"/>
      <c r="L69" s="297" t="s">
        <v>5</v>
      </c>
      <c r="M69" s="297"/>
      <c r="N69" s="297"/>
      <c r="O69" s="297"/>
      <c r="P69" s="297"/>
      <c r="Q69" s="297"/>
      <c r="R69" s="298"/>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312"/>
      <c r="AY69" s="313"/>
      <c r="AZ69" s="313"/>
      <c r="BA69" s="314"/>
      <c r="BB69" s="283"/>
      <c r="BC69" s="284"/>
      <c r="BD69" s="284"/>
      <c r="BE69" s="284"/>
      <c r="BF69" s="285"/>
    </row>
    <row r="70" spans="1:73" ht="18.75" customHeight="1" x14ac:dyDescent="0.4">
      <c r="B70" s="289"/>
      <c r="C70" s="290"/>
      <c r="D70" s="290"/>
      <c r="E70" s="290"/>
      <c r="F70" s="290"/>
      <c r="G70" s="290"/>
      <c r="H70" s="290"/>
      <c r="I70" s="290"/>
      <c r="J70" s="290"/>
      <c r="K70" s="291"/>
      <c r="L70" s="297" t="s">
        <v>61</v>
      </c>
      <c r="M70" s="297"/>
      <c r="N70" s="297"/>
      <c r="O70" s="297"/>
      <c r="P70" s="297"/>
      <c r="Q70" s="297"/>
      <c r="R70" s="298"/>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312"/>
      <c r="AY70" s="313"/>
      <c r="AZ70" s="313"/>
      <c r="BA70" s="314"/>
      <c r="BB70" s="283"/>
      <c r="BC70" s="284"/>
      <c r="BD70" s="284"/>
      <c r="BE70" s="284"/>
      <c r="BF70" s="285"/>
    </row>
    <row r="71" spans="1:73" ht="18.75" customHeight="1" x14ac:dyDescent="0.4">
      <c r="B71" s="289"/>
      <c r="C71" s="290"/>
      <c r="D71" s="290"/>
      <c r="E71" s="290"/>
      <c r="F71" s="290"/>
      <c r="G71" s="290"/>
      <c r="H71" s="290"/>
      <c r="I71" s="290"/>
      <c r="J71" s="290"/>
      <c r="K71" s="291"/>
      <c r="L71" s="297" t="s">
        <v>62</v>
      </c>
      <c r="M71" s="297"/>
      <c r="N71" s="297"/>
      <c r="O71" s="297"/>
      <c r="P71" s="297"/>
      <c r="Q71" s="297"/>
      <c r="R71" s="298"/>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312"/>
      <c r="AY71" s="313"/>
      <c r="AZ71" s="313"/>
      <c r="BA71" s="314"/>
      <c r="BB71" s="283"/>
      <c r="BC71" s="284"/>
      <c r="BD71" s="284"/>
      <c r="BE71" s="284"/>
      <c r="BF71" s="285"/>
    </row>
    <row r="72" spans="1:73" ht="18.75" customHeight="1" thickBot="1" x14ac:dyDescent="0.45">
      <c r="B72" s="292"/>
      <c r="C72" s="293"/>
      <c r="D72" s="293"/>
      <c r="E72" s="293"/>
      <c r="F72" s="293"/>
      <c r="G72" s="293"/>
      <c r="H72" s="293"/>
      <c r="I72" s="293"/>
      <c r="J72" s="293"/>
      <c r="K72" s="294"/>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315"/>
      <c r="AY72" s="316"/>
      <c r="AZ72" s="316"/>
      <c r="BA72" s="317"/>
      <c r="BB72" s="286"/>
      <c r="BC72" s="287"/>
      <c r="BD72" s="287"/>
      <c r="BE72" s="287"/>
      <c r="BF72" s="288"/>
    </row>
    <row r="73" spans="1:73" ht="13.5" customHeight="1" x14ac:dyDescent="0.4">
      <c r="C73" s="192"/>
      <c r="D73" s="192"/>
      <c r="E73" s="192"/>
      <c r="F73" s="192"/>
      <c r="G73" s="193"/>
      <c r="H73" s="194"/>
      <c r="AF73" s="164"/>
    </row>
    <row r="74" spans="1:73" ht="11.45" customHeight="1" x14ac:dyDescent="0.4">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4">
      <c r="C81" s="164"/>
      <c r="D81" s="164"/>
      <c r="E81" s="164"/>
      <c r="F81" s="164"/>
      <c r="G81" s="164"/>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75" t="s">
        <v>176</v>
      </c>
      <c r="AQ1" s="476"/>
      <c r="AR1" s="476"/>
      <c r="AS1" s="476"/>
      <c r="AT1" s="476"/>
      <c r="AU1" s="476"/>
      <c r="AV1" s="476"/>
      <c r="AW1" s="476"/>
      <c r="AX1" s="476"/>
      <c r="AY1" s="476"/>
      <c r="AZ1" s="476"/>
      <c r="BA1" s="476"/>
      <c r="BB1" s="476"/>
      <c r="BC1" s="476"/>
      <c r="BD1" s="476"/>
      <c r="BE1" s="476"/>
      <c r="BF1" s="7" t="s">
        <v>21</v>
      </c>
    </row>
    <row r="2" spans="2:64" s="12" customFormat="1" ht="20.25" customHeight="1" x14ac:dyDescent="0.4">
      <c r="C2" s="11"/>
      <c r="D2" s="11"/>
      <c r="E2" s="11"/>
      <c r="F2" s="11"/>
      <c r="G2" s="11"/>
      <c r="J2" s="5"/>
      <c r="L2" s="11"/>
      <c r="M2" s="11"/>
      <c r="N2" s="11"/>
      <c r="O2" s="11"/>
      <c r="P2" s="11"/>
      <c r="Q2" s="11"/>
      <c r="R2" s="11"/>
      <c r="Y2" s="99" t="s">
        <v>64</v>
      </c>
      <c r="Z2" s="477">
        <v>6</v>
      </c>
      <c r="AA2" s="477"/>
      <c r="AB2" s="99" t="s">
        <v>65</v>
      </c>
      <c r="AC2" s="549">
        <f>IF(Z2=0,"",YEAR(DATE(2018+Z2,1,1)))</f>
        <v>2024</v>
      </c>
      <c r="AD2" s="549"/>
      <c r="AE2" s="100" t="s">
        <v>66</v>
      </c>
      <c r="AF2" s="100" t="s">
        <v>1</v>
      </c>
      <c r="AG2" s="477">
        <v>4</v>
      </c>
      <c r="AH2" s="477"/>
      <c r="AI2" s="100" t="s">
        <v>53</v>
      </c>
      <c r="AM2" s="8"/>
      <c r="AN2" s="7"/>
      <c r="AO2" s="7" t="s">
        <v>67</v>
      </c>
      <c r="AP2" s="477" t="s">
        <v>40</v>
      </c>
      <c r="AQ2" s="477"/>
      <c r="AR2" s="477"/>
      <c r="AS2" s="477"/>
      <c r="AT2" s="477"/>
      <c r="AU2" s="477"/>
      <c r="AV2" s="477"/>
      <c r="AW2" s="477"/>
      <c r="AX2" s="477"/>
      <c r="AY2" s="477"/>
      <c r="AZ2" s="477"/>
      <c r="BA2" s="477"/>
      <c r="BB2" s="477"/>
      <c r="BC2" s="477"/>
      <c r="BD2" s="477"/>
      <c r="BE2" s="477"/>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79" t="s">
        <v>159</v>
      </c>
      <c r="BC3" s="480"/>
      <c r="BD3" s="480"/>
      <c r="BE3" s="481"/>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79" t="s">
        <v>161</v>
      </c>
      <c r="BC4" s="480"/>
      <c r="BD4" s="480"/>
      <c r="BE4" s="481"/>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550">
        <f>DAY(EOMONTH(DATE(AC2,AG2,1),0))</f>
        <v>30</v>
      </c>
      <c r="BC8" s="551"/>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78">
        <v>1</v>
      </c>
      <c r="BC10" s="482"/>
      <c r="BD10" s="279"/>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47"/>
      <c r="AV12" s="38"/>
      <c r="AW12" s="38"/>
      <c r="AX12" s="48"/>
      <c r="AY12" s="48"/>
      <c r="AZ12" s="38"/>
      <c r="BA12" s="38"/>
      <c r="BB12" s="278">
        <v>1</v>
      </c>
      <c r="BC12" s="482"/>
      <c r="BD12" s="279"/>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c r="AV14" s="487"/>
      <c r="AW14" s="488"/>
      <c r="AX14" s="37" t="s">
        <v>2</v>
      </c>
      <c r="AY14" s="486"/>
      <c r="AZ14" s="487"/>
      <c r="BA14" s="488"/>
      <c r="BB14" s="36" t="s">
        <v>24</v>
      </c>
      <c r="BC14" s="552">
        <f>(AY14-AU14)*24</f>
        <v>0</v>
      </c>
      <c r="BD14" s="553"/>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554" t="s">
        <v>98</v>
      </c>
      <c r="C17" s="557" t="s">
        <v>185</v>
      </c>
      <c r="D17" s="558"/>
      <c r="E17" s="559"/>
      <c r="F17" s="96"/>
      <c r="G17" s="566" t="s">
        <v>186</v>
      </c>
      <c r="H17" s="569" t="s">
        <v>187</v>
      </c>
      <c r="I17" s="558"/>
      <c r="J17" s="558"/>
      <c r="K17" s="559"/>
      <c r="L17" s="569" t="s">
        <v>188</v>
      </c>
      <c r="M17" s="558"/>
      <c r="N17" s="558"/>
      <c r="O17" s="572"/>
      <c r="P17" s="575"/>
      <c r="Q17" s="576"/>
      <c r="R17" s="577"/>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537" t="str">
        <f>IF(BB3="４週","(11) 1～4週目の勤務時間数合計","(11) 1か月の勤務時間数   合計")</f>
        <v>(11) 1～4週目の勤務時間数合計</v>
      </c>
      <c r="AY17" s="538"/>
      <c r="AZ17" s="543" t="s">
        <v>190</v>
      </c>
      <c r="BA17" s="544"/>
      <c r="BB17" s="522" t="s">
        <v>191</v>
      </c>
      <c r="BC17" s="523"/>
      <c r="BD17" s="523"/>
      <c r="BE17" s="523"/>
      <c r="BF17" s="524"/>
    </row>
    <row r="18" spans="2:58" ht="20.25" customHeight="1" x14ac:dyDescent="0.4">
      <c r="B18" s="555"/>
      <c r="C18" s="560"/>
      <c r="D18" s="561"/>
      <c r="E18" s="562"/>
      <c r="F18" s="97"/>
      <c r="G18" s="567"/>
      <c r="H18" s="570"/>
      <c r="I18" s="561"/>
      <c r="J18" s="561"/>
      <c r="K18" s="562"/>
      <c r="L18" s="570"/>
      <c r="M18" s="561"/>
      <c r="N18" s="561"/>
      <c r="O18" s="573"/>
      <c r="P18" s="578"/>
      <c r="Q18" s="579"/>
      <c r="R18" s="580"/>
      <c r="S18" s="531" t="s">
        <v>16</v>
      </c>
      <c r="T18" s="532"/>
      <c r="U18" s="532"/>
      <c r="V18" s="532"/>
      <c r="W18" s="532"/>
      <c r="X18" s="532"/>
      <c r="Y18" s="533"/>
      <c r="Z18" s="531" t="s">
        <v>17</v>
      </c>
      <c r="AA18" s="532"/>
      <c r="AB18" s="532"/>
      <c r="AC18" s="532"/>
      <c r="AD18" s="532"/>
      <c r="AE18" s="532"/>
      <c r="AF18" s="533"/>
      <c r="AG18" s="531" t="s">
        <v>18</v>
      </c>
      <c r="AH18" s="532"/>
      <c r="AI18" s="532"/>
      <c r="AJ18" s="532"/>
      <c r="AK18" s="532"/>
      <c r="AL18" s="532"/>
      <c r="AM18" s="533"/>
      <c r="AN18" s="531" t="s">
        <v>19</v>
      </c>
      <c r="AO18" s="532"/>
      <c r="AP18" s="532"/>
      <c r="AQ18" s="532"/>
      <c r="AR18" s="532"/>
      <c r="AS18" s="532"/>
      <c r="AT18" s="533"/>
      <c r="AU18" s="534" t="s">
        <v>20</v>
      </c>
      <c r="AV18" s="535"/>
      <c r="AW18" s="536"/>
      <c r="AX18" s="539"/>
      <c r="AY18" s="540"/>
      <c r="AZ18" s="545"/>
      <c r="BA18" s="546"/>
      <c r="BB18" s="525"/>
      <c r="BC18" s="526"/>
      <c r="BD18" s="526"/>
      <c r="BE18" s="526"/>
      <c r="BF18" s="527"/>
    </row>
    <row r="19" spans="2:58" ht="20.25" customHeight="1" x14ac:dyDescent="0.4">
      <c r="B19" s="555"/>
      <c r="C19" s="560"/>
      <c r="D19" s="561"/>
      <c r="E19" s="562"/>
      <c r="F19" s="97"/>
      <c r="G19" s="567"/>
      <c r="H19" s="570"/>
      <c r="I19" s="561"/>
      <c r="J19" s="561"/>
      <c r="K19" s="562"/>
      <c r="L19" s="570"/>
      <c r="M19" s="561"/>
      <c r="N19" s="561"/>
      <c r="O19" s="573"/>
      <c r="P19" s="578"/>
      <c r="Q19" s="579"/>
      <c r="R19" s="580"/>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39"/>
      <c r="AY19" s="540"/>
      <c r="AZ19" s="545"/>
      <c r="BA19" s="546"/>
      <c r="BB19" s="525"/>
      <c r="BC19" s="526"/>
      <c r="BD19" s="526"/>
      <c r="BE19" s="526"/>
      <c r="BF19" s="527"/>
    </row>
    <row r="20" spans="2:58" ht="20.25" hidden="1" customHeight="1" x14ac:dyDescent="0.4">
      <c r="B20" s="555"/>
      <c r="C20" s="560"/>
      <c r="D20" s="561"/>
      <c r="E20" s="562"/>
      <c r="F20" s="97"/>
      <c r="G20" s="567"/>
      <c r="H20" s="570"/>
      <c r="I20" s="561"/>
      <c r="J20" s="561"/>
      <c r="K20" s="562"/>
      <c r="L20" s="570"/>
      <c r="M20" s="561"/>
      <c r="N20" s="561"/>
      <c r="O20" s="573"/>
      <c r="P20" s="578"/>
      <c r="Q20" s="579"/>
      <c r="R20" s="580"/>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39"/>
      <c r="AY20" s="540"/>
      <c r="AZ20" s="545"/>
      <c r="BA20" s="546"/>
      <c r="BB20" s="525"/>
      <c r="BC20" s="526"/>
      <c r="BD20" s="526"/>
      <c r="BE20" s="526"/>
      <c r="BF20" s="527"/>
    </row>
    <row r="21" spans="2:58" ht="22.5" customHeight="1" thickBot="1" x14ac:dyDescent="0.45">
      <c r="B21" s="556"/>
      <c r="C21" s="563"/>
      <c r="D21" s="564"/>
      <c r="E21" s="565"/>
      <c r="F21" s="98"/>
      <c r="G21" s="568"/>
      <c r="H21" s="571"/>
      <c r="I21" s="564"/>
      <c r="J21" s="564"/>
      <c r="K21" s="565"/>
      <c r="L21" s="571"/>
      <c r="M21" s="564"/>
      <c r="N21" s="564"/>
      <c r="O21" s="574"/>
      <c r="P21" s="581"/>
      <c r="Q21" s="582"/>
      <c r="R21" s="583"/>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1"/>
      <c r="AY21" s="542"/>
      <c r="AZ21" s="547"/>
      <c r="BA21" s="548"/>
      <c r="BB21" s="528"/>
      <c r="BC21" s="529"/>
      <c r="BD21" s="529"/>
      <c r="BE21" s="529"/>
      <c r="BF21" s="530"/>
    </row>
    <row r="22" spans="2:58" ht="20.25" customHeight="1" x14ac:dyDescent="0.4">
      <c r="B22" s="584">
        <v>1</v>
      </c>
      <c r="C22" s="410"/>
      <c r="D22" s="411"/>
      <c r="E22" s="412"/>
      <c r="F22" s="91"/>
      <c r="G22" s="497"/>
      <c r="H22" s="498"/>
      <c r="I22" s="499"/>
      <c r="J22" s="499"/>
      <c r="K22" s="500"/>
      <c r="L22" s="399"/>
      <c r="M22" s="400"/>
      <c r="N22" s="400"/>
      <c r="O22" s="401"/>
      <c r="P22" s="586" t="s">
        <v>49</v>
      </c>
      <c r="Q22" s="587"/>
      <c r="R22" s="588"/>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09"/>
      <c r="AY22" s="510"/>
      <c r="AZ22" s="511"/>
      <c r="BA22" s="512"/>
      <c r="BB22" s="494"/>
      <c r="BC22" s="495"/>
      <c r="BD22" s="495"/>
      <c r="BE22" s="495"/>
      <c r="BF22" s="496"/>
    </row>
    <row r="23" spans="2:58" ht="20.25" customHeight="1" x14ac:dyDescent="0.4">
      <c r="B23" s="585"/>
      <c r="C23" s="413"/>
      <c r="D23" s="414"/>
      <c r="E23" s="415"/>
      <c r="F23" s="92"/>
      <c r="G23" s="321"/>
      <c r="H23" s="326"/>
      <c r="I23" s="324"/>
      <c r="J23" s="324"/>
      <c r="K23" s="325"/>
      <c r="L23" s="333"/>
      <c r="M23" s="334"/>
      <c r="N23" s="334"/>
      <c r="O23" s="335"/>
      <c r="P23" s="517" t="s">
        <v>15</v>
      </c>
      <c r="Q23" s="518"/>
      <c r="R23" s="519"/>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13">
        <f>IF($BB$3="４週",SUM(S23:AT23),IF($BB$3="暦月",SUM(S23:AW23),""))</f>
        <v>0</v>
      </c>
      <c r="AY23" s="514"/>
      <c r="AZ23" s="515">
        <f>IF($BB$3="４週",AX23/4,IF($BB$3="暦月",'地密通所（1枚版）'!AX23/('地密通所（1枚版）'!$BB$8/7),""))</f>
        <v>0</v>
      </c>
      <c r="BA23" s="516"/>
      <c r="BB23" s="393"/>
      <c r="BC23" s="394"/>
      <c r="BD23" s="394"/>
      <c r="BE23" s="394"/>
      <c r="BF23" s="395"/>
    </row>
    <row r="24" spans="2:58" ht="20.25" customHeight="1" x14ac:dyDescent="0.4">
      <c r="B24" s="585"/>
      <c r="C24" s="416"/>
      <c r="D24" s="417"/>
      <c r="E24" s="418"/>
      <c r="F24" s="93">
        <f>C22</f>
        <v>0</v>
      </c>
      <c r="G24" s="321"/>
      <c r="H24" s="326"/>
      <c r="I24" s="324"/>
      <c r="J24" s="324"/>
      <c r="K24" s="325"/>
      <c r="L24" s="333"/>
      <c r="M24" s="334"/>
      <c r="N24" s="334"/>
      <c r="O24" s="335"/>
      <c r="P24" s="502" t="s">
        <v>50</v>
      </c>
      <c r="Q24" s="503"/>
      <c r="R24" s="504"/>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05">
        <f>IF($BB$3="４週",SUM(S24:AT24),IF($BB$3="暦月",SUM(S24:AW24),""))</f>
        <v>0</v>
      </c>
      <c r="AY24" s="506"/>
      <c r="AZ24" s="507">
        <f>IF($BB$3="４週",AX24/4,IF($BB$3="暦月",'地密通所（1枚版）'!AX24/('地密通所（1枚版）'!$BB$8/7),""))</f>
        <v>0</v>
      </c>
      <c r="BA24" s="508"/>
      <c r="BB24" s="396"/>
      <c r="BC24" s="397"/>
      <c r="BD24" s="397"/>
      <c r="BE24" s="397"/>
      <c r="BF24" s="398"/>
    </row>
    <row r="25" spans="2:58" ht="20.25" customHeight="1" x14ac:dyDescent="0.4">
      <c r="B25" s="585">
        <f>B22+1</f>
        <v>2</v>
      </c>
      <c r="C25" s="419"/>
      <c r="D25" s="420"/>
      <c r="E25" s="421"/>
      <c r="F25" s="94"/>
      <c r="G25" s="320"/>
      <c r="H25" s="323"/>
      <c r="I25" s="324"/>
      <c r="J25" s="324"/>
      <c r="K25" s="325"/>
      <c r="L25" s="330"/>
      <c r="M25" s="331"/>
      <c r="N25" s="331"/>
      <c r="O25" s="332"/>
      <c r="P25" s="589" t="s">
        <v>49</v>
      </c>
      <c r="Q25" s="590"/>
      <c r="R25" s="591"/>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0"/>
      <c r="AY25" s="521"/>
      <c r="AZ25" s="592"/>
      <c r="BA25" s="593"/>
      <c r="BB25" s="390"/>
      <c r="BC25" s="391"/>
      <c r="BD25" s="391"/>
      <c r="BE25" s="391"/>
      <c r="BF25" s="392"/>
    </row>
    <row r="26" spans="2:58" ht="20.25" customHeight="1" x14ac:dyDescent="0.4">
      <c r="B26" s="585"/>
      <c r="C26" s="413"/>
      <c r="D26" s="414"/>
      <c r="E26" s="415"/>
      <c r="F26" s="92"/>
      <c r="G26" s="321"/>
      <c r="H26" s="326"/>
      <c r="I26" s="324"/>
      <c r="J26" s="324"/>
      <c r="K26" s="325"/>
      <c r="L26" s="333"/>
      <c r="M26" s="334"/>
      <c r="N26" s="334"/>
      <c r="O26" s="335"/>
      <c r="P26" s="517" t="s">
        <v>15</v>
      </c>
      <c r="Q26" s="518"/>
      <c r="R26" s="519"/>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13">
        <f>IF($BB$3="４週",SUM(S26:AT26),IF($BB$3="暦月",SUM(S26:AW26),""))</f>
        <v>0</v>
      </c>
      <c r="AY26" s="514"/>
      <c r="AZ26" s="515">
        <f>IF($BB$3="４週",AX26/4,IF($BB$3="暦月",'地密通所（1枚版）'!AX26/('地密通所（1枚版）'!$BB$8/7),""))</f>
        <v>0</v>
      </c>
      <c r="BA26" s="516"/>
      <c r="BB26" s="393"/>
      <c r="BC26" s="394"/>
      <c r="BD26" s="394"/>
      <c r="BE26" s="394"/>
      <c r="BF26" s="395"/>
    </row>
    <row r="27" spans="2:58" ht="20.25" customHeight="1" x14ac:dyDescent="0.4">
      <c r="B27" s="585"/>
      <c r="C27" s="416"/>
      <c r="D27" s="417"/>
      <c r="E27" s="418"/>
      <c r="F27" s="92">
        <f>C25</f>
        <v>0</v>
      </c>
      <c r="G27" s="379"/>
      <c r="H27" s="326"/>
      <c r="I27" s="324"/>
      <c r="J27" s="324"/>
      <c r="K27" s="325"/>
      <c r="L27" s="380"/>
      <c r="M27" s="347"/>
      <c r="N27" s="347"/>
      <c r="O27" s="348"/>
      <c r="P27" s="502" t="s">
        <v>50</v>
      </c>
      <c r="Q27" s="503"/>
      <c r="R27" s="504"/>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05">
        <f>IF($BB$3="４週",SUM(S27:AT27),IF($BB$3="暦月",SUM(S27:AW27),""))</f>
        <v>0</v>
      </c>
      <c r="AY27" s="506"/>
      <c r="AZ27" s="507">
        <f>IF($BB$3="４週",AX27/4,IF($BB$3="暦月",'地密通所（1枚版）'!AX27/('地密通所（1枚版）'!$BB$8/7),""))</f>
        <v>0</v>
      </c>
      <c r="BA27" s="508"/>
      <c r="BB27" s="396"/>
      <c r="BC27" s="397"/>
      <c r="BD27" s="397"/>
      <c r="BE27" s="397"/>
      <c r="BF27" s="398"/>
    </row>
    <row r="28" spans="2:58" ht="20.25" customHeight="1" x14ac:dyDescent="0.4">
      <c r="B28" s="585">
        <f>B25+1</f>
        <v>3</v>
      </c>
      <c r="C28" s="381"/>
      <c r="D28" s="382"/>
      <c r="E28" s="383"/>
      <c r="F28" s="94"/>
      <c r="G28" s="320"/>
      <c r="H28" s="323"/>
      <c r="I28" s="324"/>
      <c r="J28" s="324"/>
      <c r="K28" s="325"/>
      <c r="L28" s="330"/>
      <c r="M28" s="331"/>
      <c r="N28" s="331"/>
      <c r="O28" s="332"/>
      <c r="P28" s="589" t="s">
        <v>49</v>
      </c>
      <c r="Q28" s="590"/>
      <c r="R28" s="591"/>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0"/>
      <c r="AY28" s="521"/>
      <c r="AZ28" s="592"/>
      <c r="BA28" s="593"/>
      <c r="BB28" s="390"/>
      <c r="BC28" s="391"/>
      <c r="BD28" s="391"/>
      <c r="BE28" s="391"/>
      <c r="BF28" s="392"/>
    </row>
    <row r="29" spans="2:58" ht="20.25" customHeight="1" x14ac:dyDescent="0.4">
      <c r="B29" s="585"/>
      <c r="C29" s="384"/>
      <c r="D29" s="385"/>
      <c r="E29" s="386"/>
      <c r="F29" s="92"/>
      <c r="G29" s="321"/>
      <c r="H29" s="326"/>
      <c r="I29" s="324"/>
      <c r="J29" s="324"/>
      <c r="K29" s="325"/>
      <c r="L29" s="333"/>
      <c r="M29" s="334"/>
      <c r="N29" s="334"/>
      <c r="O29" s="335"/>
      <c r="P29" s="517" t="s">
        <v>15</v>
      </c>
      <c r="Q29" s="518"/>
      <c r="R29" s="519"/>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13">
        <f>IF($BB$3="４週",SUM(S29:AT29),IF($BB$3="暦月",SUM(S29:AW29),""))</f>
        <v>0</v>
      </c>
      <c r="AY29" s="514"/>
      <c r="AZ29" s="515">
        <f>IF($BB$3="４週",AX29/4,IF($BB$3="暦月",'地密通所（1枚版）'!AX29/('地密通所（1枚版）'!$BB$8/7),""))</f>
        <v>0</v>
      </c>
      <c r="BA29" s="516"/>
      <c r="BB29" s="393"/>
      <c r="BC29" s="394"/>
      <c r="BD29" s="394"/>
      <c r="BE29" s="394"/>
      <c r="BF29" s="395"/>
    </row>
    <row r="30" spans="2:58" ht="20.25" customHeight="1" x14ac:dyDescent="0.4">
      <c r="B30" s="585"/>
      <c r="C30" s="387"/>
      <c r="D30" s="388"/>
      <c r="E30" s="389"/>
      <c r="F30" s="92">
        <f>C28</f>
        <v>0</v>
      </c>
      <c r="G30" s="379"/>
      <c r="H30" s="326"/>
      <c r="I30" s="324"/>
      <c r="J30" s="324"/>
      <c r="K30" s="325"/>
      <c r="L30" s="380"/>
      <c r="M30" s="347"/>
      <c r="N30" s="347"/>
      <c r="O30" s="348"/>
      <c r="P30" s="502" t="s">
        <v>50</v>
      </c>
      <c r="Q30" s="503"/>
      <c r="R30" s="504"/>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05">
        <f>IF($BB$3="４週",SUM(S30:AT30),IF($BB$3="暦月",SUM(S30:AW30),""))</f>
        <v>0</v>
      </c>
      <c r="AY30" s="506"/>
      <c r="AZ30" s="507">
        <f>IF($BB$3="４週",AX30/4,IF($BB$3="暦月",'地密通所（1枚版）'!AX30/('地密通所（1枚版）'!$BB$8/7),""))</f>
        <v>0</v>
      </c>
      <c r="BA30" s="508"/>
      <c r="BB30" s="396"/>
      <c r="BC30" s="397"/>
      <c r="BD30" s="397"/>
      <c r="BE30" s="397"/>
      <c r="BF30" s="398"/>
    </row>
    <row r="31" spans="2:58" ht="20.25" customHeight="1" x14ac:dyDescent="0.4">
      <c r="B31" s="585">
        <f>B28+1</f>
        <v>4</v>
      </c>
      <c r="C31" s="381"/>
      <c r="D31" s="382"/>
      <c r="E31" s="383"/>
      <c r="F31" s="94"/>
      <c r="G31" s="320"/>
      <c r="H31" s="323"/>
      <c r="I31" s="324"/>
      <c r="J31" s="324"/>
      <c r="K31" s="325"/>
      <c r="L31" s="330"/>
      <c r="M31" s="331"/>
      <c r="N31" s="331"/>
      <c r="O31" s="332"/>
      <c r="P31" s="589" t="s">
        <v>49</v>
      </c>
      <c r="Q31" s="590"/>
      <c r="R31" s="591"/>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0"/>
      <c r="AY31" s="521"/>
      <c r="AZ31" s="592"/>
      <c r="BA31" s="593"/>
      <c r="BB31" s="390"/>
      <c r="BC31" s="391"/>
      <c r="BD31" s="391"/>
      <c r="BE31" s="391"/>
      <c r="BF31" s="392"/>
    </row>
    <row r="32" spans="2:58" ht="20.25" customHeight="1" x14ac:dyDescent="0.4">
      <c r="B32" s="585"/>
      <c r="C32" s="384"/>
      <c r="D32" s="385"/>
      <c r="E32" s="386"/>
      <c r="F32" s="92"/>
      <c r="G32" s="321"/>
      <c r="H32" s="326"/>
      <c r="I32" s="324"/>
      <c r="J32" s="324"/>
      <c r="K32" s="325"/>
      <c r="L32" s="333"/>
      <c r="M32" s="334"/>
      <c r="N32" s="334"/>
      <c r="O32" s="335"/>
      <c r="P32" s="517" t="s">
        <v>15</v>
      </c>
      <c r="Q32" s="518"/>
      <c r="R32" s="519"/>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13">
        <f>IF($BB$3="４週",SUM(S32:AT32),IF($BB$3="暦月",SUM(S32:AW32),""))</f>
        <v>0</v>
      </c>
      <c r="AY32" s="514"/>
      <c r="AZ32" s="515">
        <f>IF($BB$3="４週",AX32/4,IF($BB$3="暦月",'地密通所（1枚版）'!AX32/('地密通所（1枚版）'!$BB$8/7),""))</f>
        <v>0</v>
      </c>
      <c r="BA32" s="516"/>
      <c r="BB32" s="393"/>
      <c r="BC32" s="394"/>
      <c r="BD32" s="394"/>
      <c r="BE32" s="394"/>
      <c r="BF32" s="395"/>
    </row>
    <row r="33" spans="2:58" ht="20.25" customHeight="1" x14ac:dyDescent="0.4">
      <c r="B33" s="585"/>
      <c r="C33" s="387"/>
      <c r="D33" s="388"/>
      <c r="E33" s="389"/>
      <c r="F33" s="92">
        <f>C31</f>
        <v>0</v>
      </c>
      <c r="G33" s="379"/>
      <c r="H33" s="326"/>
      <c r="I33" s="324"/>
      <c r="J33" s="324"/>
      <c r="K33" s="325"/>
      <c r="L33" s="380"/>
      <c r="M33" s="347"/>
      <c r="N33" s="347"/>
      <c r="O33" s="348"/>
      <c r="P33" s="502" t="s">
        <v>50</v>
      </c>
      <c r="Q33" s="503"/>
      <c r="R33" s="504"/>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05">
        <f>IF($BB$3="４週",SUM(S33:AT33),IF($BB$3="暦月",SUM(S33:AW33),""))</f>
        <v>0</v>
      </c>
      <c r="AY33" s="506"/>
      <c r="AZ33" s="507">
        <f>IF($BB$3="４週",AX33/4,IF($BB$3="暦月",'地密通所（1枚版）'!AX33/('地密通所（1枚版）'!$BB$8/7),""))</f>
        <v>0</v>
      </c>
      <c r="BA33" s="508"/>
      <c r="BB33" s="396"/>
      <c r="BC33" s="397"/>
      <c r="BD33" s="397"/>
      <c r="BE33" s="397"/>
      <c r="BF33" s="398"/>
    </row>
    <row r="34" spans="2:58" ht="20.25" customHeight="1" x14ac:dyDescent="0.4">
      <c r="B34" s="585">
        <f>B31+1</f>
        <v>5</v>
      </c>
      <c r="C34" s="381"/>
      <c r="D34" s="382"/>
      <c r="E34" s="383"/>
      <c r="F34" s="94"/>
      <c r="G34" s="320"/>
      <c r="H34" s="323"/>
      <c r="I34" s="324"/>
      <c r="J34" s="324"/>
      <c r="K34" s="325"/>
      <c r="L34" s="330"/>
      <c r="M34" s="331"/>
      <c r="N34" s="331"/>
      <c r="O34" s="332"/>
      <c r="P34" s="589" t="s">
        <v>49</v>
      </c>
      <c r="Q34" s="590"/>
      <c r="R34" s="591"/>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0"/>
      <c r="AY34" s="521"/>
      <c r="AZ34" s="592"/>
      <c r="BA34" s="593"/>
      <c r="BB34" s="390"/>
      <c r="BC34" s="391"/>
      <c r="BD34" s="391"/>
      <c r="BE34" s="391"/>
      <c r="BF34" s="392"/>
    </row>
    <row r="35" spans="2:58" ht="20.25" customHeight="1" x14ac:dyDescent="0.4">
      <c r="B35" s="585"/>
      <c r="C35" s="384"/>
      <c r="D35" s="385"/>
      <c r="E35" s="386"/>
      <c r="F35" s="92"/>
      <c r="G35" s="321"/>
      <c r="H35" s="326"/>
      <c r="I35" s="324"/>
      <c r="J35" s="324"/>
      <c r="K35" s="325"/>
      <c r="L35" s="333"/>
      <c r="M35" s="334"/>
      <c r="N35" s="334"/>
      <c r="O35" s="335"/>
      <c r="P35" s="517" t="s">
        <v>15</v>
      </c>
      <c r="Q35" s="518"/>
      <c r="R35" s="519"/>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13">
        <f>IF($BB$3="４週",SUM(S35:AT35),IF($BB$3="暦月",SUM(S35:AW35),""))</f>
        <v>0</v>
      </c>
      <c r="AY35" s="514"/>
      <c r="AZ35" s="515">
        <f>IF($BB$3="４週",AX35/4,IF($BB$3="暦月",'地密通所（1枚版）'!AX35/('地密通所（1枚版）'!$BB$8/7),""))</f>
        <v>0</v>
      </c>
      <c r="BA35" s="516"/>
      <c r="BB35" s="393"/>
      <c r="BC35" s="394"/>
      <c r="BD35" s="394"/>
      <c r="BE35" s="394"/>
      <c r="BF35" s="395"/>
    </row>
    <row r="36" spans="2:58" ht="20.25" customHeight="1" x14ac:dyDescent="0.4">
      <c r="B36" s="585"/>
      <c r="C36" s="387"/>
      <c r="D36" s="388"/>
      <c r="E36" s="389"/>
      <c r="F36" s="92">
        <f>C34</f>
        <v>0</v>
      </c>
      <c r="G36" s="379"/>
      <c r="H36" s="326"/>
      <c r="I36" s="324"/>
      <c r="J36" s="324"/>
      <c r="K36" s="325"/>
      <c r="L36" s="380"/>
      <c r="M36" s="347"/>
      <c r="N36" s="347"/>
      <c r="O36" s="348"/>
      <c r="P36" s="502" t="s">
        <v>50</v>
      </c>
      <c r="Q36" s="503"/>
      <c r="R36" s="504"/>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05">
        <f>IF($BB$3="４週",SUM(S36:AT36),IF($BB$3="暦月",SUM(S36:AW36),""))</f>
        <v>0</v>
      </c>
      <c r="AY36" s="506"/>
      <c r="AZ36" s="507">
        <f>IF($BB$3="４週",AX36/4,IF($BB$3="暦月",'地密通所（1枚版）'!AX36/('地密通所（1枚版）'!$BB$8/7),""))</f>
        <v>0</v>
      </c>
      <c r="BA36" s="508"/>
      <c r="BB36" s="396"/>
      <c r="BC36" s="397"/>
      <c r="BD36" s="397"/>
      <c r="BE36" s="397"/>
      <c r="BF36" s="398"/>
    </row>
    <row r="37" spans="2:58" ht="20.25" customHeight="1" x14ac:dyDescent="0.4">
      <c r="B37" s="585">
        <f>B34+1</f>
        <v>6</v>
      </c>
      <c r="C37" s="381"/>
      <c r="D37" s="382"/>
      <c r="E37" s="383"/>
      <c r="F37" s="94"/>
      <c r="G37" s="320"/>
      <c r="H37" s="323"/>
      <c r="I37" s="324"/>
      <c r="J37" s="324"/>
      <c r="K37" s="325"/>
      <c r="L37" s="330"/>
      <c r="M37" s="331"/>
      <c r="N37" s="331"/>
      <c r="O37" s="332"/>
      <c r="P37" s="589" t="s">
        <v>49</v>
      </c>
      <c r="Q37" s="590"/>
      <c r="R37" s="591"/>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0"/>
      <c r="AY37" s="521"/>
      <c r="AZ37" s="592"/>
      <c r="BA37" s="593"/>
      <c r="BB37" s="390"/>
      <c r="BC37" s="391"/>
      <c r="BD37" s="391"/>
      <c r="BE37" s="391"/>
      <c r="BF37" s="392"/>
    </row>
    <row r="38" spans="2:58" ht="20.25" customHeight="1" x14ac:dyDescent="0.4">
      <c r="B38" s="585"/>
      <c r="C38" s="384"/>
      <c r="D38" s="385"/>
      <c r="E38" s="386"/>
      <c r="F38" s="92"/>
      <c r="G38" s="321"/>
      <c r="H38" s="326"/>
      <c r="I38" s="324"/>
      <c r="J38" s="324"/>
      <c r="K38" s="325"/>
      <c r="L38" s="333"/>
      <c r="M38" s="334"/>
      <c r="N38" s="334"/>
      <c r="O38" s="335"/>
      <c r="P38" s="517" t="s">
        <v>15</v>
      </c>
      <c r="Q38" s="518"/>
      <c r="R38" s="519"/>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13">
        <f>IF($BB$3="４週",SUM(S38:AT38),IF($BB$3="暦月",SUM(S38:AW38),""))</f>
        <v>0</v>
      </c>
      <c r="AY38" s="514"/>
      <c r="AZ38" s="515">
        <f>IF($BB$3="４週",AX38/4,IF($BB$3="暦月",'地密通所（1枚版）'!AX38/('地密通所（1枚版）'!$BB$8/7),""))</f>
        <v>0</v>
      </c>
      <c r="BA38" s="516"/>
      <c r="BB38" s="393"/>
      <c r="BC38" s="394"/>
      <c r="BD38" s="394"/>
      <c r="BE38" s="394"/>
      <c r="BF38" s="395"/>
    </row>
    <row r="39" spans="2:58" ht="20.25" customHeight="1" x14ac:dyDescent="0.4">
      <c r="B39" s="585"/>
      <c r="C39" s="387"/>
      <c r="D39" s="388"/>
      <c r="E39" s="389"/>
      <c r="F39" s="92">
        <f>C37</f>
        <v>0</v>
      </c>
      <c r="G39" s="379"/>
      <c r="H39" s="326"/>
      <c r="I39" s="324"/>
      <c r="J39" s="324"/>
      <c r="K39" s="325"/>
      <c r="L39" s="380"/>
      <c r="M39" s="347"/>
      <c r="N39" s="347"/>
      <c r="O39" s="348"/>
      <c r="P39" s="502" t="s">
        <v>50</v>
      </c>
      <c r="Q39" s="503"/>
      <c r="R39" s="504"/>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05">
        <f>IF($BB$3="４週",SUM(S39:AT39),IF($BB$3="暦月",SUM(S39:AW39),""))</f>
        <v>0</v>
      </c>
      <c r="AY39" s="506"/>
      <c r="AZ39" s="507">
        <f>IF($BB$3="４週",AX39/4,IF($BB$3="暦月",'地密通所（1枚版）'!AX39/('地密通所（1枚版）'!$BB$8/7),""))</f>
        <v>0</v>
      </c>
      <c r="BA39" s="508"/>
      <c r="BB39" s="396"/>
      <c r="BC39" s="397"/>
      <c r="BD39" s="397"/>
      <c r="BE39" s="397"/>
      <c r="BF39" s="398"/>
    </row>
    <row r="40" spans="2:58" ht="20.25" customHeight="1" x14ac:dyDescent="0.4">
      <c r="B40" s="585">
        <f>B37+1</f>
        <v>7</v>
      </c>
      <c r="C40" s="381"/>
      <c r="D40" s="382"/>
      <c r="E40" s="383"/>
      <c r="F40" s="94"/>
      <c r="G40" s="320"/>
      <c r="H40" s="323"/>
      <c r="I40" s="324"/>
      <c r="J40" s="324"/>
      <c r="K40" s="325"/>
      <c r="L40" s="330"/>
      <c r="M40" s="331"/>
      <c r="N40" s="331"/>
      <c r="O40" s="332"/>
      <c r="P40" s="589" t="s">
        <v>49</v>
      </c>
      <c r="Q40" s="590"/>
      <c r="R40" s="591"/>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0"/>
      <c r="AY40" s="521"/>
      <c r="AZ40" s="592"/>
      <c r="BA40" s="593"/>
      <c r="BB40" s="390"/>
      <c r="BC40" s="391"/>
      <c r="BD40" s="391"/>
      <c r="BE40" s="391"/>
      <c r="BF40" s="392"/>
    </row>
    <row r="41" spans="2:58" ht="20.25" customHeight="1" x14ac:dyDescent="0.4">
      <c r="B41" s="585"/>
      <c r="C41" s="384"/>
      <c r="D41" s="385"/>
      <c r="E41" s="386"/>
      <c r="F41" s="92"/>
      <c r="G41" s="321"/>
      <c r="H41" s="326"/>
      <c r="I41" s="324"/>
      <c r="J41" s="324"/>
      <c r="K41" s="325"/>
      <c r="L41" s="333"/>
      <c r="M41" s="334"/>
      <c r="N41" s="334"/>
      <c r="O41" s="335"/>
      <c r="P41" s="517" t="s">
        <v>15</v>
      </c>
      <c r="Q41" s="518"/>
      <c r="R41" s="519"/>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13">
        <f>IF($BB$3="４週",SUM(S41:AT41),IF($BB$3="暦月",SUM(S41:AW41),""))</f>
        <v>0</v>
      </c>
      <c r="AY41" s="514"/>
      <c r="AZ41" s="515">
        <f>IF($BB$3="４週",AX41/4,IF($BB$3="暦月",'地密通所（1枚版）'!AX41/('地密通所（1枚版）'!$BB$8/7),""))</f>
        <v>0</v>
      </c>
      <c r="BA41" s="516"/>
      <c r="BB41" s="393"/>
      <c r="BC41" s="394"/>
      <c r="BD41" s="394"/>
      <c r="BE41" s="394"/>
      <c r="BF41" s="395"/>
    </row>
    <row r="42" spans="2:58" ht="20.25" customHeight="1" x14ac:dyDescent="0.4">
      <c r="B42" s="585"/>
      <c r="C42" s="387"/>
      <c r="D42" s="388"/>
      <c r="E42" s="389"/>
      <c r="F42" s="92">
        <f>C40</f>
        <v>0</v>
      </c>
      <c r="G42" s="379"/>
      <c r="H42" s="326"/>
      <c r="I42" s="324"/>
      <c r="J42" s="324"/>
      <c r="K42" s="325"/>
      <c r="L42" s="380"/>
      <c r="M42" s="347"/>
      <c r="N42" s="347"/>
      <c r="O42" s="348"/>
      <c r="P42" s="502" t="s">
        <v>50</v>
      </c>
      <c r="Q42" s="503"/>
      <c r="R42" s="504"/>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05">
        <f>IF($BB$3="４週",SUM(S42:AT42),IF($BB$3="暦月",SUM(S42:AW42),""))</f>
        <v>0</v>
      </c>
      <c r="AY42" s="506"/>
      <c r="AZ42" s="507">
        <f>IF($BB$3="４週",AX42/4,IF($BB$3="暦月",'地密通所（1枚版）'!AX42/('地密通所（1枚版）'!$BB$8/7),""))</f>
        <v>0</v>
      </c>
      <c r="BA42" s="508"/>
      <c r="BB42" s="396"/>
      <c r="BC42" s="397"/>
      <c r="BD42" s="397"/>
      <c r="BE42" s="397"/>
      <c r="BF42" s="398"/>
    </row>
    <row r="43" spans="2:58" ht="20.25" customHeight="1" x14ac:dyDescent="0.4">
      <c r="B43" s="585">
        <f>B40+1</f>
        <v>8</v>
      </c>
      <c r="C43" s="381"/>
      <c r="D43" s="382"/>
      <c r="E43" s="383"/>
      <c r="F43" s="94"/>
      <c r="G43" s="320"/>
      <c r="H43" s="323"/>
      <c r="I43" s="324"/>
      <c r="J43" s="324"/>
      <c r="K43" s="325"/>
      <c r="L43" s="330"/>
      <c r="M43" s="331"/>
      <c r="N43" s="331"/>
      <c r="O43" s="332"/>
      <c r="P43" s="589" t="s">
        <v>49</v>
      </c>
      <c r="Q43" s="590"/>
      <c r="R43" s="591"/>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0"/>
      <c r="AY43" s="521"/>
      <c r="AZ43" s="592"/>
      <c r="BA43" s="593"/>
      <c r="BB43" s="390"/>
      <c r="BC43" s="391"/>
      <c r="BD43" s="391"/>
      <c r="BE43" s="391"/>
      <c r="BF43" s="392"/>
    </row>
    <row r="44" spans="2:58" ht="20.25" customHeight="1" x14ac:dyDescent="0.4">
      <c r="B44" s="585"/>
      <c r="C44" s="384"/>
      <c r="D44" s="385"/>
      <c r="E44" s="386"/>
      <c r="F44" s="92"/>
      <c r="G44" s="321"/>
      <c r="H44" s="326"/>
      <c r="I44" s="324"/>
      <c r="J44" s="324"/>
      <c r="K44" s="325"/>
      <c r="L44" s="333"/>
      <c r="M44" s="334"/>
      <c r="N44" s="334"/>
      <c r="O44" s="335"/>
      <c r="P44" s="517" t="s">
        <v>15</v>
      </c>
      <c r="Q44" s="518"/>
      <c r="R44" s="519"/>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13">
        <f>IF($BB$3="４週",SUM(S44:AT44),IF($BB$3="暦月",SUM(S44:AW44),""))</f>
        <v>0</v>
      </c>
      <c r="AY44" s="514"/>
      <c r="AZ44" s="515">
        <f>IF($BB$3="４週",AX44/4,IF($BB$3="暦月",'地密通所（1枚版）'!AX44/('地密通所（1枚版）'!$BB$8/7),""))</f>
        <v>0</v>
      </c>
      <c r="BA44" s="516"/>
      <c r="BB44" s="393"/>
      <c r="BC44" s="394"/>
      <c r="BD44" s="394"/>
      <c r="BE44" s="394"/>
      <c r="BF44" s="395"/>
    </row>
    <row r="45" spans="2:58" ht="20.25" customHeight="1" x14ac:dyDescent="0.4">
      <c r="B45" s="585"/>
      <c r="C45" s="387"/>
      <c r="D45" s="388"/>
      <c r="E45" s="389"/>
      <c r="F45" s="92">
        <f>C43</f>
        <v>0</v>
      </c>
      <c r="G45" s="379"/>
      <c r="H45" s="326"/>
      <c r="I45" s="324"/>
      <c r="J45" s="324"/>
      <c r="K45" s="325"/>
      <c r="L45" s="380"/>
      <c r="M45" s="347"/>
      <c r="N45" s="347"/>
      <c r="O45" s="348"/>
      <c r="P45" s="502" t="s">
        <v>50</v>
      </c>
      <c r="Q45" s="503"/>
      <c r="R45" s="504"/>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05">
        <f>IF($BB$3="４週",SUM(S45:AT45),IF($BB$3="暦月",SUM(S45:AW45),""))</f>
        <v>0</v>
      </c>
      <c r="AY45" s="506"/>
      <c r="AZ45" s="507">
        <f>IF($BB$3="４週",AX45/4,IF($BB$3="暦月",'地密通所（1枚版）'!AX45/('地密通所（1枚版）'!$BB$8/7),""))</f>
        <v>0</v>
      </c>
      <c r="BA45" s="508"/>
      <c r="BB45" s="396"/>
      <c r="BC45" s="397"/>
      <c r="BD45" s="397"/>
      <c r="BE45" s="397"/>
      <c r="BF45" s="398"/>
    </row>
    <row r="46" spans="2:58" ht="20.25" customHeight="1" x14ac:dyDescent="0.4">
      <c r="B46" s="585">
        <f>B43+1</f>
        <v>9</v>
      </c>
      <c r="C46" s="381"/>
      <c r="D46" s="382"/>
      <c r="E46" s="383"/>
      <c r="F46" s="94"/>
      <c r="G46" s="320"/>
      <c r="H46" s="323"/>
      <c r="I46" s="324"/>
      <c r="J46" s="324"/>
      <c r="K46" s="325"/>
      <c r="L46" s="330"/>
      <c r="M46" s="331"/>
      <c r="N46" s="331"/>
      <c r="O46" s="332"/>
      <c r="P46" s="589" t="s">
        <v>49</v>
      </c>
      <c r="Q46" s="590"/>
      <c r="R46" s="591"/>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0"/>
      <c r="AY46" s="521"/>
      <c r="AZ46" s="592"/>
      <c r="BA46" s="593"/>
      <c r="BB46" s="390"/>
      <c r="BC46" s="391"/>
      <c r="BD46" s="391"/>
      <c r="BE46" s="391"/>
      <c r="BF46" s="392"/>
    </row>
    <row r="47" spans="2:58" ht="20.25" customHeight="1" x14ac:dyDescent="0.4">
      <c r="B47" s="585"/>
      <c r="C47" s="384"/>
      <c r="D47" s="385"/>
      <c r="E47" s="386"/>
      <c r="F47" s="92"/>
      <c r="G47" s="321"/>
      <c r="H47" s="326"/>
      <c r="I47" s="324"/>
      <c r="J47" s="324"/>
      <c r="K47" s="325"/>
      <c r="L47" s="333"/>
      <c r="M47" s="334"/>
      <c r="N47" s="334"/>
      <c r="O47" s="335"/>
      <c r="P47" s="517" t="s">
        <v>15</v>
      </c>
      <c r="Q47" s="518"/>
      <c r="R47" s="519"/>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13">
        <f>IF($BB$3="４週",SUM(S47:AT47),IF($BB$3="暦月",SUM(S47:AW47),""))</f>
        <v>0</v>
      </c>
      <c r="AY47" s="514"/>
      <c r="AZ47" s="515">
        <f>IF($BB$3="４週",AX47/4,IF($BB$3="暦月",'地密通所（1枚版）'!AX47/('地密通所（1枚版）'!$BB$8/7),""))</f>
        <v>0</v>
      </c>
      <c r="BA47" s="516"/>
      <c r="BB47" s="393"/>
      <c r="BC47" s="394"/>
      <c r="BD47" s="394"/>
      <c r="BE47" s="394"/>
      <c r="BF47" s="395"/>
    </row>
    <row r="48" spans="2:58" ht="20.25" customHeight="1" x14ac:dyDescent="0.4">
      <c r="B48" s="585"/>
      <c r="C48" s="387"/>
      <c r="D48" s="388"/>
      <c r="E48" s="389"/>
      <c r="F48" s="92">
        <f>C46</f>
        <v>0</v>
      </c>
      <c r="G48" s="379"/>
      <c r="H48" s="326"/>
      <c r="I48" s="324"/>
      <c r="J48" s="324"/>
      <c r="K48" s="325"/>
      <c r="L48" s="380"/>
      <c r="M48" s="347"/>
      <c r="N48" s="347"/>
      <c r="O48" s="348"/>
      <c r="P48" s="502" t="s">
        <v>50</v>
      </c>
      <c r="Q48" s="503"/>
      <c r="R48" s="504"/>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05">
        <f>IF($BB$3="４週",SUM(S48:AT48),IF($BB$3="暦月",SUM(S48:AW48),""))</f>
        <v>0</v>
      </c>
      <c r="AY48" s="506"/>
      <c r="AZ48" s="507">
        <f>IF($BB$3="４週",AX48/4,IF($BB$3="暦月",'地密通所（1枚版）'!AX48/('地密通所（1枚版）'!$BB$8/7),""))</f>
        <v>0</v>
      </c>
      <c r="BA48" s="508"/>
      <c r="BB48" s="396"/>
      <c r="BC48" s="397"/>
      <c r="BD48" s="397"/>
      <c r="BE48" s="397"/>
      <c r="BF48" s="398"/>
    </row>
    <row r="49" spans="2:58" ht="20.25" customHeight="1" x14ac:dyDescent="0.4">
      <c r="B49" s="585">
        <f>B46+1</f>
        <v>10</v>
      </c>
      <c r="C49" s="381"/>
      <c r="D49" s="382"/>
      <c r="E49" s="383"/>
      <c r="F49" s="94"/>
      <c r="G49" s="320"/>
      <c r="H49" s="323"/>
      <c r="I49" s="324"/>
      <c r="J49" s="324"/>
      <c r="K49" s="325"/>
      <c r="L49" s="330"/>
      <c r="M49" s="331"/>
      <c r="N49" s="331"/>
      <c r="O49" s="332"/>
      <c r="P49" s="589" t="s">
        <v>49</v>
      </c>
      <c r="Q49" s="590"/>
      <c r="R49" s="591"/>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0"/>
      <c r="AY49" s="521"/>
      <c r="AZ49" s="592"/>
      <c r="BA49" s="593"/>
      <c r="BB49" s="390"/>
      <c r="BC49" s="391"/>
      <c r="BD49" s="391"/>
      <c r="BE49" s="391"/>
      <c r="BF49" s="392"/>
    </row>
    <row r="50" spans="2:58" ht="20.25" customHeight="1" x14ac:dyDescent="0.4">
      <c r="B50" s="585"/>
      <c r="C50" s="384"/>
      <c r="D50" s="385"/>
      <c r="E50" s="386"/>
      <c r="F50" s="92"/>
      <c r="G50" s="321"/>
      <c r="H50" s="326"/>
      <c r="I50" s="324"/>
      <c r="J50" s="324"/>
      <c r="K50" s="325"/>
      <c r="L50" s="333"/>
      <c r="M50" s="334"/>
      <c r="N50" s="334"/>
      <c r="O50" s="335"/>
      <c r="P50" s="517" t="s">
        <v>15</v>
      </c>
      <c r="Q50" s="518"/>
      <c r="R50" s="519"/>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13">
        <f>IF($BB$3="４週",SUM(S50:AT50),IF($BB$3="暦月",SUM(S50:AW50),""))</f>
        <v>0</v>
      </c>
      <c r="AY50" s="514"/>
      <c r="AZ50" s="515">
        <f>IF($BB$3="４週",AX50/4,IF($BB$3="暦月",'地密通所（1枚版）'!AX50/('地密通所（1枚版）'!$BB$8/7),""))</f>
        <v>0</v>
      </c>
      <c r="BA50" s="516"/>
      <c r="BB50" s="393"/>
      <c r="BC50" s="394"/>
      <c r="BD50" s="394"/>
      <c r="BE50" s="394"/>
      <c r="BF50" s="395"/>
    </row>
    <row r="51" spans="2:58" ht="20.25" customHeight="1" x14ac:dyDescent="0.4">
      <c r="B51" s="585"/>
      <c r="C51" s="387"/>
      <c r="D51" s="388"/>
      <c r="E51" s="389"/>
      <c r="F51" s="92">
        <f>C49</f>
        <v>0</v>
      </c>
      <c r="G51" s="379"/>
      <c r="H51" s="326"/>
      <c r="I51" s="324"/>
      <c r="J51" s="324"/>
      <c r="K51" s="325"/>
      <c r="L51" s="380"/>
      <c r="M51" s="347"/>
      <c r="N51" s="347"/>
      <c r="O51" s="348"/>
      <c r="P51" s="502" t="s">
        <v>50</v>
      </c>
      <c r="Q51" s="503"/>
      <c r="R51" s="504"/>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05">
        <f>IF($BB$3="４週",SUM(S51:AT51),IF($BB$3="暦月",SUM(S51:AW51),""))</f>
        <v>0</v>
      </c>
      <c r="AY51" s="506"/>
      <c r="AZ51" s="507">
        <f>IF($BB$3="４週",AX51/4,IF($BB$3="暦月",'地密通所（1枚版）'!AX51/('地密通所（1枚版）'!$BB$8/7),""))</f>
        <v>0</v>
      </c>
      <c r="BA51" s="508"/>
      <c r="BB51" s="396"/>
      <c r="BC51" s="397"/>
      <c r="BD51" s="397"/>
      <c r="BE51" s="397"/>
      <c r="BF51" s="398"/>
    </row>
    <row r="52" spans="2:58" ht="20.25" customHeight="1" x14ac:dyDescent="0.4">
      <c r="B52" s="585">
        <f>B49+1</f>
        <v>11</v>
      </c>
      <c r="C52" s="381"/>
      <c r="D52" s="382"/>
      <c r="E52" s="383"/>
      <c r="F52" s="94"/>
      <c r="G52" s="320"/>
      <c r="H52" s="323"/>
      <c r="I52" s="324"/>
      <c r="J52" s="324"/>
      <c r="K52" s="325"/>
      <c r="L52" s="330"/>
      <c r="M52" s="331"/>
      <c r="N52" s="331"/>
      <c r="O52" s="332"/>
      <c r="P52" s="589" t="s">
        <v>49</v>
      </c>
      <c r="Q52" s="590"/>
      <c r="R52" s="591"/>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0"/>
      <c r="AY52" s="521"/>
      <c r="AZ52" s="592"/>
      <c r="BA52" s="593"/>
      <c r="BB52" s="390"/>
      <c r="BC52" s="391"/>
      <c r="BD52" s="391"/>
      <c r="BE52" s="391"/>
      <c r="BF52" s="392"/>
    </row>
    <row r="53" spans="2:58" ht="20.25" customHeight="1" x14ac:dyDescent="0.4">
      <c r="B53" s="585"/>
      <c r="C53" s="384"/>
      <c r="D53" s="385"/>
      <c r="E53" s="386"/>
      <c r="F53" s="92"/>
      <c r="G53" s="321"/>
      <c r="H53" s="326"/>
      <c r="I53" s="324"/>
      <c r="J53" s="324"/>
      <c r="K53" s="325"/>
      <c r="L53" s="333"/>
      <c r="M53" s="334"/>
      <c r="N53" s="334"/>
      <c r="O53" s="335"/>
      <c r="P53" s="517" t="s">
        <v>15</v>
      </c>
      <c r="Q53" s="518"/>
      <c r="R53" s="519"/>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13">
        <f>IF($BB$3="４週",SUM(S53:AT53),IF($BB$3="暦月",SUM(S53:AW53),""))</f>
        <v>0</v>
      </c>
      <c r="AY53" s="514"/>
      <c r="AZ53" s="515">
        <f>IF($BB$3="４週",AX53/4,IF($BB$3="暦月",'地密通所（1枚版）'!AX53/('地密通所（1枚版）'!$BB$8/7),""))</f>
        <v>0</v>
      </c>
      <c r="BA53" s="516"/>
      <c r="BB53" s="393"/>
      <c r="BC53" s="394"/>
      <c r="BD53" s="394"/>
      <c r="BE53" s="394"/>
      <c r="BF53" s="395"/>
    </row>
    <row r="54" spans="2:58" ht="20.25" customHeight="1" x14ac:dyDescent="0.4">
      <c r="B54" s="585"/>
      <c r="C54" s="387"/>
      <c r="D54" s="388"/>
      <c r="E54" s="389"/>
      <c r="F54" s="92">
        <f>C52</f>
        <v>0</v>
      </c>
      <c r="G54" s="379"/>
      <c r="H54" s="326"/>
      <c r="I54" s="324"/>
      <c r="J54" s="324"/>
      <c r="K54" s="325"/>
      <c r="L54" s="380"/>
      <c r="M54" s="347"/>
      <c r="N54" s="347"/>
      <c r="O54" s="348"/>
      <c r="P54" s="502" t="s">
        <v>50</v>
      </c>
      <c r="Q54" s="503"/>
      <c r="R54" s="504"/>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05">
        <f>IF($BB$3="４週",SUM(S54:AT54),IF($BB$3="暦月",SUM(S54:AW54),""))</f>
        <v>0</v>
      </c>
      <c r="AY54" s="506"/>
      <c r="AZ54" s="507">
        <f>IF($BB$3="４週",AX54/4,IF($BB$3="暦月",'地密通所（1枚版）'!AX54/('地密通所（1枚版）'!$BB$8/7),""))</f>
        <v>0</v>
      </c>
      <c r="BA54" s="508"/>
      <c r="BB54" s="396"/>
      <c r="BC54" s="397"/>
      <c r="BD54" s="397"/>
      <c r="BE54" s="397"/>
      <c r="BF54" s="398"/>
    </row>
    <row r="55" spans="2:58" ht="20.25" customHeight="1" x14ac:dyDescent="0.4">
      <c r="B55" s="585">
        <f>B52+1</f>
        <v>12</v>
      </c>
      <c r="C55" s="381"/>
      <c r="D55" s="382"/>
      <c r="E55" s="383"/>
      <c r="F55" s="94"/>
      <c r="G55" s="320"/>
      <c r="H55" s="323"/>
      <c r="I55" s="324"/>
      <c r="J55" s="324"/>
      <c r="K55" s="325"/>
      <c r="L55" s="330"/>
      <c r="M55" s="331"/>
      <c r="N55" s="331"/>
      <c r="O55" s="332"/>
      <c r="P55" s="589" t="s">
        <v>49</v>
      </c>
      <c r="Q55" s="590"/>
      <c r="R55" s="59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0"/>
      <c r="AY55" s="521"/>
      <c r="AZ55" s="592"/>
      <c r="BA55" s="593"/>
      <c r="BB55" s="344"/>
      <c r="BC55" s="331"/>
      <c r="BD55" s="331"/>
      <c r="BE55" s="331"/>
      <c r="BF55" s="332"/>
    </row>
    <row r="56" spans="2:58" ht="20.25" customHeight="1" x14ac:dyDescent="0.4">
      <c r="B56" s="585"/>
      <c r="C56" s="384"/>
      <c r="D56" s="385"/>
      <c r="E56" s="386"/>
      <c r="F56" s="92"/>
      <c r="G56" s="321"/>
      <c r="H56" s="326"/>
      <c r="I56" s="324"/>
      <c r="J56" s="324"/>
      <c r="K56" s="325"/>
      <c r="L56" s="333"/>
      <c r="M56" s="334"/>
      <c r="N56" s="334"/>
      <c r="O56" s="335"/>
      <c r="P56" s="517" t="s">
        <v>15</v>
      </c>
      <c r="Q56" s="518"/>
      <c r="R56" s="519"/>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13">
        <f>IF($BB$3="４週",SUM(S56:AT56),IF($BB$3="暦月",SUM(S56:AW56),""))</f>
        <v>0</v>
      </c>
      <c r="AY56" s="514"/>
      <c r="AZ56" s="515">
        <f>IF($BB$3="４週",AX56/4,IF($BB$3="暦月",'地密通所（1枚版）'!AX56/('地密通所（1枚版）'!$BB$8/7),""))</f>
        <v>0</v>
      </c>
      <c r="BA56" s="516"/>
      <c r="BB56" s="345"/>
      <c r="BC56" s="334"/>
      <c r="BD56" s="334"/>
      <c r="BE56" s="334"/>
      <c r="BF56" s="335"/>
    </row>
    <row r="57" spans="2:58" ht="20.25" customHeight="1" x14ac:dyDescent="0.4">
      <c r="B57" s="585"/>
      <c r="C57" s="387"/>
      <c r="D57" s="388"/>
      <c r="E57" s="389"/>
      <c r="F57" s="92">
        <f>C55</f>
        <v>0</v>
      </c>
      <c r="G57" s="379"/>
      <c r="H57" s="326"/>
      <c r="I57" s="324"/>
      <c r="J57" s="324"/>
      <c r="K57" s="325"/>
      <c r="L57" s="380"/>
      <c r="M57" s="347"/>
      <c r="N57" s="347"/>
      <c r="O57" s="348"/>
      <c r="P57" s="502" t="s">
        <v>50</v>
      </c>
      <c r="Q57" s="503"/>
      <c r="R57" s="504"/>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05">
        <f>IF($BB$3="４週",SUM(S57:AT57),IF($BB$3="暦月",SUM(S57:AW57),""))</f>
        <v>0</v>
      </c>
      <c r="AY57" s="506"/>
      <c r="AZ57" s="507">
        <f>IF($BB$3="４週",AX57/4,IF($BB$3="暦月",'地密通所（1枚版）'!AX57/('地密通所（1枚版）'!$BB$8/7),""))</f>
        <v>0</v>
      </c>
      <c r="BA57" s="508"/>
      <c r="BB57" s="346"/>
      <c r="BC57" s="347"/>
      <c r="BD57" s="347"/>
      <c r="BE57" s="347"/>
      <c r="BF57" s="348"/>
    </row>
    <row r="58" spans="2:58" ht="20.25" customHeight="1" x14ac:dyDescent="0.4">
      <c r="B58" s="585">
        <f>B55+1</f>
        <v>13</v>
      </c>
      <c r="C58" s="381"/>
      <c r="D58" s="382"/>
      <c r="E58" s="383"/>
      <c r="F58" s="94"/>
      <c r="G58" s="320"/>
      <c r="H58" s="323"/>
      <c r="I58" s="324"/>
      <c r="J58" s="324"/>
      <c r="K58" s="325"/>
      <c r="L58" s="330"/>
      <c r="M58" s="331"/>
      <c r="N58" s="331"/>
      <c r="O58" s="332"/>
      <c r="P58" s="589" t="s">
        <v>49</v>
      </c>
      <c r="Q58" s="590"/>
      <c r="R58" s="59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0"/>
      <c r="AY58" s="521"/>
      <c r="AZ58" s="592"/>
      <c r="BA58" s="593"/>
      <c r="BB58" s="344"/>
      <c r="BC58" s="331"/>
      <c r="BD58" s="331"/>
      <c r="BE58" s="331"/>
      <c r="BF58" s="332"/>
    </row>
    <row r="59" spans="2:58" ht="20.25" customHeight="1" x14ac:dyDescent="0.4">
      <c r="B59" s="585"/>
      <c r="C59" s="384"/>
      <c r="D59" s="385"/>
      <c r="E59" s="386"/>
      <c r="F59" s="92"/>
      <c r="G59" s="321"/>
      <c r="H59" s="326"/>
      <c r="I59" s="324"/>
      <c r="J59" s="324"/>
      <c r="K59" s="325"/>
      <c r="L59" s="333"/>
      <c r="M59" s="334"/>
      <c r="N59" s="334"/>
      <c r="O59" s="335"/>
      <c r="P59" s="517" t="s">
        <v>15</v>
      </c>
      <c r="Q59" s="518"/>
      <c r="R59" s="519"/>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13">
        <f>IF($BB$3="４週",SUM(S59:AT59),IF($BB$3="暦月",SUM(S59:AW59),""))</f>
        <v>0</v>
      </c>
      <c r="AY59" s="514"/>
      <c r="AZ59" s="515">
        <f>IF($BB$3="４週",AX59/4,IF($BB$3="暦月",'地密通所（1枚版）'!AX59/('地密通所（1枚版）'!$BB$8/7),""))</f>
        <v>0</v>
      </c>
      <c r="BA59" s="516"/>
      <c r="BB59" s="345"/>
      <c r="BC59" s="334"/>
      <c r="BD59" s="334"/>
      <c r="BE59" s="334"/>
      <c r="BF59" s="335"/>
    </row>
    <row r="60" spans="2:58" ht="20.25" customHeight="1" thickBot="1" x14ac:dyDescent="0.45">
      <c r="B60" s="621"/>
      <c r="C60" s="387"/>
      <c r="D60" s="388"/>
      <c r="E60" s="389"/>
      <c r="F60" s="95">
        <f>C58</f>
        <v>0</v>
      </c>
      <c r="G60" s="322"/>
      <c r="H60" s="327"/>
      <c r="I60" s="328"/>
      <c r="J60" s="328"/>
      <c r="K60" s="329"/>
      <c r="L60" s="336"/>
      <c r="M60" s="337"/>
      <c r="N60" s="337"/>
      <c r="O60" s="338"/>
      <c r="P60" s="622" t="s">
        <v>50</v>
      </c>
      <c r="Q60" s="623"/>
      <c r="R60" s="624"/>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05">
        <f>IF($BB$3="４週",SUM(S60:AT60),IF($BB$3="暦月",SUM(S60:AW60),""))</f>
        <v>0</v>
      </c>
      <c r="AY60" s="506"/>
      <c r="AZ60" s="507">
        <f>IF($BB$3="４週",AX60/4,IF($BB$3="暦月",'地密通所（1枚版）'!AX60/('地密通所（1枚版）'!$BB$8/7),""))</f>
        <v>0</v>
      </c>
      <c r="BA60" s="508"/>
      <c r="BB60" s="363"/>
      <c r="BC60" s="337"/>
      <c r="BD60" s="337"/>
      <c r="BE60" s="337"/>
      <c r="BF60" s="33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5"/>
      <c r="C62" s="276"/>
      <c r="D62" s="276"/>
      <c r="E62" s="276"/>
      <c r="F62" s="187"/>
      <c r="G62" s="373" t="s">
        <v>192</v>
      </c>
      <c r="H62" s="373"/>
      <c r="I62" s="373"/>
      <c r="J62" s="373"/>
      <c r="K62" s="374"/>
      <c r="L62" s="270"/>
      <c r="M62" s="367" t="s">
        <v>60</v>
      </c>
      <c r="N62" s="368"/>
      <c r="O62" s="368"/>
      <c r="P62" s="368"/>
      <c r="Q62" s="368"/>
      <c r="R62" s="369"/>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305" t="str">
        <f>IF(SUMIF($F$22:$F$60, $M62, AX$22:AX$60)=0,"",SUMIF($F$22:$F$60, $M62, AX$22:AX$60))</f>
        <v/>
      </c>
      <c r="AY62" s="306"/>
      <c r="AZ62" s="307" t="str">
        <f>IF(AX62="","",IF($BB$3="４週",AX62/4,IF($BB$3="暦月",AX62/($BB$8/7),"")))</f>
        <v/>
      </c>
      <c r="BA62" s="308"/>
      <c r="BB62" s="594"/>
      <c r="BC62" s="595"/>
      <c r="BD62" s="595"/>
      <c r="BE62" s="595"/>
      <c r="BF62" s="596"/>
    </row>
    <row r="63" spans="2:58" ht="20.25" customHeight="1" x14ac:dyDescent="0.4">
      <c r="B63" s="277"/>
      <c r="C63" s="202"/>
      <c r="D63" s="202"/>
      <c r="E63" s="202"/>
      <c r="F63" s="189"/>
      <c r="G63" s="375"/>
      <c r="H63" s="375"/>
      <c r="I63" s="375"/>
      <c r="J63" s="375"/>
      <c r="K63" s="376"/>
      <c r="L63" s="274"/>
      <c r="M63" s="370" t="s">
        <v>5</v>
      </c>
      <c r="N63" s="371"/>
      <c r="O63" s="371"/>
      <c r="P63" s="371"/>
      <c r="Q63" s="371"/>
      <c r="R63" s="372"/>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305" t="str">
        <f>IF(SUMIF($F$22:$F$60, $M63, AX$22:AX$60)=0,"",SUMIF($F$22:$F$60, $M63, AX$22:AX$60))</f>
        <v/>
      </c>
      <c r="AY63" s="306"/>
      <c r="AZ63" s="307" t="str">
        <f>IF(AX63="","",IF($BB$3="４週",AX63/4,IF($BB$3="暦月",AX63/($BB$8/7),"")))</f>
        <v/>
      </c>
      <c r="BA63" s="308"/>
      <c r="BB63" s="597"/>
      <c r="BC63" s="598"/>
      <c r="BD63" s="598"/>
      <c r="BE63" s="598"/>
      <c r="BF63" s="599"/>
    </row>
    <row r="64" spans="2:58" ht="20.25" customHeight="1" x14ac:dyDescent="0.4">
      <c r="B64" s="268"/>
      <c r="C64" s="269"/>
      <c r="D64" s="269"/>
      <c r="E64" s="269"/>
      <c r="F64" s="189"/>
      <c r="G64" s="377"/>
      <c r="H64" s="377"/>
      <c r="I64" s="377"/>
      <c r="J64" s="377"/>
      <c r="K64" s="378"/>
      <c r="L64" s="274"/>
      <c r="M64" s="370" t="s">
        <v>61</v>
      </c>
      <c r="N64" s="371"/>
      <c r="O64" s="371"/>
      <c r="P64" s="371"/>
      <c r="Q64" s="371"/>
      <c r="R64" s="372"/>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305" t="str">
        <f>IF(SUMIF($F$22:$F$60, $M64, AX$22:AX$60)=0,"",SUMIF($F$22:$F$60, $M64, AX$22:AX$60))</f>
        <v/>
      </c>
      <c r="AY64" s="306"/>
      <c r="AZ64" s="307" t="str">
        <f>IF(AX64="","",IF($BB$3="４週",AX64/4,IF($BB$3="暦月",AX64/($BB$8/7),"")))</f>
        <v/>
      </c>
      <c r="BA64" s="308"/>
      <c r="BB64" s="597"/>
      <c r="BC64" s="598"/>
      <c r="BD64" s="598"/>
      <c r="BE64" s="598"/>
      <c r="BF64" s="599"/>
    </row>
    <row r="65" spans="1:73" ht="20.25" customHeight="1" x14ac:dyDescent="0.4">
      <c r="B65" s="53"/>
      <c r="C65" s="26"/>
      <c r="D65" s="26"/>
      <c r="E65" s="26"/>
      <c r="F65" s="26"/>
      <c r="G65" s="603" t="s">
        <v>193</v>
      </c>
      <c r="H65" s="603"/>
      <c r="I65" s="603"/>
      <c r="J65" s="603"/>
      <c r="K65" s="603"/>
      <c r="L65" s="603"/>
      <c r="M65" s="603"/>
      <c r="N65" s="603"/>
      <c r="O65" s="603"/>
      <c r="P65" s="603"/>
      <c r="Q65" s="603"/>
      <c r="R65" s="604"/>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605"/>
      <c r="AY65" s="606"/>
      <c r="AZ65" s="606"/>
      <c r="BA65" s="607"/>
      <c r="BB65" s="597"/>
      <c r="BC65" s="598"/>
      <c r="BD65" s="598"/>
      <c r="BE65" s="598"/>
      <c r="BF65" s="599"/>
    </row>
    <row r="66" spans="1:73" ht="20.25" customHeight="1" x14ac:dyDescent="0.4">
      <c r="B66" s="53"/>
      <c r="C66" s="26"/>
      <c r="D66" s="26"/>
      <c r="E66" s="26"/>
      <c r="F66" s="26"/>
      <c r="G66" s="603" t="s">
        <v>194</v>
      </c>
      <c r="H66" s="603"/>
      <c r="I66" s="603"/>
      <c r="J66" s="603"/>
      <c r="K66" s="603"/>
      <c r="L66" s="603"/>
      <c r="M66" s="603"/>
      <c r="N66" s="603"/>
      <c r="O66" s="603"/>
      <c r="P66" s="603"/>
      <c r="Q66" s="603"/>
      <c r="R66" s="604"/>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608"/>
      <c r="AY66" s="609"/>
      <c r="AZ66" s="609"/>
      <c r="BA66" s="610"/>
      <c r="BB66" s="597"/>
      <c r="BC66" s="598"/>
      <c r="BD66" s="598"/>
      <c r="BE66" s="598"/>
      <c r="BF66" s="599"/>
    </row>
    <row r="67" spans="1:73" ht="20.25" customHeight="1" thickBot="1" x14ac:dyDescent="0.45">
      <c r="B67" s="54"/>
      <c r="C67" s="114"/>
      <c r="D67" s="114"/>
      <c r="E67" s="114"/>
      <c r="F67" s="114"/>
      <c r="G67" s="614" t="s">
        <v>215</v>
      </c>
      <c r="H67" s="615"/>
      <c r="I67" s="615"/>
      <c r="J67" s="615"/>
      <c r="K67" s="615"/>
      <c r="L67" s="615"/>
      <c r="M67" s="615"/>
      <c r="N67" s="615"/>
      <c r="O67" s="615"/>
      <c r="P67" s="615"/>
      <c r="Q67" s="615"/>
      <c r="R67" s="616"/>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608"/>
      <c r="AY67" s="609"/>
      <c r="AZ67" s="609"/>
      <c r="BA67" s="610"/>
      <c r="BB67" s="597"/>
      <c r="BC67" s="598"/>
      <c r="BD67" s="598"/>
      <c r="BE67" s="598"/>
      <c r="BF67" s="599"/>
    </row>
    <row r="68" spans="1:73" ht="18.75" customHeight="1" x14ac:dyDescent="0.4">
      <c r="B68" s="525" t="s">
        <v>195</v>
      </c>
      <c r="C68" s="526"/>
      <c r="D68" s="526"/>
      <c r="E68" s="526"/>
      <c r="F68" s="526"/>
      <c r="G68" s="526"/>
      <c r="H68" s="526"/>
      <c r="I68" s="526"/>
      <c r="J68" s="526"/>
      <c r="K68" s="527"/>
      <c r="L68" s="617" t="s">
        <v>60</v>
      </c>
      <c r="M68" s="617"/>
      <c r="N68" s="617"/>
      <c r="O68" s="617"/>
      <c r="P68" s="617"/>
      <c r="Q68" s="617"/>
      <c r="R68" s="618"/>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608"/>
      <c r="AY68" s="609"/>
      <c r="AZ68" s="609"/>
      <c r="BA68" s="610"/>
      <c r="BB68" s="597"/>
      <c r="BC68" s="598"/>
      <c r="BD68" s="598"/>
      <c r="BE68" s="598"/>
      <c r="BF68" s="599"/>
    </row>
    <row r="69" spans="1:73" ht="18.75" customHeight="1" x14ac:dyDescent="0.4">
      <c r="B69" s="525"/>
      <c r="C69" s="526"/>
      <c r="D69" s="526"/>
      <c r="E69" s="526"/>
      <c r="F69" s="526"/>
      <c r="G69" s="526"/>
      <c r="H69" s="526"/>
      <c r="I69" s="526"/>
      <c r="J69" s="526"/>
      <c r="K69" s="527"/>
      <c r="L69" s="619" t="s">
        <v>5</v>
      </c>
      <c r="M69" s="619"/>
      <c r="N69" s="619"/>
      <c r="O69" s="619"/>
      <c r="P69" s="619"/>
      <c r="Q69" s="619"/>
      <c r="R69" s="620"/>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608"/>
      <c r="AY69" s="609"/>
      <c r="AZ69" s="609"/>
      <c r="BA69" s="610"/>
      <c r="BB69" s="597"/>
      <c r="BC69" s="598"/>
      <c r="BD69" s="598"/>
      <c r="BE69" s="598"/>
      <c r="BF69" s="599"/>
    </row>
    <row r="70" spans="1:73" ht="18.75" customHeight="1" x14ac:dyDescent="0.4">
      <c r="B70" s="525"/>
      <c r="C70" s="526"/>
      <c r="D70" s="526"/>
      <c r="E70" s="526"/>
      <c r="F70" s="526"/>
      <c r="G70" s="526"/>
      <c r="H70" s="526"/>
      <c r="I70" s="526"/>
      <c r="J70" s="526"/>
      <c r="K70" s="527"/>
      <c r="L70" s="619" t="s">
        <v>61</v>
      </c>
      <c r="M70" s="619"/>
      <c r="N70" s="619"/>
      <c r="O70" s="619"/>
      <c r="P70" s="619"/>
      <c r="Q70" s="619"/>
      <c r="R70" s="620"/>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608"/>
      <c r="AY70" s="609"/>
      <c r="AZ70" s="609"/>
      <c r="BA70" s="610"/>
      <c r="BB70" s="597"/>
      <c r="BC70" s="598"/>
      <c r="BD70" s="598"/>
      <c r="BE70" s="598"/>
      <c r="BF70" s="599"/>
    </row>
    <row r="71" spans="1:73" ht="18.75" customHeight="1" x14ac:dyDescent="0.4">
      <c r="B71" s="525"/>
      <c r="C71" s="526"/>
      <c r="D71" s="526"/>
      <c r="E71" s="526"/>
      <c r="F71" s="526"/>
      <c r="G71" s="526"/>
      <c r="H71" s="526"/>
      <c r="I71" s="526"/>
      <c r="J71" s="526"/>
      <c r="K71" s="527"/>
      <c r="L71" s="619" t="s">
        <v>62</v>
      </c>
      <c r="M71" s="619"/>
      <c r="N71" s="619"/>
      <c r="O71" s="619"/>
      <c r="P71" s="619"/>
      <c r="Q71" s="619"/>
      <c r="R71" s="620"/>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608"/>
      <c r="AY71" s="609"/>
      <c r="AZ71" s="609"/>
      <c r="BA71" s="610"/>
      <c r="BB71" s="597"/>
      <c r="BC71" s="598"/>
      <c r="BD71" s="598"/>
      <c r="BE71" s="598"/>
      <c r="BF71" s="599"/>
    </row>
    <row r="72" spans="1:73" ht="18.75" customHeight="1" thickBot="1" x14ac:dyDescent="0.45">
      <c r="B72" s="528"/>
      <c r="C72" s="529"/>
      <c r="D72" s="529"/>
      <c r="E72" s="529"/>
      <c r="F72" s="529"/>
      <c r="G72" s="529"/>
      <c r="H72" s="529"/>
      <c r="I72" s="529"/>
      <c r="J72" s="529"/>
      <c r="K72" s="530"/>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611"/>
      <c r="AY72" s="612"/>
      <c r="AZ72" s="612"/>
      <c r="BA72" s="613"/>
      <c r="BB72" s="600"/>
      <c r="BC72" s="601"/>
      <c r="BD72" s="601"/>
      <c r="BE72" s="601"/>
      <c r="BF72" s="60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25" t="s">
        <v>147</v>
      </c>
      <c r="G4" s="625"/>
      <c r="H4" s="625"/>
      <c r="I4" s="625"/>
      <c r="J4" s="625"/>
      <c r="K4" s="625"/>
    </row>
    <row r="5" spans="2:11" s="61" customFormat="1" ht="20.25" customHeight="1" x14ac:dyDescent="0.4">
      <c r="B5" s="73"/>
      <c r="C5" s="55" t="s">
        <v>148</v>
      </c>
      <c r="D5" s="55"/>
      <c r="F5" s="625"/>
      <c r="G5" s="625"/>
      <c r="H5" s="625"/>
      <c r="I5" s="625"/>
      <c r="J5" s="625"/>
      <c r="K5" s="625"/>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67" t="s">
        <v>176</v>
      </c>
      <c r="D4" s="207"/>
    </row>
    <row r="5" spans="1:12" x14ac:dyDescent="0.4">
      <c r="A5" s="206"/>
      <c r="B5" s="210">
        <v>2</v>
      </c>
      <c r="C5" s="267" t="s">
        <v>158</v>
      </c>
    </row>
    <row r="6" spans="1:12" x14ac:dyDescent="0.4">
      <c r="A6" s="206"/>
      <c r="B6" s="210">
        <v>3</v>
      </c>
      <c r="C6" s="267" t="s">
        <v>158</v>
      </c>
      <c r="D6" s="207"/>
    </row>
    <row r="7" spans="1:12" x14ac:dyDescent="0.4">
      <c r="A7" s="206"/>
      <c r="B7" s="210">
        <v>4</v>
      </c>
      <c r="C7" s="267" t="s">
        <v>158</v>
      </c>
      <c r="D7" s="207"/>
    </row>
    <row r="8" spans="1:12" x14ac:dyDescent="0.4">
      <c r="A8" s="206"/>
      <c r="B8" s="210">
        <v>5</v>
      </c>
      <c r="C8" s="26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x14ac:dyDescent="0.4">
      <c r="B14" s="627"/>
      <c r="C14" s="222" t="s">
        <v>158</v>
      </c>
      <c r="D14" s="223" t="s">
        <v>125</v>
      </c>
      <c r="E14" s="223" t="s">
        <v>85</v>
      </c>
      <c r="F14" s="223" t="s">
        <v>29</v>
      </c>
      <c r="G14" s="224" t="s">
        <v>27</v>
      </c>
      <c r="H14" s="223" t="s">
        <v>29</v>
      </c>
      <c r="I14" s="223" t="s">
        <v>29</v>
      </c>
      <c r="J14" s="223" t="s">
        <v>29</v>
      </c>
      <c r="K14" s="223" t="s">
        <v>29</v>
      </c>
      <c r="L14" s="225" t="s">
        <v>29</v>
      </c>
    </row>
    <row r="15" spans="1:12" x14ac:dyDescent="0.4">
      <c r="B15" s="627"/>
      <c r="C15" s="222" t="s">
        <v>158</v>
      </c>
      <c r="D15" s="223" t="s">
        <v>127</v>
      </c>
      <c r="E15" s="226" t="s">
        <v>158</v>
      </c>
      <c r="F15" s="226" t="s">
        <v>158</v>
      </c>
      <c r="G15" s="224" t="s">
        <v>28</v>
      </c>
      <c r="H15" s="226" t="s">
        <v>158</v>
      </c>
      <c r="I15" s="226" t="s">
        <v>158</v>
      </c>
      <c r="J15" s="226" t="s">
        <v>158</v>
      </c>
      <c r="K15" s="226" t="s">
        <v>158</v>
      </c>
      <c r="L15" s="227" t="s">
        <v>158</v>
      </c>
    </row>
    <row r="16" spans="1:12" x14ac:dyDescent="0.4">
      <c r="B16" s="627"/>
      <c r="C16" s="222" t="s">
        <v>158</v>
      </c>
      <c r="D16" s="226" t="s">
        <v>158</v>
      </c>
      <c r="E16" s="226" t="s">
        <v>158</v>
      </c>
      <c r="F16" s="226" t="s">
        <v>158</v>
      </c>
      <c r="G16" s="224" t="s">
        <v>14</v>
      </c>
      <c r="H16" s="226" t="s">
        <v>158</v>
      </c>
      <c r="I16" s="226" t="s">
        <v>158</v>
      </c>
      <c r="J16" s="226" t="s">
        <v>158</v>
      </c>
      <c r="K16" s="226" t="s">
        <v>158</v>
      </c>
      <c r="L16" s="227" t="s">
        <v>158</v>
      </c>
    </row>
    <row r="17" spans="2:12" x14ac:dyDescent="0.4">
      <c r="B17" s="627"/>
      <c r="C17" s="222" t="s">
        <v>158</v>
      </c>
      <c r="D17" s="226" t="s">
        <v>158</v>
      </c>
      <c r="E17" s="226" t="s">
        <v>158</v>
      </c>
      <c r="F17" s="226" t="s">
        <v>158</v>
      </c>
      <c r="G17" s="224" t="s">
        <v>6</v>
      </c>
      <c r="H17" s="226" t="s">
        <v>158</v>
      </c>
      <c r="I17" s="226" t="s">
        <v>158</v>
      </c>
      <c r="J17" s="226" t="s">
        <v>158</v>
      </c>
      <c r="K17" s="226" t="s">
        <v>158</v>
      </c>
      <c r="L17" s="227" t="s">
        <v>158</v>
      </c>
    </row>
    <row r="18" spans="2:12" x14ac:dyDescent="0.4">
      <c r="B18" s="627"/>
      <c r="C18" s="222" t="s">
        <v>158</v>
      </c>
      <c r="D18" s="226" t="s">
        <v>158</v>
      </c>
      <c r="E18" s="226" t="s">
        <v>158</v>
      </c>
      <c r="F18" s="226" t="s">
        <v>158</v>
      </c>
      <c r="G18" s="224" t="s">
        <v>86</v>
      </c>
      <c r="H18" s="226" t="s">
        <v>158</v>
      </c>
      <c r="I18" s="226" t="s">
        <v>158</v>
      </c>
      <c r="J18" s="226" t="s">
        <v>158</v>
      </c>
      <c r="K18" s="226" t="s">
        <v>158</v>
      </c>
      <c r="L18" s="227" t="s">
        <v>158</v>
      </c>
    </row>
    <row r="19" spans="2:12" x14ac:dyDescent="0.4">
      <c r="B19" s="627"/>
      <c r="C19" s="222" t="s">
        <v>158</v>
      </c>
      <c r="D19" s="226" t="s">
        <v>158</v>
      </c>
      <c r="E19" s="226" t="s">
        <v>158</v>
      </c>
      <c r="F19" s="226" t="s">
        <v>158</v>
      </c>
      <c r="G19" s="224" t="s">
        <v>87</v>
      </c>
      <c r="H19" s="226" t="s">
        <v>158</v>
      </c>
      <c r="I19" s="226" t="s">
        <v>158</v>
      </c>
      <c r="J19" s="226" t="s">
        <v>158</v>
      </c>
      <c r="K19" s="226" t="s">
        <v>158</v>
      </c>
      <c r="L19" s="227" t="s">
        <v>158</v>
      </c>
    </row>
    <row r="20" spans="2:12" x14ac:dyDescent="0.4">
      <c r="B20" s="627"/>
      <c r="C20" s="222" t="s">
        <v>158</v>
      </c>
      <c r="D20" s="226" t="s">
        <v>158</v>
      </c>
      <c r="E20" s="226" t="s">
        <v>158</v>
      </c>
      <c r="F20" s="226" t="s">
        <v>158</v>
      </c>
      <c r="G20" s="224" t="s">
        <v>30</v>
      </c>
      <c r="H20" s="226" t="s">
        <v>158</v>
      </c>
      <c r="I20" s="226" t="s">
        <v>158</v>
      </c>
      <c r="J20" s="226" t="s">
        <v>158</v>
      </c>
      <c r="K20" s="226" t="s">
        <v>158</v>
      </c>
      <c r="L20" s="227" t="s">
        <v>158</v>
      </c>
    </row>
    <row r="21" spans="2:12" x14ac:dyDescent="0.4">
      <c r="B21" s="627"/>
      <c r="C21" s="222" t="s">
        <v>158</v>
      </c>
      <c r="D21" s="226" t="s">
        <v>158</v>
      </c>
      <c r="E21" s="226" t="s">
        <v>158</v>
      </c>
      <c r="F21" s="226" t="s">
        <v>158</v>
      </c>
      <c r="G21" s="224" t="s">
        <v>31</v>
      </c>
      <c r="H21" s="226" t="s">
        <v>158</v>
      </c>
      <c r="I21" s="226" t="s">
        <v>158</v>
      </c>
      <c r="J21" s="226" t="s">
        <v>158</v>
      </c>
      <c r="K21" s="226" t="s">
        <v>158</v>
      </c>
      <c r="L21" s="227" t="s">
        <v>158</v>
      </c>
    </row>
    <row r="22" spans="2:12" x14ac:dyDescent="0.4">
      <c r="B22" s="627"/>
      <c r="C22" s="222" t="s">
        <v>158</v>
      </c>
      <c r="D22" s="226" t="s">
        <v>158</v>
      </c>
      <c r="E22" s="226" t="s">
        <v>158</v>
      </c>
      <c r="F22" s="226" t="s">
        <v>158</v>
      </c>
      <c r="G22" s="226" t="s">
        <v>158</v>
      </c>
      <c r="H22" s="226" t="s">
        <v>158</v>
      </c>
      <c r="I22" s="226" t="s">
        <v>158</v>
      </c>
      <c r="J22" s="226" t="s">
        <v>158</v>
      </c>
      <c r="K22" s="226" t="s">
        <v>158</v>
      </c>
      <c r="L22" s="227" t="s">
        <v>158</v>
      </c>
    </row>
    <row r="23" spans="2:12" x14ac:dyDescent="0.4">
      <c r="B23" s="627"/>
      <c r="C23" s="222" t="s">
        <v>158</v>
      </c>
      <c r="D23" s="226" t="s">
        <v>158</v>
      </c>
      <c r="E23" s="226" t="s">
        <v>158</v>
      </c>
      <c r="F23" s="226" t="s">
        <v>158</v>
      </c>
      <c r="G23" s="226" t="s">
        <v>158</v>
      </c>
      <c r="H23" s="226" t="s">
        <v>158</v>
      </c>
      <c r="I23" s="226" t="s">
        <v>158</v>
      </c>
      <c r="J23" s="226" t="s">
        <v>158</v>
      </c>
      <c r="K23" s="226" t="s">
        <v>158</v>
      </c>
      <c r="L23" s="227" t="s">
        <v>158</v>
      </c>
    </row>
    <row r="24" spans="2:12" x14ac:dyDescent="0.4">
      <c r="B24" s="627"/>
      <c r="C24" s="222" t="s">
        <v>158</v>
      </c>
      <c r="D24" s="226" t="s">
        <v>158</v>
      </c>
      <c r="E24" s="226" t="s">
        <v>158</v>
      </c>
      <c r="F24" s="226" t="s">
        <v>158</v>
      </c>
      <c r="G24" s="226" t="s">
        <v>158</v>
      </c>
      <c r="H24" s="226" t="s">
        <v>158</v>
      </c>
      <c r="I24" s="226" t="s">
        <v>158</v>
      </c>
      <c r="J24" s="226" t="s">
        <v>158</v>
      </c>
      <c r="K24" s="226" t="s">
        <v>158</v>
      </c>
      <c r="L24" s="227" t="s">
        <v>158</v>
      </c>
    </row>
    <row r="25" spans="2:12" ht="26.25" thickBot="1" x14ac:dyDescent="0.45">
      <c r="B25" s="628"/>
      <c r="C25" s="228" t="s">
        <v>158</v>
      </c>
      <c r="D25" s="229" t="s">
        <v>158</v>
      </c>
      <c r="E25" s="229" t="s">
        <v>158</v>
      </c>
      <c r="F25" s="229" t="s">
        <v>158</v>
      </c>
      <c r="G25" s="229" t="s">
        <v>158</v>
      </c>
      <c r="H25" s="229" t="s">
        <v>158</v>
      </c>
      <c r="I25" s="229" t="s">
        <v>158</v>
      </c>
      <c r="J25" s="229" t="s">
        <v>158</v>
      </c>
      <c r="K25" s="229" t="s">
        <v>158</v>
      </c>
      <c r="L25" s="230"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【記載例】地密通所</vt:lpstr>
      <vt:lpstr>【記載例】シフト記号表（勤務時間帯）</vt:lpstr>
      <vt:lpstr>地密通所（1枚版）</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2021-02-25T06:53:39Z</cp:lastPrinted>
  <dcterms:created xsi:type="dcterms:W3CDTF">2020-01-14T23:47:53Z</dcterms:created>
  <dcterms:modified xsi:type="dcterms:W3CDTF">2024-10-09T08:01:19Z</dcterms:modified>
</cp:coreProperties>
</file>