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一般\■０介護保険課共通\★20例規\06 様式\R6.4～国指定様式・標準様式★修正中\作業用フォルダ\■HP掲載様式\"/>
    </mc:Choice>
  </mc:AlternateContent>
  <bookViews>
    <workbookView xWindow="-105" yWindow="-105" windowWidth="23250" windowHeight="12570" activeTab="2"/>
  </bookViews>
  <sheets>
    <sheet name="【記載例】小多機" sheetId="8" r:id="rId1"/>
    <sheet name="【記載例】シフト記号表（勤務時間帯）" sheetId="5" r:id="rId2"/>
    <sheet name="小多機（1枚用）" sheetId="11" r:id="rId3"/>
    <sheet name="シフト記号表（勤務時間帯）" sheetId="10" r:id="rId4"/>
    <sheet name="記入方法" sheetId="4" r:id="rId5"/>
    <sheet name="プルダウン・リスト" sheetId="3" r:id="rId6"/>
  </sheets>
  <definedNames>
    <definedName name="【記載例】シフト記号" localSheetId="3">'シフト記号表（勤務時間帯）'!$C$6:$C$47</definedName>
    <definedName name="【記載例】シフト記号">'【記載例】シフト記号表（勤務時間帯）'!$C$6:$C$47</definedName>
    <definedName name="_xlnm.Print_Area" localSheetId="1">'【記載例】シフト記号表（勤務時間帯）'!$B$1:$AB$52</definedName>
    <definedName name="_xlnm.Print_Area" localSheetId="0">【記載例】小多機!$A$1:$BI$76</definedName>
    <definedName name="_xlnm.Print_Area" localSheetId="3">'シフト記号表（勤務時間帯）'!$B$1:$AB$52</definedName>
    <definedName name="_xlnm.Print_Area" localSheetId="4">記入方法!$B$1:$Q$81</definedName>
    <definedName name="_xlnm.Print_Area" localSheetId="2">'小多機（1枚用）'!$A$1:$BI$76</definedName>
    <definedName name="_xlnm.Print_Titles" localSheetId="2">'小多機（1枚用）'!$1:$20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G26" i="11"/>
  <c r="F25" i="11"/>
  <c r="B25" i="11"/>
  <c r="B28" i="11" s="1"/>
  <c r="B31" i="11" s="1"/>
  <c r="B34" i="11" s="1"/>
  <c r="B37" i="11" s="1"/>
  <c r="B40" i="11" s="1"/>
  <c r="B43" i="11" s="1"/>
  <c r="B46" i="11" s="1"/>
  <c r="B49" i="11" s="1"/>
  <c r="B52" i="11" s="1"/>
  <c r="B55" i="11" s="1"/>
  <c r="B58" i="11" s="1"/>
  <c r="B61" i="11" s="1"/>
  <c r="B64" i="11" s="1"/>
  <c r="B67" i="11" s="1"/>
  <c r="G23" i="11"/>
  <c r="F22" i="11"/>
  <c r="AR19" i="11"/>
  <c r="AR20" i="11" s="1"/>
  <c r="AY18" i="11"/>
  <c r="AY19" i="11" s="1"/>
  <c r="AY20" i="11" s="1"/>
  <c r="AX18" i="11"/>
  <c r="AX19" i="11" s="1"/>
  <c r="AX20" i="11" s="1"/>
  <c r="AW18" i="11"/>
  <c r="AW19" i="11" s="1"/>
  <c r="AW20" i="11" s="1"/>
  <c r="AD2" i="11"/>
  <c r="AU19" i="11" s="1"/>
  <c r="AU20" i="11" s="1"/>
  <c r="D47" i="10"/>
  <c r="T46" i="10"/>
  <c r="R46" i="10"/>
  <c r="X46" i="10" s="1"/>
  <c r="Z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AT19" i="11" l="1"/>
  <c r="AT20" i="11" s="1"/>
  <c r="V19" i="11"/>
  <c r="V20" i="11" s="1"/>
  <c r="Y19" i="11"/>
  <c r="Y20" i="11" s="1"/>
  <c r="AB19" i="11"/>
  <c r="AB20" i="11" s="1"/>
  <c r="AG19" i="11"/>
  <c r="AG20" i="11" s="1"/>
  <c r="BC8" i="11"/>
  <c r="AL19" i="11"/>
  <c r="AL20" i="11" s="1"/>
  <c r="L44" i="10"/>
  <c r="AD19" i="11"/>
  <c r="AD20" i="11" s="1"/>
  <c r="L41" i="10"/>
  <c r="AJ19" i="11"/>
  <c r="AJ20" i="11" s="1"/>
  <c r="AO19" i="11"/>
  <c r="AO20" i="11" s="1"/>
  <c r="U19" i="11"/>
  <c r="U20" i="11" s="1"/>
  <c r="Z19" i="11"/>
  <c r="Z20" i="11" s="1"/>
  <c r="AF19" i="11"/>
  <c r="AF20" i="11" s="1"/>
  <c r="AK19" i="11"/>
  <c r="AK20" i="11" s="1"/>
  <c r="AP19" i="11"/>
  <c r="AP20" i="11" s="1"/>
  <c r="AV19" i="11"/>
  <c r="AV20" i="11" s="1"/>
  <c r="AV73" i="1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4" i="11"/>
  <c r="AZ26" i="11"/>
  <c r="BB26" i="11" s="1"/>
  <c r="AZ25" i="11"/>
  <c r="BB25" i="11" s="1"/>
  <c r="AZ22" i="11"/>
  <c r="BB22" i="11" s="1"/>
  <c r="AZ23" i="11"/>
  <c r="BB23" i="11" s="1"/>
  <c r="U73" i="11"/>
  <c r="Y73" i="11"/>
  <c r="AC73" i="11"/>
  <c r="AG73" i="11"/>
  <c r="AK73" i="11"/>
  <c r="AO73" i="11"/>
  <c r="AS73" i="11"/>
  <c r="AW73" i="11"/>
  <c r="U74" i="11"/>
  <c r="Y74" i="11"/>
  <c r="AC74" i="11"/>
  <c r="AG74" i="11"/>
  <c r="AK74" i="11"/>
  <c r="AO74" i="11"/>
  <c r="AS74" i="11"/>
  <c r="AW74" i="11"/>
  <c r="W19" i="11"/>
  <c r="W20" i="11" s="1"/>
  <c r="AA19" i="11"/>
  <c r="AA20" i="11" s="1"/>
  <c r="AE19" i="11"/>
  <c r="AE20" i="11" s="1"/>
  <c r="AI19" i="11"/>
  <c r="AI20" i="11" s="1"/>
  <c r="AM19" i="11"/>
  <c r="AM20" i="11" s="1"/>
  <c r="AQ19" i="11"/>
  <c r="AQ20" i="11" s="1"/>
  <c r="V73" i="11"/>
  <c r="Z73" i="11"/>
  <c r="AD73" i="11"/>
  <c r="AH73" i="11"/>
  <c r="AL73" i="11"/>
  <c r="AP73" i="11"/>
  <c r="AT73" i="11"/>
  <c r="AX73" i="11"/>
  <c r="V74" i="11"/>
  <c r="Z74" i="11"/>
  <c r="AD74" i="11"/>
  <c r="AH74" i="11"/>
  <c r="AL74" i="11"/>
  <c r="AP74" i="11"/>
  <c r="AT74" i="11"/>
  <c r="AX74" i="11"/>
  <c r="W73" i="11"/>
  <c r="AA73" i="11"/>
  <c r="AE73" i="11"/>
  <c r="AI73" i="11"/>
  <c r="AM73" i="11"/>
  <c r="AQ73" i="11"/>
  <c r="AU73" i="11"/>
  <c r="AY73" i="11"/>
  <c r="W74" i="11"/>
  <c r="AA74" i="11"/>
  <c r="AE74" i="11"/>
  <c r="AI74" i="11"/>
  <c r="AM74" i="11"/>
  <c r="AQ74" i="11"/>
  <c r="AU74" i="11"/>
  <c r="AY74" i="11"/>
  <c r="X73" i="11"/>
  <c r="AB73" i="11"/>
  <c r="AF73" i="11"/>
  <c r="AJ73" i="11"/>
  <c r="AN73" i="11"/>
  <c r="AR73" i="11"/>
  <c r="X74" i="11"/>
  <c r="AB74" i="11"/>
  <c r="AF74" i="11"/>
  <c r="AJ74" i="11"/>
  <c r="AN74" i="11"/>
  <c r="AR74" i="11"/>
  <c r="Z45" i="10"/>
  <c r="Z47" i="10"/>
  <c r="R39" i="10"/>
  <c r="X39" i="10" s="1"/>
  <c r="X41" i="10" s="1"/>
  <c r="Z43" i="10"/>
  <c r="AZ74" i="11" l="1"/>
  <c r="AZ73"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L44" i="5" s="1"/>
  <c r="T40" i="5"/>
  <c r="L40" i="5"/>
  <c r="T39" i="5"/>
  <c r="L39" i="5"/>
  <c r="L41" i="5" l="1"/>
  <c r="AY73" i="8"/>
  <c r="AW73" i="8"/>
  <c r="AX73" i="8"/>
  <c r="X6" i="5"/>
  <c r="X7" i="5"/>
  <c r="AB40" i="8" s="1"/>
  <c r="X8" i="5"/>
  <c r="Z7" i="5"/>
  <c r="AB41" i="8" s="1"/>
  <c r="R40" i="5"/>
  <c r="X40" i="5" s="1"/>
  <c r="Z40" i="5" s="1"/>
  <c r="X42" i="5"/>
  <c r="R43" i="5"/>
  <c r="X43" i="5" s="1"/>
  <c r="Z43" i="5" s="1"/>
  <c r="R39" i="5"/>
  <c r="X39" i="5" s="1"/>
  <c r="X41" i="5" s="1"/>
  <c r="AK67" i="8" s="1"/>
  <c r="AS49" i="8" l="1"/>
  <c r="AF55" i="8"/>
  <c r="Y40" i="8"/>
  <c r="AQ55" i="8"/>
  <c r="Y55" i="8"/>
  <c r="AF49" i="8"/>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AF50" i="8"/>
  <c r="Y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4"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5" i="5"/>
  <c r="X11" i="5"/>
  <c r="X9" i="5"/>
  <c r="Z45" i="5" l="1"/>
  <c r="X47" i="5"/>
  <c r="AK58" i="8"/>
  <c r="AB58" i="8"/>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Y58" i="8"/>
  <c r="AU58" i="8"/>
  <c r="AG58" i="8"/>
  <c r="AF58" i="8"/>
  <c r="Z11" i="5"/>
  <c r="AU52" i="8"/>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B73" i="8" l="1"/>
  <c r="AK59" i="8"/>
  <c r="AB59" i="8"/>
  <c r="AS73" i="8"/>
  <c r="AG73" i="8"/>
  <c r="AU73" i="8"/>
  <c r="Y73" i="8"/>
  <c r="AF73" i="8"/>
  <c r="AK73" i="8"/>
  <c r="AQ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3" i="8"/>
  <c r="V73" i="8"/>
  <c r="AZ46" i="8"/>
  <c r="BB46" i="8" s="1"/>
  <c r="X73" i="8"/>
  <c r="AD73" i="8"/>
  <c r="AE73" i="8"/>
  <c r="W73" i="8"/>
  <c r="AZ37" i="8"/>
  <c r="BB37" i="8" s="1"/>
  <c r="AZ58" i="8"/>
  <c r="BB58" i="8" s="1"/>
  <c r="AZ49" i="8"/>
  <c r="BB49" i="8" s="1"/>
  <c r="AZ55" i="8"/>
  <c r="BB55" i="8" s="1"/>
  <c r="AV73" i="8"/>
  <c r="AT73" i="8"/>
  <c r="AZ52" i="8"/>
  <c r="BB52" i="8" s="1"/>
  <c r="AR73" i="8"/>
  <c r="AL73" i="8"/>
  <c r="AZ28" i="8"/>
  <c r="BB28" i="8" s="1"/>
  <c r="U73" i="8"/>
  <c r="AZ34" i="8"/>
  <c r="BB34" i="8" s="1"/>
  <c r="AZ40" i="8"/>
  <c r="BB40" i="8" s="1"/>
  <c r="AO73" i="8"/>
  <c r="AZ61" i="8"/>
  <c r="BB61" i="8" s="1"/>
  <c r="AZ67" i="8"/>
  <c r="BB67" i="8" s="1"/>
  <c r="AI73" i="8"/>
  <c r="AP73" i="8"/>
  <c r="AZ64" i="8"/>
  <c r="BB64" i="8" s="1"/>
  <c r="AH73" i="8"/>
  <c r="Z73" i="8"/>
  <c r="AJ73" i="8"/>
  <c r="AA73" i="8"/>
  <c r="AM73" i="8"/>
  <c r="AZ25" i="8"/>
  <c r="BB25" i="8" s="1"/>
  <c r="AZ31" i="8"/>
  <c r="BB31" i="8" s="1"/>
  <c r="AZ43" i="8"/>
  <c r="BB43" i="8" s="1"/>
  <c r="AC73"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3"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4" i="8"/>
  <c r="AE74" i="8"/>
  <c r="AX74" i="8"/>
  <c r="AP74" i="8"/>
  <c r="AL74" i="8"/>
  <c r="Z74" i="8"/>
  <c r="AS74" i="8"/>
  <c r="AG74" i="8"/>
  <c r="AN74" i="8"/>
  <c r="AB74" i="8"/>
  <c r="AR74" i="8"/>
  <c r="AK74" i="8"/>
  <c r="AU74" i="8"/>
  <c r="AJ74" i="8"/>
  <c r="AA74" i="8"/>
  <c r="X74" i="8"/>
  <c r="AO74" i="8"/>
  <c r="AM74" i="8"/>
  <c r="AV74" i="8"/>
  <c r="AQ74" i="8"/>
  <c r="AF74" i="8"/>
  <c r="AW74" i="8"/>
  <c r="AD74" i="8"/>
  <c r="Y74" i="8"/>
  <c r="AT74" i="8"/>
  <c r="W74" i="8"/>
  <c r="U74" i="8"/>
  <c r="AH74" i="8"/>
  <c r="V74" i="8"/>
  <c r="AC74" i="8"/>
  <c r="AZ74" i="8" l="1"/>
</calcChain>
</file>

<file path=xl/sharedStrings.xml><?xml version="1.0" encoding="utf-8"?>
<sst xmlns="http://schemas.openxmlformats.org/spreadsheetml/2006/main" count="1607" uniqueCount="254">
  <si>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</si>
  <si>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</si>
  <si>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</si>
  <si>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</si>
  <si>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</si>
  <si>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</si>
  <si>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</si>
  <si>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</si>
  <si>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</si>
  <si>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</si>
  <si>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</si>
  <si>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</si>
  <si>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</si>
  <si>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</si>
  <si>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</si>
  <si>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</si>
  <si>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</si>
  <si>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</si>
  <si>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</si>
  <si>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</si>
  <si>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</si>
  <si>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</si>
  <si>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</si>
  <si>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</si>
  <si>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</si>
  <si>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</si>
  <si>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</si>
  <si>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</si>
  <si>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</si>
  <si>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</si>
  <si>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</si>
  <si>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</si>
  <si>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</si>
  <si>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</si>
  <si>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</si>
  <si>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</si>
  <si>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</si>
  <si>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</si>
  <si>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</si>
  <si>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</si>
  <si>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</si>
  <si>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</si>
  <si>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</si>
  <si>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</si>
  <si>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</si>
  <si>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</si>
  <si>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</si>
  <si>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</si>
  <si>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</si>
  <si>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</si>
  <si>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</si>
  <si>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</si>
  <si>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</si>
  <si>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</si>
  <si>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</si>
  <si>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</si>
  <si>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</si>
  <si>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</si>
  <si>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</si>
  <si>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</si>
  <si>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</si>
  <si>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</si>
  <si>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</si>
  <si>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</si>
  <si>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</si>
  <si>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</si>
  <si>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</si>
  <si>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</si>
  <si>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</si>
  <si>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</si>
  <si>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</si>
  <si>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</si>
  <si>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</si>
  <si>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</si>
  <si>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</si>
  <si>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</si>
  <si>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</si>
  <si>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</si>
  <si>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</si>
  <si>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</si>
  <si>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</si>
  <si>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</si>
  <si>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</si>
  <si>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</si>
  <si>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</si>
  <si>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</si>
  <si>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</si>
  <si>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</si>
  <si>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</si>
  <si>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</si>
  <si>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</si>
  <si>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</si>
  <si>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</si>
  <si>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</si>
  <si>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</si>
  <si>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</si>
  <si>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</si>
  <si>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</si>
  <si>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</si>
  <si>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</si>
  <si>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</si>
  <si>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</si>
  <si>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</si>
  <si>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</si>
  <si>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</si>
  <si>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</si>
  <si>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</si>
  <si>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1">
      <t>タキノウガタ</t>
    </rPh>
    <rPh sb="11" eb="13">
      <t>キョタク</t>
    </rPh>
    <rPh sb="13" eb="15">
      <t>カイゴ</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</si>
  <si>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</si>
  <si>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</si>
  <si>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　E列・・・「介護支援専門員」</t>
    <rPh sb="2" eb="3">
      <t>レツ</t>
    </rPh>
    <rPh sb="7" eb="9">
      <t>カイゴ</t>
    </rPh>
    <rPh sb="9" eb="11">
      <t>シエン</t>
    </rPh>
    <rPh sb="11" eb="14">
      <t>センモンイン</t>
    </rPh>
    <phoneticPr fontId="2"/>
  </si>
  <si>
    <t>　F列・・・「計画作成担当者」</t>
    <rPh sb="2" eb="3">
      <t>レツ</t>
    </rPh>
    <rPh sb="7" eb="9">
      <t>ケイカク</t>
    </rPh>
    <rPh sb="9" eb="11">
      <t>サクセイ</t>
    </rPh>
    <rPh sb="11" eb="14">
      <t>タントウシャ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</si>
  <si>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</si>
  <si>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</si>
  <si>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</si>
  <si>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</si>
  <si>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</si>
  <si>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</si>
  <si>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</si>
  <si>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</si>
  <si>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</si>
  <si>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</si>
  <si>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</si>
  <si>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</si>
  <si>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</si>
  <si>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</si>
  <si>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</si>
  <si>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</si>
  <si>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</si>
  <si>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</si>
  <si>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2"/>
  </si>
  <si>
    <t>C</t>
  </si>
  <si>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3"/>
  </si>
  <si>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</si>
  <si>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</si>
  <si>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</si>
  <si>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</si>
  <si>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</si>
  <si>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</si>
  <si>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</si>
  <si>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</si>
  <si>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</si>
  <si>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</si>
  <si>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</si>
  <si>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</si>
  <si>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</si>
  <si>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</si>
  <si>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</si>
  <si>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2"/>
  </si>
  <si>
    <t>（サテライト型）小規模多機能型居宅介護</t>
    <rPh sb="8" eb="11">
      <t>ショウキボ</t>
    </rPh>
    <rPh sb="11" eb="14">
      <t>タキノウ</t>
    </rPh>
    <rPh sb="14" eb="15">
      <t>ガタ</t>
    </rPh>
    <rPh sb="15" eb="17">
      <t>キョタク</t>
    </rPh>
    <rPh sb="17" eb="19">
      <t>カイゴ</t>
    </rPh>
    <phoneticPr fontId="2"/>
  </si>
  <si>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2"/>
  </si>
  <si>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</si>
  <si>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</si>
  <si>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</si>
  <si>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</si>
  <si>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</si>
  <si>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</si>
  <si>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</si>
  <si>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</si>
  <si>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</si>
  <si>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</si>
  <si>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小規模多機能型サービス等計画作成担当者研修修了</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</si>
  <si>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</si>
  <si>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</si>
  <si>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</si>
  <si>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</si>
  <si>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</si>
  <si>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</si>
  <si>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</si>
  <si>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</si>
  <si>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</si>
  <si>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</si>
  <si>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</si>
  <si>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</si>
  <si>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</si>
  <si>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</si>
  <si>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</si>
  <si>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</si>
  <si>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</si>
  <si>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</si>
  <si>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</si>
  <si>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</si>
  <si>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</si>
  <si>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</si>
  <si>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</si>
  <si>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</si>
  <si>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</si>
  <si>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</si>
  <si>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</si>
  <si>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</si>
  <si>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</si>
  <si>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</si>
  <si>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</si>
  <si>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</si>
  <si>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</si>
  <si>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</si>
  <si>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</si>
  <si>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</si>
  <si>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</si>
  <si>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</si>
  <si>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</si>
  <si>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</si>
  <si>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</si>
  <si>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</si>
  <si>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</si>
  <si>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</si>
  <si>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</si>
  <si>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</si>
  <si>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</si>
  <si>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</si>
  <si>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（夜勤）17:00～翌10:00勤務</t>
    <rPh sb="1" eb="3">
      <t>ヤキン</t>
    </rPh>
    <rPh sb="10" eb="11">
      <t>ヨク</t>
    </rPh>
    <rPh sb="16" eb="18">
      <t>キンム</t>
    </rPh>
    <phoneticPr fontId="2"/>
  </si>
  <si>
    <t>（夜勤）17:00～翌10:00勤務</t>
  </si>
  <si>
    <t>b</t>
    <phoneticPr fontId="2"/>
  </si>
  <si>
    <t>a</t>
    <phoneticPr fontId="2"/>
  </si>
  <si>
    <t>ag</t>
    <phoneticPr fontId="2"/>
  </si>
  <si>
    <t>c</t>
    <phoneticPr fontId="2"/>
  </si>
  <si>
    <t>f</t>
    <phoneticPr fontId="2"/>
  </si>
  <si>
    <t>e</t>
    <phoneticPr fontId="2"/>
  </si>
  <si>
    <t>h</t>
    <phoneticPr fontId="2"/>
  </si>
  <si>
    <t>g</t>
    <phoneticPr fontId="2"/>
  </si>
  <si>
    <t>人</t>
    <rPh sb="0" eb="1">
      <t>ニン</t>
    </rPh>
    <phoneticPr fontId="2"/>
  </si>
  <si>
    <t>(4) 利用者数（通いサービス）　</t>
    <rPh sb="4" eb="7">
      <t>リヨウシャ</t>
    </rPh>
    <rPh sb="7" eb="8">
      <t>スウ</t>
    </rPh>
    <rPh sb="9" eb="10">
      <t>カヨ</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</si>
  <si>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</si>
  <si>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</si>
  <si>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</si>
  <si>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</si>
  <si>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</si>
  <si>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</si>
  <si>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</si>
  <si>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</si>
  <si>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</si>
  <si>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</si>
  <si>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</si>
  <si>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</si>
  <si>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</si>
  <si>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</si>
  <si>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（前年度の平均値または推定数）</t>
    <rPh sb="1" eb="4">
      <t>ゼンネンド</t>
    </rPh>
    <rPh sb="5" eb="8">
      <t>ヘイキンチ</t>
    </rPh>
    <rPh sb="11" eb="14">
      <t>スイテイスウ</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</si>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</sst>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s>
  <cellStyleXfs count="2">
    <xf numFmtId="0" fontId="0" fillId="0" borderId="0">
      <alignment vertical="center"/>
    </xf>
    <xf numFmtId="38" fontId="15" fillId="0" borderId="0" applyFont="0" applyFill="0" applyBorder="0" applyAlignment="0" applyProtection="0">
      <alignment vertical="center"/>
    </xf>
  </cellStyleXfs>
  <cellXfs count="398">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178" fontId="8" fillId="0" borderId="109"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49" xfId="0" applyFont="1" applyFill="1" applyBorder="1" applyAlignment="1" applyProtection="1">
      <alignment horizontal="center" vertical="center" wrapText="1"/>
      <protection locked="0"/>
    </xf>
    <xf numFmtId="0" fontId="8" fillId="2" borderId="45" xfId="0" applyFont="1" applyFill="1" applyBorder="1" applyAlignment="1" applyProtection="1">
      <alignment horizontal="center" vertical="center" wrapText="1"/>
      <protection locked="0"/>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275">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6"/>
  <sheetViews>
    <sheetView showGridLines="0"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6" t="s">
        <v>106</v>
      </c>
      <c r="AS1" s="377"/>
      <c r="AT1" s="377"/>
      <c r="AU1" s="377"/>
      <c r="AV1" s="377"/>
      <c r="AW1" s="377"/>
      <c r="AX1" s="377"/>
      <c r="AY1" s="377"/>
      <c r="AZ1" s="377"/>
      <c r="BA1" s="377"/>
      <c r="BB1" s="377"/>
      <c r="BC1" s="377"/>
      <c r="BD1" s="377"/>
      <c r="BE1" s="377"/>
      <c r="BF1" s="377"/>
      <c r="BG1" s="377"/>
      <c r="BH1" s="9" t="s">
        <v>2</v>
      </c>
    </row>
    <row r="2" spans="2:65" s="8" customFormat="1" ht="20.25" customHeight="1" x14ac:dyDescent="0.4">
      <c r="H2" s="7"/>
      <c r="K2" s="7"/>
      <c r="L2" s="7"/>
      <c r="N2" s="9"/>
      <c r="O2" s="9"/>
      <c r="P2" s="9"/>
      <c r="Q2" s="9"/>
      <c r="R2" s="9"/>
      <c r="S2" s="9"/>
      <c r="T2" s="9"/>
      <c r="U2" s="9"/>
      <c r="Z2" s="112" t="s">
        <v>27</v>
      </c>
      <c r="AA2" s="378">
        <v>6</v>
      </c>
      <c r="AB2" s="378"/>
      <c r="AC2" s="112" t="s">
        <v>28</v>
      </c>
      <c r="AD2" s="379">
        <f>IF(AA2=0,"",YEAR(DATE(2018+AA2,1,1)))</f>
        <v>2024</v>
      </c>
      <c r="AE2" s="379"/>
      <c r="AF2" s="113" t="s">
        <v>29</v>
      </c>
      <c r="AG2" s="113" t="s">
        <v>1</v>
      </c>
      <c r="AH2" s="378">
        <v>4</v>
      </c>
      <c r="AI2" s="378"/>
      <c r="AJ2" s="113" t="s">
        <v>24</v>
      </c>
      <c r="AQ2" s="9" t="s">
        <v>31</v>
      </c>
      <c r="AR2" s="378" t="s">
        <v>32</v>
      </c>
      <c r="AS2" s="378"/>
      <c r="AT2" s="378"/>
      <c r="AU2" s="378"/>
      <c r="AV2" s="378"/>
      <c r="AW2" s="378"/>
      <c r="AX2" s="378"/>
      <c r="AY2" s="378"/>
      <c r="AZ2" s="378"/>
      <c r="BA2" s="378"/>
      <c r="BB2" s="378"/>
      <c r="BC2" s="378"/>
      <c r="BD2" s="378"/>
      <c r="BE2" s="378"/>
      <c r="BF2" s="378"/>
      <c r="BG2" s="37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0" t="s">
        <v>197</v>
      </c>
      <c r="BD3" s="381"/>
      <c r="BE3" s="381"/>
      <c r="BF3" s="382"/>
      <c r="BG3" s="9"/>
    </row>
    <row r="4" spans="2:65" s="8" customFormat="1" ht="20.25" customHeight="1" x14ac:dyDescent="0.4">
      <c r="H4" s="7"/>
      <c r="K4" s="7"/>
      <c r="M4" s="9"/>
      <c r="N4" s="9"/>
      <c r="O4" s="9"/>
      <c r="P4" s="9"/>
      <c r="Q4" s="9"/>
      <c r="R4" s="9"/>
      <c r="S4" s="9"/>
      <c r="AA4" s="35"/>
      <c r="AB4" s="35"/>
      <c r="AC4" s="36"/>
      <c r="AD4" s="37"/>
      <c r="AE4" s="36"/>
      <c r="BB4" s="38" t="s">
        <v>166</v>
      </c>
      <c r="BC4" s="380" t="s">
        <v>167</v>
      </c>
      <c r="BD4" s="381"/>
      <c r="BE4" s="381"/>
      <c r="BF4" s="38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3">
        <v>40</v>
      </c>
      <c r="AZ6" s="384"/>
      <c r="BA6" s="2" t="s">
        <v>22</v>
      </c>
      <c r="BB6" s="6"/>
      <c r="BC6" s="383">
        <v>160</v>
      </c>
      <c r="BD6" s="38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5">
        <f>DAY(EOMONTH(DATE(AD2,AH2,1),0))</f>
        <v>30</v>
      </c>
      <c r="BD8" s="386"/>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3">
        <v>9</v>
      </c>
      <c r="BD10" s="384"/>
      <c r="BE10" s="2" t="s">
        <v>220</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3"/>
      <c r="V12" s="33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4">
        <v>0.29166666666666669</v>
      </c>
      <c r="BC13" s="335"/>
      <c r="BD13" s="336"/>
      <c r="BE13" s="76" t="s">
        <v>17</v>
      </c>
      <c r="BF13" s="334">
        <v>0.83333333333333337</v>
      </c>
      <c r="BG13" s="335"/>
      <c r="BH13" s="33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4">
        <v>0.83333333333333337</v>
      </c>
      <c r="BC14" s="335"/>
      <c r="BD14" s="336"/>
      <c r="BE14" s="76" t="s">
        <v>17</v>
      </c>
      <c r="BF14" s="334">
        <v>0.29166666666666669</v>
      </c>
      <c r="BG14" s="335"/>
      <c r="BH14" s="33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0" t="s">
        <v>20</v>
      </c>
      <c r="C16" s="343" t="s">
        <v>223</v>
      </c>
      <c r="D16" s="344"/>
      <c r="E16" s="345"/>
      <c r="F16" s="114"/>
      <c r="G16" s="33"/>
      <c r="H16" s="352" t="s">
        <v>224</v>
      </c>
      <c r="I16" s="355" t="s">
        <v>225</v>
      </c>
      <c r="J16" s="344"/>
      <c r="K16" s="344"/>
      <c r="L16" s="345"/>
      <c r="M16" s="355" t="s">
        <v>226</v>
      </c>
      <c r="N16" s="344"/>
      <c r="O16" s="345"/>
      <c r="P16" s="355" t="s">
        <v>102</v>
      </c>
      <c r="Q16" s="344"/>
      <c r="R16" s="344"/>
      <c r="S16" s="344"/>
      <c r="T16" s="370"/>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198</v>
      </c>
      <c r="AS16" s="116"/>
      <c r="AT16" s="116"/>
      <c r="AU16" s="116"/>
      <c r="AV16" s="116"/>
      <c r="AW16" s="116"/>
      <c r="AX16" s="116"/>
      <c r="AY16" s="119"/>
      <c r="AZ16" s="358" t="str">
        <f>IF(BC3="計画","(11)1～4週目の勤務時間数合計","(11)1か月の勤務時間数　合計")</f>
        <v>(11)1か月の勤務時間数　合計</v>
      </c>
      <c r="BA16" s="359"/>
      <c r="BB16" s="364" t="s">
        <v>228</v>
      </c>
      <c r="BC16" s="365"/>
      <c r="BD16" s="343" t="s">
        <v>229</v>
      </c>
      <c r="BE16" s="344"/>
      <c r="BF16" s="344"/>
      <c r="BG16" s="344"/>
      <c r="BH16" s="370"/>
    </row>
    <row r="17" spans="2:60" ht="20.25" customHeight="1" x14ac:dyDescent="0.4">
      <c r="B17" s="341"/>
      <c r="C17" s="346"/>
      <c r="D17" s="347"/>
      <c r="E17" s="348"/>
      <c r="F17" s="120"/>
      <c r="G17" s="32"/>
      <c r="H17" s="353"/>
      <c r="I17" s="356"/>
      <c r="J17" s="347"/>
      <c r="K17" s="347"/>
      <c r="L17" s="348"/>
      <c r="M17" s="356"/>
      <c r="N17" s="347"/>
      <c r="O17" s="348"/>
      <c r="P17" s="356"/>
      <c r="Q17" s="347"/>
      <c r="R17" s="347"/>
      <c r="S17" s="347"/>
      <c r="T17" s="371"/>
      <c r="U17" s="373" t="s">
        <v>11</v>
      </c>
      <c r="V17" s="373"/>
      <c r="W17" s="373"/>
      <c r="X17" s="373"/>
      <c r="Y17" s="373"/>
      <c r="Z17" s="373"/>
      <c r="AA17" s="374"/>
      <c r="AB17" s="375" t="s">
        <v>12</v>
      </c>
      <c r="AC17" s="373"/>
      <c r="AD17" s="373"/>
      <c r="AE17" s="373"/>
      <c r="AF17" s="373"/>
      <c r="AG17" s="373"/>
      <c r="AH17" s="374"/>
      <c r="AI17" s="375" t="s">
        <v>13</v>
      </c>
      <c r="AJ17" s="373"/>
      <c r="AK17" s="373"/>
      <c r="AL17" s="373"/>
      <c r="AM17" s="373"/>
      <c r="AN17" s="373"/>
      <c r="AO17" s="374"/>
      <c r="AP17" s="375" t="s">
        <v>14</v>
      </c>
      <c r="AQ17" s="373"/>
      <c r="AR17" s="373"/>
      <c r="AS17" s="373"/>
      <c r="AT17" s="373"/>
      <c r="AU17" s="373"/>
      <c r="AV17" s="374"/>
      <c r="AW17" s="375" t="s">
        <v>15</v>
      </c>
      <c r="AX17" s="373"/>
      <c r="AY17" s="373"/>
      <c r="AZ17" s="360"/>
      <c r="BA17" s="361"/>
      <c r="BB17" s="366"/>
      <c r="BC17" s="367"/>
      <c r="BD17" s="346"/>
      <c r="BE17" s="347"/>
      <c r="BF17" s="347"/>
      <c r="BG17" s="347"/>
      <c r="BH17" s="371"/>
    </row>
    <row r="18" spans="2:60" ht="20.25" customHeight="1" x14ac:dyDescent="0.4">
      <c r="B18" s="341"/>
      <c r="C18" s="346"/>
      <c r="D18" s="347"/>
      <c r="E18" s="348"/>
      <c r="F18" s="120"/>
      <c r="G18" s="32"/>
      <c r="H18" s="353"/>
      <c r="I18" s="356"/>
      <c r="J18" s="347"/>
      <c r="K18" s="347"/>
      <c r="L18" s="348"/>
      <c r="M18" s="356"/>
      <c r="N18" s="347"/>
      <c r="O18" s="348"/>
      <c r="P18" s="356"/>
      <c r="Q18" s="347"/>
      <c r="R18" s="347"/>
      <c r="S18" s="347"/>
      <c r="T18" s="37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0"/>
      <c r="BA18" s="361"/>
      <c r="BB18" s="366"/>
      <c r="BC18" s="367"/>
      <c r="BD18" s="346"/>
      <c r="BE18" s="347"/>
      <c r="BF18" s="347"/>
      <c r="BG18" s="347"/>
      <c r="BH18" s="371"/>
    </row>
    <row r="19" spans="2:60" ht="20.25" hidden="1" customHeight="1" x14ac:dyDescent="0.4">
      <c r="B19" s="341"/>
      <c r="C19" s="346"/>
      <c r="D19" s="347"/>
      <c r="E19" s="348"/>
      <c r="F19" s="120"/>
      <c r="G19" s="32"/>
      <c r="H19" s="353"/>
      <c r="I19" s="356"/>
      <c r="J19" s="347"/>
      <c r="K19" s="347"/>
      <c r="L19" s="348"/>
      <c r="M19" s="356"/>
      <c r="N19" s="347"/>
      <c r="O19" s="348"/>
      <c r="P19" s="356"/>
      <c r="Q19" s="347"/>
      <c r="R19" s="347"/>
      <c r="S19" s="347"/>
      <c r="T19" s="37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0"/>
      <c r="BA19" s="361"/>
      <c r="BB19" s="366"/>
      <c r="BC19" s="367"/>
      <c r="BD19" s="346"/>
      <c r="BE19" s="347"/>
      <c r="BF19" s="347"/>
      <c r="BG19" s="347"/>
      <c r="BH19" s="371"/>
    </row>
    <row r="20" spans="2:60" ht="20.25" customHeight="1" thickBot="1" x14ac:dyDescent="0.45">
      <c r="B20" s="342"/>
      <c r="C20" s="349"/>
      <c r="D20" s="350"/>
      <c r="E20" s="351"/>
      <c r="F20" s="121"/>
      <c r="G20" s="34"/>
      <c r="H20" s="354"/>
      <c r="I20" s="357"/>
      <c r="J20" s="350"/>
      <c r="K20" s="350"/>
      <c r="L20" s="351"/>
      <c r="M20" s="357"/>
      <c r="N20" s="350"/>
      <c r="O20" s="351"/>
      <c r="P20" s="357"/>
      <c r="Q20" s="350"/>
      <c r="R20" s="350"/>
      <c r="S20" s="350"/>
      <c r="T20" s="37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2"/>
      <c r="BA20" s="363"/>
      <c r="BB20" s="368"/>
      <c r="BC20" s="369"/>
      <c r="BD20" s="349"/>
      <c r="BE20" s="350"/>
      <c r="BF20" s="350"/>
      <c r="BG20" s="350"/>
      <c r="BH20" s="372"/>
    </row>
    <row r="21" spans="2:60" ht="20.25" customHeight="1" x14ac:dyDescent="0.4">
      <c r="B21" s="122"/>
      <c r="C21" s="297" t="s">
        <v>77</v>
      </c>
      <c r="D21" s="298"/>
      <c r="E21" s="299"/>
      <c r="F21" s="169"/>
      <c r="G21" s="123"/>
      <c r="H21" s="303" t="s">
        <v>114</v>
      </c>
      <c r="I21" s="300" t="s">
        <v>79</v>
      </c>
      <c r="J21" s="301"/>
      <c r="K21" s="301"/>
      <c r="L21" s="302"/>
      <c r="M21" s="337" t="s">
        <v>113</v>
      </c>
      <c r="N21" s="338"/>
      <c r="O21" s="339"/>
      <c r="P21" s="51" t="s">
        <v>18</v>
      </c>
      <c r="Q21" s="22"/>
      <c r="R21" s="22"/>
      <c r="S21" s="20"/>
      <c r="T21" s="52"/>
      <c r="U21" s="206" t="s">
        <v>41</v>
      </c>
      <c r="V21" s="206" t="s">
        <v>200</v>
      </c>
      <c r="W21" s="206" t="s">
        <v>200</v>
      </c>
      <c r="X21" s="206"/>
      <c r="Y21" s="206" t="s">
        <v>41</v>
      </c>
      <c r="Z21" s="206" t="s">
        <v>41</v>
      </c>
      <c r="AA21" s="207"/>
      <c r="AB21" s="208" t="s">
        <v>41</v>
      </c>
      <c r="AC21" s="206"/>
      <c r="AD21" s="206" t="s">
        <v>200</v>
      </c>
      <c r="AE21" s="206" t="s">
        <v>41</v>
      </c>
      <c r="AF21" s="206" t="s">
        <v>41</v>
      </c>
      <c r="AG21" s="206"/>
      <c r="AH21" s="207" t="s">
        <v>41</v>
      </c>
      <c r="AI21" s="208"/>
      <c r="AJ21" s="206" t="s">
        <v>41</v>
      </c>
      <c r="AK21" s="206" t="s">
        <v>41</v>
      </c>
      <c r="AL21" s="206" t="s">
        <v>41</v>
      </c>
      <c r="AM21" s="206" t="s">
        <v>41</v>
      </c>
      <c r="AN21" s="206" t="s">
        <v>41</v>
      </c>
      <c r="AO21" s="207"/>
      <c r="AP21" s="208"/>
      <c r="AQ21" s="206" t="s">
        <v>41</v>
      </c>
      <c r="AR21" s="206" t="s">
        <v>41</v>
      </c>
      <c r="AS21" s="206" t="s">
        <v>41</v>
      </c>
      <c r="AT21" s="206" t="s">
        <v>41</v>
      </c>
      <c r="AU21" s="206" t="s">
        <v>170</v>
      </c>
      <c r="AV21" s="207"/>
      <c r="AW21" s="208"/>
      <c r="AX21" s="206"/>
      <c r="AY21" s="206"/>
      <c r="AZ21" s="387"/>
      <c r="BA21" s="388"/>
      <c r="BB21" s="389"/>
      <c r="BC21" s="388"/>
      <c r="BD21" s="390"/>
      <c r="BE21" s="391"/>
      <c r="BF21" s="391"/>
      <c r="BG21" s="391"/>
      <c r="BH21" s="392"/>
    </row>
    <row r="22" spans="2:60" ht="20.25" customHeight="1" x14ac:dyDescent="0.4">
      <c r="B22" s="125">
        <v>1</v>
      </c>
      <c r="C22" s="273"/>
      <c r="D22" s="274"/>
      <c r="E22" s="275"/>
      <c r="F22" s="124" t="str">
        <f>C21</f>
        <v>管理者</v>
      </c>
      <c r="G22" s="126"/>
      <c r="H22" s="242"/>
      <c r="I22" s="257"/>
      <c r="J22" s="258"/>
      <c r="K22" s="258"/>
      <c r="L22" s="259"/>
      <c r="M22" s="247"/>
      <c r="N22" s="248"/>
      <c r="O22" s="249"/>
      <c r="P22" s="23" t="s">
        <v>73</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291">
        <f>IF($BC$3="４週",SUM(U22:AV22),IF($BC$3="暦月",SUM(U22:AY22),""))</f>
        <v>160</v>
      </c>
      <c r="BA22" s="292"/>
      <c r="BB22" s="293">
        <f>IF($BC$3="４週",AZ22/4,IF($BC$3="暦月",(AZ22/($BC$8/7)),""))</f>
        <v>40</v>
      </c>
      <c r="BC22" s="292"/>
      <c r="BD22" s="285"/>
      <c r="BE22" s="286"/>
      <c r="BF22" s="286"/>
      <c r="BG22" s="286"/>
      <c r="BH22" s="287"/>
    </row>
    <row r="23" spans="2:60" ht="20.25" customHeight="1" x14ac:dyDescent="0.4">
      <c r="B23" s="127"/>
      <c r="C23" s="276"/>
      <c r="D23" s="277"/>
      <c r="E23" s="278"/>
      <c r="F23" s="170"/>
      <c r="G23" s="128" t="str">
        <f>C21</f>
        <v>管理者</v>
      </c>
      <c r="H23" s="243"/>
      <c r="I23" s="260"/>
      <c r="J23" s="261"/>
      <c r="K23" s="261"/>
      <c r="L23" s="262"/>
      <c r="M23" s="250"/>
      <c r="N23" s="251"/>
      <c r="O23" s="252"/>
      <c r="P23" s="25" t="s">
        <v>74</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294">
        <f>IF($BC$3="４週",SUM(U23:AV23),IF($BC$3="暦月",SUM(U23:AY23),""))</f>
        <v>0</v>
      </c>
      <c r="BA23" s="295"/>
      <c r="BB23" s="296">
        <f>IF($BC$3="４週",AZ23/4,IF($BC$3="暦月",(AZ23/($BC$8/7)),""))</f>
        <v>0</v>
      </c>
      <c r="BC23" s="295"/>
      <c r="BD23" s="288"/>
      <c r="BE23" s="289"/>
      <c r="BF23" s="289"/>
      <c r="BG23" s="289"/>
      <c r="BH23" s="290"/>
    </row>
    <row r="24" spans="2:60" ht="20.25" customHeight="1" x14ac:dyDescent="0.4">
      <c r="B24" s="129"/>
      <c r="C24" s="270" t="s">
        <v>78</v>
      </c>
      <c r="D24" s="271"/>
      <c r="E24" s="272"/>
      <c r="F24" s="171"/>
      <c r="G24" s="130"/>
      <c r="H24" s="304" t="s">
        <v>114</v>
      </c>
      <c r="I24" s="254" t="s">
        <v>78</v>
      </c>
      <c r="J24" s="255"/>
      <c r="K24" s="255"/>
      <c r="L24" s="256"/>
      <c r="M24" s="244" t="s">
        <v>133</v>
      </c>
      <c r="N24" s="245"/>
      <c r="O24" s="246"/>
      <c r="P24" s="21" t="s">
        <v>18</v>
      </c>
      <c r="Q24" s="27"/>
      <c r="R24" s="27"/>
      <c r="S24" s="15"/>
      <c r="T24" s="55"/>
      <c r="U24" s="215" t="s">
        <v>42</v>
      </c>
      <c r="V24" s="216" t="s">
        <v>42</v>
      </c>
      <c r="W24" s="216" t="s">
        <v>42</v>
      </c>
      <c r="X24" s="216" t="s">
        <v>42</v>
      </c>
      <c r="Y24" s="216"/>
      <c r="Z24" s="216" t="s">
        <v>42</v>
      </c>
      <c r="AA24" s="217" t="s">
        <v>42</v>
      </c>
      <c r="AB24" s="215"/>
      <c r="AC24" s="216" t="s">
        <v>42</v>
      </c>
      <c r="AD24" s="216" t="s">
        <v>42</v>
      </c>
      <c r="AE24" s="216" t="s">
        <v>42</v>
      </c>
      <c r="AF24" s="216"/>
      <c r="AG24" s="216"/>
      <c r="AH24" s="217" t="s">
        <v>42</v>
      </c>
      <c r="AI24" s="215" t="s">
        <v>42</v>
      </c>
      <c r="AJ24" s="216" t="s">
        <v>42</v>
      </c>
      <c r="AK24" s="216"/>
      <c r="AL24" s="216" t="s">
        <v>42</v>
      </c>
      <c r="AM24" s="216" t="s">
        <v>42</v>
      </c>
      <c r="AN24" s="216" t="s">
        <v>42</v>
      </c>
      <c r="AO24" s="217" t="s">
        <v>42</v>
      </c>
      <c r="AP24" s="215" t="s">
        <v>42</v>
      </c>
      <c r="AQ24" s="216"/>
      <c r="AR24" s="216" t="s">
        <v>42</v>
      </c>
      <c r="AS24" s="216"/>
      <c r="AT24" s="216" t="s">
        <v>42</v>
      </c>
      <c r="AU24" s="216"/>
      <c r="AV24" s="217" t="s">
        <v>42</v>
      </c>
      <c r="AW24" s="215"/>
      <c r="AX24" s="216"/>
      <c r="AY24" s="216"/>
      <c r="AZ24" s="253"/>
      <c r="BA24" s="240"/>
      <c r="BB24" s="239"/>
      <c r="BC24" s="240"/>
      <c r="BD24" s="282"/>
      <c r="BE24" s="283"/>
      <c r="BF24" s="283"/>
      <c r="BG24" s="283"/>
      <c r="BH24" s="284"/>
    </row>
    <row r="25" spans="2:60" ht="20.25" customHeight="1" x14ac:dyDescent="0.4">
      <c r="B25" s="125">
        <f>B22+1</f>
        <v>2</v>
      </c>
      <c r="C25" s="273"/>
      <c r="D25" s="274"/>
      <c r="E25" s="275"/>
      <c r="F25" s="124" t="str">
        <f>C24</f>
        <v>介護支援専門員</v>
      </c>
      <c r="G25" s="126"/>
      <c r="H25" s="242"/>
      <c r="I25" s="257"/>
      <c r="J25" s="258"/>
      <c r="K25" s="258"/>
      <c r="L25" s="259"/>
      <c r="M25" s="247"/>
      <c r="N25" s="248"/>
      <c r="O25" s="249"/>
      <c r="P25" s="23" t="s">
        <v>73</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f>IF(AN24="","",VLOOKUP(AN24,'【記載例】シフト記号表（勤務時間帯）'!$D$6:$X$47,21,FALSE))</f>
        <v>7.9999999999999982</v>
      </c>
      <c r="AO25" s="211">
        <f>IF(AO24="","",VLOOKUP(AO24,'【記載例】シフト記号表（勤務時間帯）'!$D$6:$X$47,21,FALSE))</f>
        <v>7.9999999999999982</v>
      </c>
      <c r="AP25" s="209">
        <f>IF(AP24="","",VLOOKUP(AP24,'【記載例】シフト記号表（勤務時間帯）'!$D$6:$X$47,21,FALSE))</f>
        <v>7.9999999999999982</v>
      </c>
      <c r="AQ25" s="210" t="str">
        <f>IF(AQ24="","",VLOOKUP(AQ24,'【記載例】シフト記号表（勤務時間帯）'!$D$6:$X$47,21,FALSE))</f>
        <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291">
        <f>IF($BC$3="４週",SUM(U25:AV25),IF($BC$3="暦月",SUM(U25:AY25),""))</f>
        <v>159.99999999999997</v>
      </c>
      <c r="BA25" s="292"/>
      <c r="BB25" s="293">
        <f>IF($BC$3="４週",AZ25/4,IF($BC$3="暦月",(AZ25/($BC$8/7)),""))</f>
        <v>39.999999999999993</v>
      </c>
      <c r="BC25" s="292"/>
      <c r="BD25" s="285"/>
      <c r="BE25" s="286"/>
      <c r="BF25" s="286"/>
      <c r="BG25" s="286"/>
      <c r="BH25" s="287"/>
    </row>
    <row r="26" spans="2:60" ht="20.25" customHeight="1" x14ac:dyDescent="0.4">
      <c r="B26" s="127"/>
      <c r="C26" s="276"/>
      <c r="D26" s="277"/>
      <c r="E26" s="278"/>
      <c r="F26" s="170"/>
      <c r="G26" s="128" t="str">
        <f>C24</f>
        <v>介護支援専門員</v>
      </c>
      <c r="H26" s="243"/>
      <c r="I26" s="260"/>
      <c r="J26" s="261"/>
      <c r="K26" s="261"/>
      <c r="L26" s="262"/>
      <c r="M26" s="250"/>
      <c r="N26" s="251"/>
      <c r="O26" s="252"/>
      <c r="P26" s="25" t="s">
        <v>74</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294">
        <f>IF($BC$3="４週",SUM(U26:AV26),IF($BC$3="暦月",SUM(U26:AY26),""))</f>
        <v>0</v>
      </c>
      <c r="BA26" s="295"/>
      <c r="BB26" s="296">
        <f>IF($BC$3="４週",AZ26/4,IF($BC$3="暦月",(AZ26/($BC$8/7)),""))</f>
        <v>0</v>
      </c>
      <c r="BC26" s="295"/>
      <c r="BD26" s="288"/>
      <c r="BE26" s="289"/>
      <c r="BF26" s="289"/>
      <c r="BG26" s="289"/>
      <c r="BH26" s="290"/>
    </row>
    <row r="27" spans="2:60" ht="20.25" customHeight="1" x14ac:dyDescent="0.4">
      <c r="B27" s="129"/>
      <c r="C27" s="270" t="s">
        <v>88</v>
      </c>
      <c r="D27" s="271"/>
      <c r="E27" s="272"/>
      <c r="F27" s="124"/>
      <c r="G27" s="126"/>
      <c r="H27" s="241" t="s">
        <v>114</v>
      </c>
      <c r="I27" s="254" t="s">
        <v>19</v>
      </c>
      <c r="J27" s="255"/>
      <c r="K27" s="255"/>
      <c r="L27" s="256"/>
      <c r="M27" s="244" t="s">
        <v>134</v>
      </c>
      <c r="N27" s="245"/>
      <c r="O27" s="246"/>
      <c r="P27" s="21" t="s">
        <v>18</v>
      </c>
      <c r="Q27" s="27"/>
      <c r="R27" s="27"/>
      <c r="S27" s="15"/>
      <c r="T27" s="55"/>
      <c r="U27" s="215" t="s">
        <v>47</v>
      </c>
      <c r="V27" s="216" t="s">
        <v>48</v>
      </c>
      <c r="W27" s="216"/>
      <c r="X27" s="216" t="s">
        <v>39</v>
      </c>
      <c r="Y27" s="216" t="s">
        <v>200</v>
      </c>
      <c r="Z27" s="216"/>
      <c r="AA27" s="217" t="s">
        <v>39</v>
      </c>
      <c r="AB27" s="215" t="s">
        <v>201</v>
      </c>
      <c r="AC27" s="216" t="s">
        <v>48</v>
      </c>
      <c r="AD27" s="216" t="s">
        <v>41</v>
      </c>
      <c r="AE27" s="216"/>
      <c r="AF27" s="216" t="s">
        <v>195</v>
      </c>
      <c r="AG27" s="216" t="s">
        <v>200</v>
      </c>
      <c r="AH27" s="217"/>
      <c r="AI27" s="215" t="s">
        <v>41</v>
      </c>
      <c r="AJ27" s="216" t="s">
        <v>47</v>
      </c>
      <c r="AK27" s="216" t="s">
        <v>202</v>
      </c>
      <c r="AL27" s="216"/>
      <c r="AM27" s="216"/>
      <c r="AN27" s="216" t="s">
        <v>47</v>
      </c>
      <c r="AO27" s="217" t="s">
        <v>48</v>
      </c>
      <c r="AP27" s="215"/>
      <c r="AQ27" s="216" t="s">
        <v>195</v>
      </c>
      <c r="AR27" s="216" t="s">
        <v>41</v>
      </c>
      <c r="AS27" s="216" t="s">
        <v>201</v>
      </c>
      <c r="AT27" s="216" t="s">
        <v>48</v>
      </c>
      <c r="AU27" s="216"/>
      <c r="AV27" s="217" t="s">
        <v>168</v>
      </c>
      <c r="AW27" s="215"/>
      <c r="AX27" s="216"/>
      <c r="AY27" s="216"/>
      <c r="AZ27" s="253"/>
      <c r="BA27" s="240"/>
      <c r="BB27" s="239"/>
      <c r="BC27" s="240"/>
      <c r="BD27" s="282"/>
      <c r="BE27" s="283"/>
      <c r="BF27" s="283"/>
      <c r="BG27" s="283"/>
      <c r="BH27" s="284"/>
    </row>
    <row r="28" spans="2:60" ht="20.25" customHeight="1" x14ac:dyDescent="0.4">
      <c r="B28" s="125">
        <f>B25+1</f>
        <v>3</v>
      </c>
      <c r="C28" s="273"/>
      <c r="D28" s="274"/>
      <c r="E28" s="275"/>
      <c r="F28" s="124" t="str">
        <f>C27</f>
        <v>介護従業者</v>
      </c>
      <c r="G28" s="126"/>
      <c r="H28" s="242"/>
      <c r="I28" s="257"/>
      <c r="J28" s="258"/>
      <c r="K28" s="258"/>
      <c r="L28" s="259"/>
      <c r="M28" s="247"/>
      <c r="N28" s="248"/>
      <c r="O28" s="249"/>
      <c r="P28" s="23" t="s">
        <v>73</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291">
        <f>IF($BC$3="４週",SUM(U28:AV28),IF($BC$3="暦月",SUM(U28:AY28),""))</f>
        <v>110</v>
      </c>
      <c r="BA28" s="292"/>
      <c r="BB28" s="293">
        <f>IF($BC$3="４週",AZ28/4,IF($BC$3="暦月",(AZ28/($BC$8/7)),""))</f>
        <v>27.5</v>
      </c>
      <c r="BC28" s="292"/>
      <c r="BD28" s="285"/>
      <c r="BE28" s="286"/>
      <c r="BF28" s="286"/>
      <c r="BG28" s="286"/>
      <c r="BH28" s="287"/>
    </row>
    <row r="29" spans="2:60" ht="20.25" customHeight="1" x14ac:dyDescent="0.4">
      <c r="B29" s="127"/>
      <c r="C29" s="276"/>
      <c r="D29" s="277"/>
      <c r="E29" s="278"/>
      <c r="F29" s="170"/>
      <c r="G29" s="128" t="str">
        <f>C27</f>
        <v>介護従業者</v>
      </c>
      <c r="H29" s="243"/>
      <c r="I29" s="260"/>
      <c r="J29" s="261"/>
      <c r="K29" s="261"/>
      <c r="L29" s="262"/>
      <c r="M29" s="250"/>
      <c r="N29" s="251"/>
      <c r="O29" s="252"/>
      <c r="P29" s="25" t="s">
        <v>74</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294">
        <f>IF($BC$3="４週",SUM(U29:AV29),IF($BC$3="暦月",SUM(U29:AY29),""))</f>
        <v>50</v>
      </c>
      <c r="BA29" s="295"/>
      <c r="BB29" s="296">
        <f>IF($BC$3="４週",AZ29/4,IF($BC$3="暦月",(AZ29/($BC$8/7)),""))</f>
        <v>12.5</v>
      </c>
      <c r="BC29" s="295"/>
      <c r="BD29" s="288"/>
      <c r="BE29" s="289"/>
      <c r="BF29" s="289"/>
      <c r="BG29" s="289"/>
      <c r="BH29" s="290"/>
    </row>
    <row r="30" spans="2:60" ht="20.25" customHeight="1" x14ac:dyDescent="0.4">
      <c r="B30" s="129"/>
      <c r="C30" s="270" t="s">
        <v>88</v>
      </c>
      <c r="D30" s="271"/>
      <c r="E30" s="272"/>
      <c r="F30" s="124"/>
      <c r="G30" s="126"/>
      <c r="H30" s="241" t="s">
        <v>114</v>
      </c>
      <c r="I30" s="254" t="s">
        <v>19</v>
      </c>
      <c r="J30" s="255"/>
      <c r="K30" s="255"/>
      <c r="L30" s="256"/>
      <c r="M30" s="244" t="s">
        <v>135</v>
      </c>
      <c r="N30" s="245"/>
      <c r="O30" s="246"/>
      <c r="P30" s="21" t="s">
        <v>18</v>
      </c>
      <c r="Q30" s="27"/>
      <c r="R30" s="27"/>
      <c r="S30" s="15"/>
      <c r="T30" s="55"/>
      <c r="U30" s="215"/>
      <c r="V30" s="216" t="s">
        <v>176</v>
      </c>
      <c r="W30" s="216" t="s">
        <v>177</v>
      </c>
      <c r="X30" s="216" t="s">
        <v>168</v>
      </c>
      <c r="Y30" s="216"/>
      <c r="Z30" s="216" t="s">
        <v>176</v>
      </c>
      <c r="AA30" s="217" t="s">
        <v>177</v>
      </c>
      <c r="AB30" s="215"/>
      <c r="AC30" s="216" t="s">
        <v>168</v>
      </c>
      <c r="AD30" s="216" t="s">
        <v>176</v>
      </c>
      <c r="AE30" s="216" t="s">
        <v>177</v>
      </c>
      <c r="AF30" s="216"/>
      <c r="AG30" s="216" t="s">
        <v>169</v>
      </c>
      <c r="AH30" s="217" t="s">
        <v>168</v>
      </c>
      <c r="AI30" s="215"/>
      <c r="AJ30" s="216" t="s">
        <v>168</v>
      </c>
      <c r="AK30" s="216" t="s">
        <v>170</v>
      </c>
      <c r="AL30" s="216" t="s">
        <v>176</v>
      </c>
      <c r="AM30" s="216" t="s">
        <v>177</v>
      </c>
      <c r="AN30" s="216"/>
      <c r="AO30" s="217" t="s">
        <v>168</v>
      </c>
      <c r="AP30" s="215" t="s">
        <v>169</v>
      </c>
      <c r="AQ30" s="216" t="s">
        <v>170</v>
      </c>
      <c r="AR30" s="216" t="s">
        <v>176</v>
      </c>
      <c r="AS30" s="216" t="s">
        <v>177</v>
      </c>
      <c r="AT30" s="216"/>
      <c r="AU30" s="216"/>
      <c r="AV30" s="217" t="s">
        <v>168</v>
      </c>
      <c r="AW30" s="215"/>
      <c r="AX30" s="216"/>
      <c r="AY30" s="216"/>
      <c r="AZ30" s="253"/>
      <c r="BA30" s="240"/>
      <c r="BB30" s="239"/>
      <c r="BC30" s="240"/>
      <c r="BD30" s="282"/>
      <c r="BE30" s="283"/>
      <c r="BF30" s="283"/>
      <c r="BG30" s="283"/>
      <c r="BH30" s="284"/>
    </row>
    <row r="31" spans="2:60" ht="20.25" customHeight="1" x14ac:dyDescent="0.4">
      <c r="B31" s="125">
        <f>B28+1</f>
        <v>4</v>
      </c>
      <c r="C31" s="273"/>
      <c r="D31" s="274"/>
      <c r="E31" s="275"/>
      <c r="F31" s="124" t="str">
        <f>C30</f>
        <v>介護従業者</v>
      </c>
      <c r="G31" s="126"/>
      <c r="H31" s="242"/>
      <c r="I31" s="257"/>
      <c r="J31" s="258"/>
      <c r="K31" s="258"/>
      <c r="L31" s="259"/>
      <c r="M31" s="247"/>
      <c r="N31" s="248"/>
      <c r="O31" s="249"/>
      <c r="P31" s="23" t="s">
        <v>73</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291">
        <f>IF($BC$3="４週",SUM(U31:AV31),IF($BC$3="暦月",SUM(U31:AY31),""))</f>
        <v>110</v>
      </c>
      <c r="BA31" s="292"/>
      <c r="BB31" s="293">
        <f>IF($BC$3="４週",AZ31/4,IF($BC$3="暦月",(AZ31/($BC$8/7)),""))</f>
        <v>27.5</v>
      </c>
      <c r="BC31" s="292"/>
      <c r="BD31" s="285"/>
      <c r="BE31" s="286"/>
      <c r="BF31" s="286"/>
      <c r="BG31" s="286"/>
      <c r="BH31" s="287"/>
    </row>
    <row r="32" spans="2:60" ht="20.25" customHeight="1" x14ac:dyDescent="0.4">
      <c r="B32" s="127"/>
      <c r="C32" s="276"/>
      <c r="D32" s="277"/>
      <c r="E32" s="278"/>
      <c r="F32" s="170"/>
      <c r="G32" s="128" t="str">
        <f>C30</f>
        <v>介護従業者</v>
      </c>
      <c r="H32" s="243"/>
      <c r="I32" s="260"/>
      <c r="J32" s="261"/>
      <c r="K32" s="261"/>
      <c r="L32" s="262"/>
      <c r="M32" s="250"/>
      <c r="N32" s="251"/>
      <c r="O32" s="252"/>
      <c r="P32" s="25" t="s">
        <v>74</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294">
        <f>IF($BC$3="４週",SUM(U32:AV32),IF($BC$3="暦月",SUM(U32:AY32),""))</f>
        <v>50</v>
      </c>
      <c r="BA32" s="295"/>
      <c r="BB32" s="296">
        <f>IF($BC$3="４週",AZ32/4,IF($BC$3="暦月",(AZ32/($BC$8/7)),""))</f>
        <v>12.5</v>
      </c>
      <c r="BC32" s="295"/>
      <c r="BD32" s="288"/>
      <c r="BE32" s="289"/>
      <c r="BF32" s="289"/>
      <c r="BG32" s="289"/>
      <c r="BH32" s="290"/>
    </row>
    <row r="33" spans="2:60" ht="20.25" customHeight="1" x14ac:dyDescent="0.4">
      <c r="B33" s="129"/>
      <c r="C33" s="270" t="s">
        <v>88</v>
      </c>
      <c r="D33" s="271"/>
      <c r="E33" s="272"/>
      <c r="F33" s="124"/>
      <c r="G33" s="126"/>
      <c r="H33" s="241" t="s">
        <v>114</v>
      </c>
      <c r="I33" s="254" t="s">
        <v>19</v>
      </c>
      <c r="J33" s="255"/>
      <c r="K33" s="255"/>
      <c r="L33" s="256"/>
      <c r="M33" s="244" t="s">
        <v>136</v>
      </c>
      <c r="N33" s="245"/>
      <c r="O33" s="246"/>
      <c r="P33" s="21" t="s">
        <v>18</v>
      </c>
      <c r="Q33" s="27"/>
      <c r="R33" s="27"/>
      <c r="S33" s="15"/>
      <c r="T33" s="55"/>
      <c r="U33" s="215" t="s">
        <v>212</v>
      </c>
      <c r="V33" s="216" t="s">
        <v>168</v>
      </c>
      <c r="W33" s="216"/>
      <c r="X33" s="216" t="s">
        <v>168</v>
      </c>
      <c r="Y33" s="216" t="s">
        <v>212</v>
      </c>
      <c r="Z33" s="216" t="s">
        <v>212</v>
      </c>
      <c r="AA33" s="217"/>
      <c r="AB33" s="215" t="s">
        <v>212</v>
      </c>
      <c r="AC33" s="216" t="s">
        <v>212</v>
      </c>
      <c r="AD33" s="216" t="s">
        <v>212</v>
      </c>
      <c r="AE33" s="216" t="s">
        <v>212</v>
      </c>
      <c r="AF33" s="216" t="s">
        <v>212</v>
      </c>
      <c r="AG33" s="216"/>
      <c r="AH33" s="217"/>
      <c r="AI33" s="215" t="s">
        <v>212</v>
      </c>
      <c r="AJ33" s="216"/>
      <c r="AK33" s="216" t="s">
        <v>168</v>
      </c>
      <c r="AL33" s="216"/>
      <c r="AM33" s="216" t="s">
        <v>212</v>
      </c>
      <c r="AN33" s="216" t="s">
        <v>212</v>
      </c>
      <c r="AO33" s="217" t="s">
        <v>212</v>
      </c>
      <c r="AP33" s="215" t="s">
        <v>212</v>
      </c>
      <c r="AQ33" s="216"/>
      <c r="AR33" s="216"/>
      <c r="AS33" s="216" t="s">
        <v>212</v>
      </c>
      <c r="AT33" s="216" t="s">
        <v>212</v>
      </c>
      <c r="AU33" s="216" t="s">
        <v>212</v>
      </c>
      <c r="AV33" s="217" t="s">
        <v>212</v>
      </c>
      <c r="AW33" s="215"/>
      <c r="AX33" s="216"/>
      <c r="AY33" s="216"/>
      <c r="AZ33" s="253"/>
      <c r="BA33" s="240"/>
      <c r="BB33" s="239"/>
      <c r="BC33" s="240"/>
      <c r="BD33" s="282"/>
      <c r="BE33" s="283"/>
      <c r="BF33" s="283"/>
      <c r="BG33" s="283"/>
      <c r="BH33" s="284"/>
    </row>
    <row r="34" spans="2:60" ht="20.25" customHeight="1" x14ac:dyDescent="0.4">
      <c r="B34" s="125">
        <f>B31+1</f>
        <v>5</v>
      </c>
      <c r="C34" s="273"/>
      <c r="D34" s="274"/>
      <c r="E34" s="275"/>
      <c r="F34" s="124" t="str">
        <f>C33</f>
        <v>介護従業者</v>
      </c>
      <c r="G34" s="126"/>
      <c r="H34" s="242"/>
      <c r="I34" s="257"/>
      <c r="J34" s="258"/>
      <c r="K34" s="258"/>
      <c r="L34" s="259"/>
      <c r="M34" s="247"/>
      <c r="N34" s="248"/>
      <c r="O34" s="249"/>
      <c r="P34" s="23" t="s">
        <v>73</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291">
        <f>IF($BC$3="４週",SUM(U34:AV34),IF($BC$3="暦月",SUM(U34:AY34),""))</f>
        <v>160</v>
      </c>
      <c r="BA34" s="292"/>
      <c r="BB34" s="293">
        <f>IF($BC$3="４週",AZ34/4,IF($BC$3="暦月",(AZ34/($BC$8/7)),""))</f>
        <v>40</v>
      </c>
      <c r="BC34" s="292"/>
      <c r="BD34" s="285"/>
      <c r="BE34" s="286"/>
      <c r="BF34" s="286"/>
      <c r="BG34" s="286"/>
      <c r="BH34" s="287"/>
    </row>
    <row r="35" spans="2:60" ht="20.25" customHeight="1" x14ac:dyDescent="0.4">
      <c r="B35" s="127"/>
      <c r="C35" s="276"/>
      <c r="D35" s="277"/>
      <c r="E35" s="278"/>
      <c r="F35" s="170"/>
      <c r="G35" s="128" t="str">
        <f>C33</f>
        <v>介護従業者</v>
      </c>
      <c r="H35" s="243"/>
      <c r="I35" s="260"/>
      <c r="J35" s="261"/>
      <c r="K35" s="261"/>
      <c r="L35" s="262"/>
      <c r="M35" s="250"/>
      <c r="N35" s="251"/>
      <c r="O35" s="252"/>
      <c r="P35" s="25" t="s">
        <v>74</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294">
        <f>IF($BC$3="４週",SUM(U35:AV35),IF($BC$3="暦月",SUM(U35:AY35),""))</f>
        <v>0</v>
      </c>
      <c r="BA35" s="295"/>
      <c r="BB35" s="296">
        <f>IF($BC$3="４週",AZ35/4,IF($BC$3="暦月",(AZ35/($BC$8/7)),""))</f>
        <v>0</v>
      </c>
      <c r="BC35" s="295"/>
      <c r="BD35" s="288"/>
      <c r="BE35" s="289"/>
      <c r="BF35" s="289"/>
      <c r="BG35" s="289"/>
      <c r="BH35" s="290"/>
    </row>
    <row r="36" spans="2:60" ht="20.25" customHeight="1" x14ac:dyDescent="0.4">
      <c r="B36" s="129"/>
      <c r="C36" s="270" t="s">
        <v>88</v>
      </c>
      <c r="D36" s="271"/>
      <c r="E36" s="272"/>
      <c r="F36" s="124"/>
      <c r="G36" s="126"/>
      <c r="H36" s="241" t="s">
        <v>114</v>
      </c>
      <c r="I36" s="254" t="s">
        <v>115</v>
      </c>
      <c r="J36" s="255"/>
      <c r="K36" s="255"/>
      <c r="L36" s="256"/>
      <c r="M36" s="244" t="s">
        <v>137</v>
      </c>
      <c r="N36" s="245"/>
      <c r="O36" s="246"/>
      <c r="P36" s="21" t="s">
        <v>18</v>
      </c>
      <c r="Q36" s="28"/>
      <c r="R36" s="28"/>
      <c r="S36" s="16"/>
      <c r="T36" s="58"/>
      <c r="U36" s="215" t="s">
        <v>213</v>
      </c>
      <c r="V36" s="216"/>
      <c r="W36" s="216" t="s">
        <v>168</v>
      </c>
      <c r="X36" s="216"/>
      <c r="Y36" s="216" t="s">
        <v>176</v>
      </c>
      <c r="Z36" s="216" t="s">
        <v>177</v>
      </c>
      <c r="AA36" s="217" t="s">
        <v>212</v>
      </c>
      <c r="AB36" s="215"/>
      <c r="AC36" s="216" t="s">
        <v>176</v>
      </c>
      <c r="AD36" s="216" t="s">
        <v>177</v>
      </c>
      <c r="AE36" s="216" t="s">
        <v>212</v>
      </c>
      <c r="AF36" s="216"/>
      <c r="AG36" s="216" t="s">
        <v>176</v>
      </c>
      <c r="AH36" s="217" t="s">
        <v>177</v>
      </c>
      <c r="AI36" s="215"/>
      <c r="AJ36" s="216" t="s">
        <v>170</v>
      </c>
      <c r="AK36" s="216" t="s">
        <v>170</v>
      </c>
      <c r="AL36" s="216" t="s">
        <v>212</v>
      </c>
      <c r="AM36" s="216" t="s">
        <v>170</v>
      </c>
      <c r="AN36" s="216"/>
      <c r="AO36" s="217" t="s">
        <v>176</v>
      </c>
      <c r="AP36" s="215" t="s">
        <v>177</v>
      </c>
      <c r="AQ36" s="216" t="s">
        <v>212</v>
      </c>
      <c r="AR36" s="216" t="s">
        <v>170</v>
      </c>
      <c r="AS36" s="216"/>
      <c r="AT36" s="216" t="s">
        <v>170</v>
      </c>
      <c r="AU36" s="216" t="s">
        <v>212</v>
      </c>
      <c r="AV36" s="217"/>
      <c r="AW36" s="215"/>
      <c r="AX36" s="216"/>
      <c r="AY36" s="216"/>
      <c r="AZ36" s="253"/>
      <c r="BA36" s="240"/>
      <c r="BB36" s="239"/>
      <c r="BC36" s="240"/>
      <c r="BD36" s="282"/>
      <c r="BE36" s="283"/>
      <c r="BF36" s="283"/>
      <c r="BG36" s="283"/>
      <c r="BH36" s="284"/>
    </row>
    <row r="37" spans="2:60" ht="20.25" customHeight="1" x14ac:dyDescent="0.4">
      <c r="B37" s="125">
        <f>B34+1</f>
        <v>6</v>
      </c>
      <c r="C37" s="273"/>
      <c r="D37" s="274"/>
      <c r="E37" s="275"/>
      <c r="F37" s="124" t="str">
        <f>C36</f>
        <v>介護従業者</v>
      </c>
      <c r="G37" s="126"/>
      <c r="H37" s="242"/>
      <c r="I37" s="257"/>
      <c r="J37" s="258"/>
      <c r="K37" s="258"/>
      <c r="L37" s="259"/>
      <c r="M37" s="247"/>
      <c r="N37" s="248"/>
      <c r="O37" s="249"/>
      <c r="P37" s="23" t="s">
        <v>73</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291">
        <f>IF($BC$3="４週",SUM(U37:AV37),IF($BC$3="暦月",SUM(U37:AY37),""))</f>
        <v>120</v>
      </c>
      <c r="BA37" s="292"/>
      <c r="BB37" s="293">
        <f>IF($BC$3="４週",AZ37/4,IF($BC$3="暦月",(AZ37/($BC$8/7)),""))</f>
        <v>30</v>
      </c>
      <c r="BC37" s="292"/>
      <c r="BD37" s="285"/>
      <c r="BE37" s="286"/>
      <c r="BF37" s="286"/>
      <c r="BG37" s="286"/>
      <c r="BH37" s="287"/>
    </row>
    <row r="38" spans="2:60" ht="20.25" customHeight="1" x14ac:dyDescent="0.4">
      <c r="B38" s="127"/>
      <c r="C38" s="276"/>
      <c r="D38" s="277"/>
      <c r="E38" s="278"/>
      <c r="F38" s="170"/>
      <c r="G38" s="128" t="str">
        <f>C36</f>
        <v>介護従業者</v>
      </c>
      <c r="H38" s="243"/>
      <c r="I38" s="260"/>
      <c r="J38" s="261"/>
      <c r="K38" s="261"/>
      <c r="L38" s="262"/>
      <c r="M38" s="250"/>
      <c r="N38" s="251"/>
      <c r="O38" s="252"/>
      <c r="P38" s="25" t="s">
        <v>74</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294">
        <f>IF($BC$3="４週",SUM(U38:AV38),IF($BC$3="暦月",SUM(U38:AY38),""))</f>
        <v>40</v>
      </c>
      <c r="BA38" s="295"/>
      <c r="BB38" s="296">
        <f>IF($BC$3="４週",AZ38/4,IF($BC$3="暦月",(AZ38/($BC$8/7)),""))</f>
        <v>10</v>
      </c>
      <c r="BC38" s="295"/>
      <c r="BD38" s="288"/>
      <c r="BE38" s="289"/>
      <c r="BF38" s="289"/>
      <c r="BG38" s="289"/>
      <c r="BH38" s="290"/>
    </row>
    <row r="39" spans="2:60" ht="20.25" customHeight="1" x14ac:dyDescent="0.4">
      <c r="B39" s="129"/>
      <c r="C39" s="270" t="s">
        <v>88</v>
      </c>
      <c r="D39" s="271"/>
      <c r="E39" s="272"/>
      <c r="F39" s="124"/>
      <c r="G39" s="126"/>
      <c r="H39" s="241" t="s">
        <v>114</v>
      </c>
      <c r="I39" s="254" t="s">
        <v>19</v>
      </c>
      <c r="J39" s="255"/>
      <c r="K39" s="255"/>
      <c r="L39" s="256"/>
      <c r="M39" s="244" t="s">
        <v>138</v>
      </c>
      <c r="N39" s="245"/>
      <c r="O39" s="246"/>
      <c r="P39" s="21" t="s">
        <v>18</v>
      </c>
      <c r="Q39" s="27"/>
      <c r="R39" s="27"/>
      <c r="S39" s="15"/>
      <c r="T39" s="55"/>
      <c r="U39" s="215"/>
      <c r="V39" s="216" t="s">
        <v>168</v>
      </c>
      <c r="W39" s="216" t="s">
        <v>176</v>
      </c>
      <c r="X39" s="216" t="s">
        <v>177</v>
      </c>
      <c r="Y39" s="216" t="s">
        <v>213</v>
      </c>
      <c r="Z39" s="216"/>
      <c r="AA39" s="217" t="s">
        <v>168</v>
      </c>
      <c r="AB39" s="215" t="s">
        <v>212</v>
      </c>
      <c r="AC39" s="216" t="s">
        <v>212</v>
      </c>
      <c r="AD39" s="216"/>
      <c r="AE39" s="216"/>
      <c r="AF39" s="216" t="s">
        <v>176</v>
      </c>
      <c r="AG39" s="216" t="s">
        <v>177</v>
      </c>
      <c r="AH39" s="217" t="s">
        <v>212</v>
      </c>
      <c r="AI39" s="215" t="s">
        <v>213</v>
      </c>
      <c r="AJ39" s="216"/>
      <c r="AK39" s="216" t="s">
        <v>176</v>
      </c>
      <c r="AL39" s="216" t="s">
        <v>177</v>
      </c>
      <c r="AM39" s="216"/>
      <c r="AN39" s="216" t="s">
        <v>168</v>
      </c>
      <c r="AO39" s="217" t="s">
        <v>168</v>
      </c>
      <c r="AP39" s="215" t="s">
        <v>170</v>
      </c>
      <c r="AQ39" s="216"/>
      <c r="AR39" s="216" t="s">
        <v>168</v>
      </c>
      <c r="AS39" s="216" t="s">
        <v>169</v>
      </c>
      <c r="AT39" s="216" t="s">
        <v>176</v>
      </c>
      <c r="AU39" s="216" t="s">
        <v>177</v>
      </c>
      <c r="AV39" s="217"/>
      <c r="AW39" s="215"/>
      <c r="AX39" s="216"/>
      <c r="AY39" s="216"/>
      <c r="AZ39" s="253"/>
      <c r="BA39" s="240"/>
      <c r="BB39" s="239"/>
      <c r="BC39" s="240"/>
      <c r="BD39" s="282"/>
      <c r="BE39" s="283"/>
      <c r="BF39" s="283"/>
      <c r="BG39" s="283"/>
      <c r="BH39" s="284"/>
    </row>
    <row r="40" spans="2:60" ht="20.25" customHeight="1" x14ac:dyDescent="0.4">
      <c r="B40" s="125">
        <f>B37+1</f>
        <v>7</v>
      </c>
      <c r="C40" s="273"/>
      <c r="D40" s="274"/>
      <c r="E40" s="275"/>
      <c r="F40" s="124" t="str">
        <f>C39</f>
        <v>介護従業者</v>
      </c>
      <c r="G40" s="126"/>
      <c r="H40" s="242"/>
      <c r="I40" s="257"/>
      <c r="J40" s="258"/>
      <c r="K40" s="258"/>
      <c r="L40" s="259"/>
      <c r="M40" s="247"/>
      <c r="N40" s="248"/>
      <c r="O40" s="249"/>
      <c r="P40" s="23" t="s">
        <v>73</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291">
        <f>IF($BC$3="４週",SUM(U40:AV40),IF($BC$3="暦月",SUM(U40:AY40),""))</f>
        <v>119.99999999999999</v>
      </c>
      <c r="BA40" s="292"/>
      <c r="BB40" s="293">
        <f>IF($BC$3="４週",AZ40/4,IF($BC$3="暦月",(AZ40/($BC$8/7)),""))</f>
        <v>29.999999999999996</v>
      </c>
      <c r="BC40" s="292"/>
      <c r="BD40" s="285"/>
      <c r="BE40" s="286"/>
      <c r="BF40" s="286"/>
      <c r="BG40" s="286"/>
      <c r="BH40" s="287"/>
    </row>
    <row r="41" spans="2:60" ht="20.25" customHeight="1" x14ac:dyDescent="0.4">
      <c r="B41" s="127"/>
      <c r="C41" s="276"/>
      <c r="D41" s="277"/>
      <c r="E41" s="278"/>
      <c r="F41" s="170"/>
      <c r="G41" s="128" t="str">
        <f>C39</f>
        <v>介護従業者</v>
      </c>
      <c r="H41" s="243"/>
      <c r="I41" s="260"/>
      <c r="J41" s="261"/>
      <c r="K41" s="261"/>
      <c r="L41" s="262"/>
      <c r="M41" s="250"/>
      <c r="N41" s="251"/>
      <c r="O41" s="252"/>
      <c r="P41" s="25" t="s">
        <v>74</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294">
        <f>IF($BC$3="４週",SUM(U41:AV41),IF($BC$3="暦月",SUM(U41:AY41),""))</f>
        <v>40</v>
      </c>
      <c r="BA41" s="295"/>
      <c r="BB41" s="296">
        <f>IF($BC$3="４週",AZ41/4,IF($BC$3="暦月",(AZ41/($BC$8/7)),""))</f>
        <v>10</v>
      </c>
      <c r="BC41" s="295"/>
      <c r="BD41" s="288"/>
      <c r="BE41" s="289"/>
      <c r="BF41" s="289"/>
      <c r="BG41" s="289"/>
      <c r="BH41" s="290"/>
    </row>
    <row r="42" spans="2:60" ht="20.25" customHeight="1" x14ac:dyDescent="0.4">
      <c r="B42" s="129"/>
      <c r="C42" s="270" t="s">
        <v>88</v>
      </c>
      <c r="D42" s="271"/>
      <c r="E42" s="272"/>
      <c r="F42" s="124"/>
      <c r="G42" s="126"/>
      <c r="H42" s="241" t="s">
        <v>114</v>
      </c>
      <c r="I42" s="254" t="s">
        <v>19</v>
      </c>
      <c r="J42" s="255"/>
      <c r="K42" s="255"/>
      <c r="L42" s="256"/>
      <c r="M42" s="244" t="s">
        <v>139</v>
      </c>
      <c r="N42" s="245"/>
      <c r="O42" s="246"/>
      <c r="P42" s="21" t="s">
        <v>18</v>
      </c>
      <c r="Q42" s="27"/>
      <c r="R42" s="27"/>
      <c r="S42" s="15"/>
      <c r="T42" s="55"/>
      <c r="U42" s="215" t="s">
        <v>168</v>
      </c>
      <c r="V42" s="216"/>
      <c r="W42" s="216" t="s">
        <v>212</v>
      </c>
      <c r="X42" s="216" t="s">
        <v>176</v>
      </c>
      <c r="Y42" s="216" t="s">
        <v>177</v>
      </c>
      <c r="Z42" s="216" t="s">
        <v>213</v>
      </c>
      <c r="AA42" s="217"/>
      <c r="AB42" s="215" t="s">
        <v>213</v>
      </c>
      <c r="AC42" s="216"/>
      <c r="AD42" s="216" t="s">
        <v>170</v>
      </c>
      <c r="AE42" s="216" t="s">
        <v>176</v>
      </c>
      <c r="AF42" s="216" t="s">
        <v>177</v>
      </c>
      <c r="AG42" s="216"/>
      <c r="AH42" s="217" t="s">
        <v>168</v>
      </c>
      <c r="AI42" s="215" t="s">
        <v>176</v>
      </c>
      <c r="AJ42" s="216" t="s">
        <v>177</v>
      </c>
      <c r="AK42" s="216"/>
      <c r="AL42" s="216" t="s">
        <v>168</v>
      </c>
      <c r="AM42" s="216" t="s">
        <v>168</v>
      </c>
      <c r="AN42" s="216" t="s">
        <v>212</v>
      </c>
      <c r="AO42" s="217"/>
      <c r="AP42" s="215" t="s">
        <v>176</v>
      </c>
      <c r="AQ42" s="216" t="s">
        <v>177</v>
      </c>
      <c r="AR42" s="216"/>
      <c r="AS42" s="216" t="s">
        <v>168</v>
      </c>
      <c r="AT42" s="216"/>
      <c r="AU42" s="216" t="s">
        <v>176</v>
      </c>
      <c r="AV42" s="217" t="s">
        <v>177</v>
      </c>
      <c r="AW42" s="215"/>
      <c r="AX42" s="216"/>
      <c r="AY42" s="216"/>
      <c r="AZ42" s="253"/>
      <c r="BA42" s="240"/>
      <c r="BB42" s="239"/>
      <c r="BC42" s="240"/>
      <c r="BD42" s="282"/>
      <c r="BE42" s="283"/>
      <c r="BF42" s="283"/>
      <c r="BG42" s="283"/>
      <c r="BH42" s="284"/>
    </row>
    <row r="43" spans="2:60" ht="20.25" customHeight="1" x14ac:dyDescent="0.4">
      <c r="B43" s="125">
        <f>B40+1</f>
        <v>8</v>
      </c>
      <c r="C43" s="273"/>
      <c r="D43" s="274"/>
      <c r="E43" s="275"/>
      <c r="F43" s="124" t="str">
        <f>C42</f>
        <v>介護従業者</v>
      </c>
      <c r="G43" s="126"/>
      <c r="H43" s="242"/>
      <c r="I43" s="257"/>
      <c r="J43" s="258"/>
      <c r="K43" s="258"/>
      <c r="L43" s="259"/>
      <c r="M43" s="247"/>
      <c r="N43" s="248"/>
      <c r="O43" s="249"/>
      <c r="P43" s="23" t="s">
        <v>73</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291">
        <f>IF($BC$3="４週",SUM(U43:AV43),IF($BC$3="暦月",SUM(U43:AY43),""))</f>
        <v>110</v>
      </c>
      <c r="BA43" s="292"/>
      <c r="BB43" s="293">
        <f>IF($BC$3="４週",AZ43/4,IF($BC$3="暦月",(AZ43/($BC$8/7)),""))</f>
        <v>27.5</v>
      </c>
      <c r="BC43" s="292"/>
      <c r="BD43" s="285"/>
      <c r="BE43" s="286"/>
      <c r="BF43" s="286"/>
      <c r="BG43" s="286"/>
      <c r="BH43" s="287"/>
    </row>
    <row r="44" spans="2:60" ht="20.25" customHeight="1" x14ac:dyDescent="0.4">
      <c r="B44" s="127"/>
      <c r="C44" s="276"/>
      <c r="D44" s="277"/>
      <c r="E44" s="278"/>
      <c r="F44" s="170"/>
      <c r="G44" s="128" t="str">
        <f>C42</f>
        <v>介護従業者</v>
      </c>
      <c r="H44" s="243"/>
      <c r="I44" s="260"/>
      <c r="J44" s="261"/>
      <c r="K44" s="261"/>
      <c r="L44" s="262"/>
      <c r="M44" s="250"/>
      <c r="N44" s="251"/>
      <c r="O44" s="252"/>
      <c r="P44" s="25" t="s">
        <v>74</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294">
        <f>IF($BC$3="４週",SUM(U44:AV44),IF($BC$3="暦月",SUM(U44:AY44),""))</f>
        <v>50</v>
      </c>
      <c r="BA44" s="295"/>
      <c r="BB44" s="296">
        <f>IF($BC$3="４週",AZ44/4,IF($BC$3="暦月",(AZ44/($BC$8/7)),""))</f>
        <v>12.5</v>
      </c>
      <c r="BC44" s="295"/>
      <c r="BD44" s="288"/>
      <c r="BE44" s="289"/>
      <c r="BF44" s="289"/>
      <c r="BG44" s="289"/>
      <c r="BH44" s="290"/>
    </row>
    <row r="45" spans="2:60" ht="20.25" customHeight="1" x14ac:dyDescent="0.4">
      <c r="B45" s="129"/>
      <c r="C45" s="270" t="s">
        <v>88</v>
      </c>
      <c r="D45" s="271"/>
      <c r="E45" s="272"/>
      <c r="F45" s="124"/>
      <c r="G45" s="126"/>
      <c r="H45" s="241" t="s">
        <v>114</v>
      </c>
      <c r="I45" s="254" t="s">
        <v>80</v>
      </c>
      <c r="J45" s="255"/>
      <c r="K45" s="255"/>
      <c r="L45" s="256"/>
      <c r="M45" s="244" t="s">
        <v>140</v>
      </c>
      <c r="N45" s="245"/>
      <c r="O45" s="246"/>
      <c r="P45" s="21" t="s">
        <v>18</v>
      </c>
      <c r="Q45" s="27"/>
      <c r="R45" s="27"/>
      <c r="S45" s="15"/>
      <c r="T45" s="55"/>
      <c r="U45" s="215" t="s">
        <v>177</v>
      </c>
      <c r="V45" s="216" t="s">
        <v>215</v>
      </c>
      <c r="W45" s="216" t="s">
        <v>170</v>
      </c>
      <c r="X45" s="216"/>
      <c r="Y45" s="216"/>
      <c r="Z45" s="216" t="s">
        <v>212</v>
      </c>
      <c r="AA45" s="217" t="s">
        <v>176</v>
      </c>
      <c r="AB45" s="215" t="s">
        <v>177</v>
      </c>
      <c r="AC45" s="216"/>
      <c r="AD45" s="216"/>
      <c r="AE45" s="216" t="s">
        <v>168</v>
      </c>
      <c r="AF45" s="216" t="s">
        <v>170</v>
      </c>
      <c r="AG45" s="216" t="s">
        <v>170</v>
      </c>
      <c r="AH45" s="217" t="s">
        <v>176</v>
      </c>
      <c r="AI45" s="215" t="s">
        <v>177</v>
      </c>
      <c r="AJ45" s="216" t="s">
        <v>170</v>
      </c>
      <c r="AK45" s="216"/>
      <c r="AL45" s="216" t="s">
        <v>169</v>
      </c>
      <c r="AM45" s="216" t="s">
        <v>176</v>
      </c>
      <c r="AN45" s="216" t="s">
        <v>177</v>
      </c>
      <c r="AO45" s="217"/>
      <c r="AP45" s="215"/>
      <c r="AQ45" s="216" t="s">
        <v>176</v>
      </c>
      <c r="AR45" s="216" t="s">
        <v>177</v>
      </c>
      <c r="AS45" s="216"/>
      <c r="AT45" s="216" t="s">
        <v>168</v>
      </c>
      <c r="AU45" s="216" t="s">
        <v>169</v>
      </c>
      <c r="AV45" s="217" t="s">
        <v>176</v>
      </c>
      <c r="AW45" s="215"/>
      <c r="AX45" s="216"/>
      <c r="AY45" s="216"/>
      <c r="AZ45" s="253"/>
      <c r="BA45" s="240"/>
      <c r="BB45" s="239"/>
      <c r="BC45" s="240"/>
      <c r="BD45" s="282"/>
      <c r="BE45" s="283"/>
      <c r="BF45" s="283"/>
      <c r="BG45" s="283"/>
      <c r="BH45" s="284"/>
    </row>
    <row r="46" spans="2:60" ht="20.25" customHeight="1" x14ac:dyDescent="0.4">
      <c r="B46" s="125">
        <f>B43+1</f>
        <v>9</v>
      </c>
      <c r="C46" s="273"/>
      <c r="D46" s="274"/>
      <c r="E46" s="275"/>
      <c r="F46" s="124" t="str">
        <f>C45</f>
        <v>介護従業者</v>
      </c>
      <c r="G46" s="126"/>
      <c r="H46" s="242"/>
      <c r="I46" s="257"/>
      <c r="J46" s="258"/>
      <c r="K46" s="258"/>
      <c r="L46" s="259"/>
      <c r="M46" s="247"/>
      <c r="N46" s="248"/>
      <c r="O46" s="249"/>
      <c r="P46" s="23" t="s">
        <v>73</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291">
        <f>IF($BC$3="４週",SUM(U46:AV46),IF($BC$3="暦月",SUM(U46:AY46),""))</f>
        <v>110</v>
      </c>
      <c r="BA46" s="292"/>
      <c r="BB46" s="293">
        <f>IF($BC$3="４週",AZ46/4,IF($BC$3="暦月",(AZ46/($BC$8/7)),""))</f>
        <v>27.5</v>
      </c>
      <c r="BC46" s="292"/>
      <c r="BD46" s="285"/>
      <c r="BE46" s="286"/>
      <c r="BF46" s="286"/>
      <c r="BG46" s="286"/>
      <c r="BH46" s="287"/>
    </row>
    <row r="47" spans="2:60" ht="20.25" customHeight="1" x14ac:dyDescent="0.4">
      <c r="B47" s="127"/>
      <c r="C47" s="276"/>
      <c r="D47" s="277"/>
      <c r="E47" s="278"/>
      <c r="F47" s="170"/>
      <c r="G47" s="128" t="str">
        <f>C45</f>
        <v>介護従業者</v>
      </c>
      <c r="H47" s="243"/>
      <c r="I47" s="260"/>
      <c r="J47" s="261"/>
      <c r="K47" s="261"/>
      <c r="L47" s="262"/>
      <c r="M47" s="250"/>
      <c r="N47" s="251"/>
      <c r="O47" s="252"/>
      <c r="P47" s="25" t="s">
        <v>74</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294">
        <f>IF($BC$3="４週",SUM(U47:AV47),IF($BC$3="暦月",SUM(U47:AY47),""))</f>
        <v>50</v>
      </c>
      <c r="BA47" s="295"/>
      <c r="BB47" s="296">
        <f>IF($BC$3="４週",AZ47/4,IF($BC$3="暦月",(AZ47/($BC$8/7)),""))</f>
        <v>12.5</v>
      </c>
      <c r="BC47" s="295"/>
      <c r="BD47" s="288"/>
      <c r="BE47" s="289"/>
      <c r="BF47" s="289"/>
      <c r="BG47" s="289"/>
      <c r="BH47" s="290"/>
    </row>
    <row r="48" spans="2:60" ht="20.25" customHeight="1" x14ac:dyDescent="0.4">
      <c r="B48" s="129"/>
      <c r="C48" s="270" t="s">
        <v>88</v>
      </c>
      <c r="D48" s="271"/>
      <c r="E48" s="272"/>
      <c r="F48" s="124"/>
      <c r="G48" s="126"/>
      <c r="H48" s="241" t="s">
        <v>131</v>
      </c>
      <c r="I48" s="254" t="s">
        <v>19</v>
      </c>
      <c r="J48" s="255"/>
      <c r="K48" s="255"/>
      <c r="L48" s="256"/>
      <c r="M48" s="244" t="s">
        <v>141</v>
      </c>
      <c r="N48" s="245"/>
      <c r="O48" s="246"/>
      <c r="P48" s="21" t="s">
        <v>18</v>
      </c>
      <c r="Q48" s="28"/>
      <c r="R48" s="28"/>
      <c r="S48" s="16"/>
      <c r="T48" s="58"/>
      <c r="U48" s="215"/>
      <c r="V48" s="216"/>
      <c r="W48" s="216"/>
      <c r="X48" s="216" t="s">
        <v>213</v>
      </c>
      <c r="Y48" s="216" t="s">
        <v>168</v>
      </c>
      <c r="Z48" s="216"/>
      <c r="AA48" s="217"/>
      <c r="AB48" s="215"/>
      <c r="AC48" s="216"/>
      <c r="AD48" s="216"/>
      <c r="AE48" s="216" t="s">
        <v>168</v>
      </c>
      <c r="AF48" s="216" t="s">
        <v>213</v>
      </c>
      <c r="AG48" s="216"/>
      <c r="AH48" s="217"/>
      <c r="AI48" s="215"/>
      <c r="AJ48" s="216"/>
      <c r="AK48" s="216"/>
      <c r="AL48" s="216" t="s">
        <v>168</v>
      </c>
      <c r="AM48" s="216" t="s">
        <v>213</v>
      </c>
      <c r="AN48" s="216"/>
      <c r="AO48" s="217"/>
      <c r="AP48" s="215"/>
      <c r="AQ48" s="216"/>
      <c r="AR48" s="216"/>
      <c r="AS48" s="216" t="s">
        <v>213</v>
      </c>
      <c r="AT48" s="216" t="s">
        <v>168</v>
      </c>
      <c r="AU48" s="216"/>
      <c r="AV48" s="217"/>
      <c r="AW48" s="215"/>
      <c r="AX48" s="216"/>
      <c r="AY48" s="216"/>
      <c r="AZ48" s="253"/>
      <c r="BA48" s="240"/>
      <c r="BB48" s="239"/>
      <c r="BC48" s="240"/>
      <c r="BD48" s="282"/>
      <c r="BE48" s="283"/>
      <c r="BF48" s="283"/>
      <c r="BG48" s="283"/>
      <c r="BH48" s="284"/>
    </row>
    <row r="49" spans="2:60" ht="20.25" customHeight="1" x14ac:dyDescent="0.4">
      <c r="B49" s="125">
        <f>B46+1</f>
        <v>10</v>
      </c>
      <c r="C49" s="273"/>
      <c r="D49" s="274"/>
      <c r="E49" s="275"/>
      <c r="F49" s="124" t="str">
        <f>C48</f>
        <v>介護従業者</v>
      </c>
      <c r="G49" s="126"/>
      <c r="H49" s="242"/>
      <c r="I49" s="257"/>
      <c r="J49" s="258"/>
      <c r="K49" s="258"/>
      <c r="L49" s="259"/>
      <c r="M49" s="247"/>
      <c r="N49" s="248"/>
      <c r="O49" s="249"/>
      <c r="P49" s="23" t="s">
        <v>73</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7.9999999999999982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7.9999999999999982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7.9999999999999982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7.9999999999999982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291">
        <f>IF($BC$3="４週",SUM(U49:AV49),IF($BC$3="暦月",SUM(U49:AY49),""))</f>
        <v>63.999999999999993</v>
      </c>
      <c r="BA49" s="292"/>
      <c r="BB49" s="293">
        <f>IF($BC$3="４週",AZ49/4,IF($BC$3="暦月",(AZ49/($BC$8/7)),""))</f>
        <v>15.999999999999998</v>
      </c>
      <c r="BC49" s="292"/>
      <c r="BD49" s="285"/>
      <c r="BE49" s="286"/>
      <c r="BF49" s="286"/>
      <c r="BG49" s="286"/>
      <c r="BH49" s="287"/>
    </row>
    <row r="50" spans="2:60" ht="20.25" customHeight="1" x14ac:dyDescent="0.4">
      <c r="B50" s="127"/>
      <c r="C50" s="276"/>
      <c r="D50" s="277"/>
      <c r="E50" s="278"/>
      <c r="F50" s="170"/>
      <c r="G50" s="128" t="str">
        <f>C48</f>
        <v>介護従業者</v>
      </c>
      <c r="H50" s="243"/>
      <c r="I50" s="260"/>
      <c r="J50" s="261"/>
      <c r="K50" s="261"/>
      <c r="L50" s="262"/>
      <c r="M50" s="250"/>
      <c r="N50" s="251"/>
      <c r="O50" s="252"/>
      <c r="P50" s="41" t="s">
        <v>74</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294">
        <f>IF($BC$3="４週",SUM(U50:AV50),IF($BC$3="暦月",SUM(U50:AY50),""))</f>
        <v>0</v>
      </c>
      <c r="BA50" s="295"/>
      <c r="BB50" s="296">
        <f>IF($BC$3="４週",AZ50/4,IF($BC$3="暦月",(AZ50/($BC$8/7)),""))</f>
        <v>0</v>
      </c>
      <c r="BC50" s="295"/>
      <c r="BD50" s="288"/>
      <c r="BE50" s="289"/>
      <c r="BF50" s="289"/>
      <c r="BG50" s="289"/>
      <c r="BH50" s="290"/>
    </row>
    <row r="51" spans="2:60" ht="20.25" customHeight="1" x14ac:dyDescent="0.4">
      <c r="B51" s="129"/>
      <c r="C51" s="270" t="s">
        <v>88</v>
      </c>
      <c r="D51" s="271"/>
      <c r="E51" s="272"/>
      <c r="F51" s="124"/>
      <c r="G51" s="126"/>
      <c r="H51" s="241" t="s">
        <v>131</v>
      </c>
      <c r="I51" s="254" t="s">
        <v>19</v>
      </c>
      <c r="J51" s="255"/>
      <c r="K51" s="255"/>
      <c r="L51" s="256"/>
      <c r="M51" s="244" t="s">
        <v>142</v>
      </c>
      <c r="N51" s="245"/>
      <c r="O51" s="246"/>
      <c r="P51" s="21" t="s">
        <v>18</v>
      </c>
      <c r="Q51" s="28"/>
      <c r="R51" s="28"/>
      <c r="S51" s="16"/>
      <c r="T51" s="58"/>
      <c r="U51" s="215"/>
      <c r="V51" s="216"/>
      <c r="W51" s="216"/>
      <c r="X51" s="216" t="s">
        <v>216</v>
      </c>
      <c r="Y51" s="216"/>
      <c r="Z51" s="216" t="s">
        <v>173</v>
      </c>
      <c r="AA51" s="217" t="s">
        <v>173</v>
      </c>
      <c r="AB51" s="215"/>
      <c r="AC51" s="216"/>
      <c r="AD51" s="216"/>
      <c r="AE51" s="216" t="s">
        <v>173</v>
      </c>
      <c r="AF51" s="216"/>
      <c r="AG51" s="216" t="s">
        <v>173</v>
      </c>
      <c r="AH51" s="217" t="s">
        <v>173</v>
      </c>
      <c r="AI51" s="215"/>
      <c r="AJ51" s="216"/>
      <c r="AK51" s="216"/>
      <c r="AL51" s="216" t="s">
        <v>173</v>
      </c>
      <c r="AM51" s="216"/>
      <c r="AN51" s="216" t="s">
        <v>216</v>
      </c>
      <c r="AO51" s="217" t="s">
        <v>173</v>
      </c>
      <c r="AP51" s="215"/>
      <c r="AQ51" s="216"/>
      <c r="AR51" s="216"/>
      <c r="AS51" s="216" t="s">
        <v>173</v>
      </c>
      <c r="AT51" s="216"/>
      <c r="AU51" s="216" t="s">
        <v>173</v>
      </c>
      <c r="AV51" s="217" t="s">
        <v>173</v>
      </c>
      <c r="AW51" s="215"/>
      <c r="AX51" s="216"/>
      <c r="AY51" s="216"/>
      <c r="AZ51" s="253"/>
      <c r="BA51" s="240"/>
      <c r="BB51" s="239"/>
      <c r="BC51" s="240"/>
      <c r="BD51" s="282"/>
      <c r="BE51" s="283"/>
      <c r="BF51" s="283"/>
      <c r="BG51" s="283"/>
      <c r="BH51" s="284"/>
    </row>
    <row r="52" spans="2:60" ht="20.25" customHeight="1" x14ac:dyDescent="0.4">
      <c r="B52" s="125">
        <f>B49+1</f>
        <v>11</v>
      </c>
      <c r="C52" s="273"/>
      <c r="D52" s="274"/>
      <c r="E52" s="275"/>
      <c r="F52" s="124" t="str">
        <f>C51</f>
        <v>介護従業者</v>
      </c>
      <c r="G52" s="126"/>
      <c r="H52" s="242"/>
      <c r="I52" s="257"/>
      <c r="J52" s="258"/>
      <c r="K52" s="258"/>
      <c r="L52" s="259"/>
      <c r="M52" s="247"/>
      <c r="N52" s="248"/>
      <c r="O52" s="249"/>
      <c r="P52" s="23" t="s">
        <v>73</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f>IF(Z51="","",VLOOKUP(Z51,'【記載例】シフト記号表（勤務時間帯）'!$D$6:$X$47,21,FALSE))</f>
        <v>5.9999999999999982</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f>IF(AG51="","",VLOOKUP(AG51,'【記載例】シフト記号表（勤務時間帯）'!$D$6:$X$47,21,FALSE))</f>
        <v>5.9999999999999982</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f>IF(AN51="","",VLOOKUP(AN51,'【記載例】シフト記号表（勤務時間帯）'!$D$6:$X$47,21,FALSE))</f>
        <v>5.9999999999999982</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f>IF(AU51="","",VLOOKUP(AU51,'【記載例】シフト記号表（勤務時間帯）'!$D$6:$X$47,21,FALSE))</f>
        <v>5.9999999999999982</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291">
        <f>IF($BC$3="４週",SUM(U52:AV52),IF($BC$3="暦月",SUM(U52:AY52),""))</f>
        <v>71.999999999999986</v>
      </c>
      <c r="BA52" s="292"/>
      <c r="BB52" s="293">
        <f>IF($BC$3="４週",AZ52/4,IF($BC$3="暦月",(AZ52/($BC$8/7)),""))</f>
        <v>17.999999999999996</v>
      </c>
      <c r="BC52" s="292"/>
      <c r="BD52" s="285"/>
      <c r="BE52" s="286"/>
      <c r="BF52" s="286"/>
      <c r="BG52" s="286"/>
      <c r="BH52" s="287"/>
    </row>
    <row r="53" spans="2:60" ht="20.25" customHeight="1" x14ac:dyDescent="0.4">
      <c r="B53" s="127"/>
      <c r="C53" s="276"/>
      <c r="D53" s="277"/>
      <c r="E53" s="278"/>
      <c r="F53" s="170"/>
      <c r="G53" s="128" t="str">
        <f>C51</f>
        <v>介護従業者</v>
      </c>
      <c r="H53" s="243"/>
      <c r="I53" s="260"/>
      <c r="J53" s="261"/>
      <c r="K53" s="261"/>
      <c r="L53" s="262"/>
      <c r="M53" s="250"/>
      <c r="N53" s="251"/>
      <c r="O53" s="252"/>
      <c r="P53" s="41" t="s">
        <v>74</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294">
        <f>IF($BC$3="４週",SUM(U53:AV53),IF($BC$3="暦月",SUM(U53:AY53),""))</f>
        <v>0</v>
      </c>
      <c r="BA53" s="295"/>
      <c r="BB53" s="296">
        <f>IF($BC$3="４週",AZ53/4,IF($BC$3="暦月",(AZ53/($BC$8/7)),""))</f>
        <v>0</v>
      </c>
      <c r="BC53" s="295"/>
      <c r="BD53" s="288"/>
      <c r="BE53" s="289"/>
      <c r="BF53" s="289"/>
      <c r="BG53" s="289"/>
      <c r="BH53" s="290"/>
    </row>
    <row r="54" spans="2:60" ht="20.25" customHeight="1" x14ac:dyDescent="0.4">
      <c r="B54" s="129"/>
      <c r="C54" s="270" t="s">
        <v>88</v>
      </c>
      <c r="D54" s="271"/>
      <c r="E54" s="272"/>
      <c r="F54" s="124"/>
      <c r="G54" s="126"/>
      <c r="H54" s="241" t="s">
        <v>131</v>
      </c>
      <c r="I54" s="254" t="s">
        <v>115</v>
      </c>
      <c r="J54" s="255"/>
      <c r="K54" s="255"/>
      <c r="L54" s="256"/>
      <c r="M54" s="244" t="s">
        <v>143</v>
      </c>
      <c r="N54" s="245"/>
      <c r="O54" s="246"/>
      <c r="P54" s="21" t="s">
        <v>18</v>
      </c>
      <c r="Q54" s="28"/>
      <c r="R54" s="28"/>
      <c r="S54" s="16"/>
      <c r="T54" s="58"/>
      <c r="U54" s="215"/>
      <c r="V54" s="216" t="s">
        <v>168</v>
      </c>
      <c r="W54" s="216"/>
      <c r="X54" s="216"/>
      <c r="Y54" s="216" t="s">
        <v>213</v>
      </c>
      <c r="Z54" s="216"/>
      <c r="AA54" s="217"/>
      <c r="AB54" s="215"/>
      <c r="AC54" s="216" t="s">
        <v>168</v>
      </c>
      <c r="AD54" s="216"/>
      <c r="AE54" s="216"/>
      <c r="AF54" s="216" t="s">
        <v>213</v>
      </c>
      <c r="AG54" s="216"/>
      <c r="AH54" s="217"/>
      <c r="AI54" s="215"/>
      <c r="AJ54" s="216" t="s">
        <v>168</v>
      </c>
      <c r="AK54" s="216"/>
      <c r="AL54" s="216"/>
      <c r="AM54" s="216" t="s">
        <v>168</v>
      </c>
      <c r="AN54" s="216"/>
      <c r="AO54" s="217"/>
      <c r="AP54" s="215"/>
      <c r="AQ54" s="216" t="s">
        <v>213</v>
      </c>
      <c r="AR54" s="216"/>
      <c r="AS54" s="216"/>
      <c r="AT54" s="216" t="s">
        <v>213</v>
      </c>
      <c r="AU54" s="216"/>
      <c r="AV54" s="217"/>
      <c r="AW54" s="215"/>
      <c r="AX54" s="216"/>
      <c r="AY54" s="216"/>
      <c r="AZ54" s="253"/>
      <c r="BA54" s="240"/>
      <c r="BB54" s="239"/>
      <c r="BC54" s="240"/>
      <c r="BD54" s="282"/>
      <c r="BE54" s="283"/>
      <c r="BF54" s="283"/>
      <c r="BG54" s="283"/>
      <c r="BH54" s="284"/>
    </row>
    <row r="55" spans="2:60" ht="20.25" customHeight="1" x14ac:dyDescent="0.4">
      <c r="B55" s="125">
        <f>B52+1</f>
        <v>12</v>
      </c>
      <c r="C55" s="273"/>
      <c r="D55" s="274"/>
      <c r="E55" s="275"/>
      <c r="F55" s="124" t="str">
        <f>C54</f>
        <v>介護従業者</v>
      </c>
      <c r="G55" s="126"/>
      <c r="H55" s="242"/>
      <c r="I55" s="257"/>
      <c r="J55" s="258"/>
      <c r="K55" s="258"/>
      <c r="L55" s="259"/>
      <c r="M55" s="247"/>
      <c r="N55" s="248"/>
      <c r="O55" s="249"/>
      <c r="P55" s="23" t="s">
        <v>73</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291">
        <f>IF($BC$3="４週",SUM(U55:AV55),IF($BC$3="暦月",SUM(U55:AY55),""))</f>
        <v>63.999999999999993</v>
      </c>
      <c r="BA55" s="292"/>
      <c r="BB55" s="293">
        <f>IF($BC$3="４週",AZ55/4,IF($BC$3="暦月",(AZ55/($BC$8/7)),""))</f>
        <v>15.999999999999998</v>
      </c>
      <c r="BC55" s="292"/>
      <c r="BD55" s="285"/>
      <c r="BE55" s="286"/>
      <c r="BF55" s="286"/>
      <c r="BG55" s="286"/>
      <c r="BH55" s="287"/>
    </row>
    <row r="56" spans="2:60" ht="20.25" customHeight="1" x14ac:dyDescent="0.4">
      <c r="B56" s="127"/>
      <c r="C56" s="276"/>
      <c r="D56" s="277"/>
      <c r="E56" s="278"/>
      <c r="F56" s="170"/>
      <c r="G56" s="128" t="str">
        <f>C54</f>
        <v>介護従業者</v>
      </c>
      <c r="H56" s="243"/>
      <c r="I56" s="260"/>
      <c r="J56" s="261"/>
      <c r="K56" s="261"/>
      <c r="L56" s="262"/>
      <c r="M56" s="250"/>
      <c r="N56" s="251"/>
      <c r="O56" s="252"/>
      <c r="P56" s="41" t="s">
        <v>74</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294">
        <f>IF($BC$3="４週",SUM(U56:AV56),IF($BC$3="暦月",SUM(U56:AY56),""))</f>
        <v>0</v>
      </c>
      <c r="BA56" s="295"/>
      <c r="BB56" s="296">
        <f>IF($BC$3="４週",AZ56/4,IF($BC$3="暦月",(AZ56/($BC$8/7)),""))</f>
        <v>0</v>
      </c>
      <c r="BC56" s="295"/>
      <c r="BD56" s="288"/>
      <c r="BE56" s="289"/>
      <c r="BF56" s="289"/>
      <c r="BG56" s="289"/>
      <c r="BH56" s="290"/>
    </row>
    <row r="57" spans="2:60" ht="20.25" customHeight="1" x14ac:dyDescent="0.4">
      <c r="B57" s="129"/>
      <c r="C57" s="270" t="s">
        <v>88</v>
      </c>
      <c r="D57" s="271"/>
      <c r="E57" s="272"/>
      <c r="F57" s="124"/>
      <c r="G57" s="126"/>
      <c r="H57" s="241" t="s">
        <v>131</v>
      </c>
      <c r="I57" s="254" t="s">
        <v>115</v>
      </c>
      <c r="J57" s="255"/>
      <c r="K57" s="255"/>
      <c r="L57" s="256"/>
      <c r="M57" s="244" t="s">
        <v>144</v>
      </c>
      <c r="N57" s="245"/>
      <c r="O57" s="246"/>
      <c r="P57" s="21" t="s">
        <v>18</v>
      </c>
      <c r="Q57" s="28"/>
      <c r="R57" s="28"/>
      <c r="S57" s="16"/>
      <c r="T57" s="58"/>
      <c r="U57" s="215" t="s">
        <v>217</v>
      </c>
      <c r="V57" s="216"/>
      <c r="W57" s="216" t="s">
        <v>217</v>
      </c>
      <c r="X57" s="216"/>
      <c r="Y57" s="216"/>
      <c r="Z57" s="216" t="s">
        <v>172</v>
      </c>
      <c r="AA57" s="217" t="s">
        <v>172</v>
      </c>
      <c r="AB57" s="215" t="s">
        <v>217</v>
      </c>
      <c r="AC57" s="216"/>
      <c r="AD57" s="216" t="s">
        <v>217</v>
      </c>
      <c r="AE57" s="216"/>
      <c r="AF57" s="216"/>
      <c r="AG57" s="216" t="s">
        <v>172</v>
      </c>
      <c r="AH57" s="217" t="s">
        <v>172</v>
      </c>
      <c r="AI57" s="215" t="s">
        <v>217</v>
      </c>
      <c r="AJ57" s="216"/>
      <c r="AK57" s="216" t="s">
        <v>217</v>
      </c>
      <c r="AL57" s="216"/>
      <c r="AM57" s="216"/>
      <c r="AN57" s="216" t="s">
        <v>172</v>
      </c>
      <c r="AO57" s="217" t="s">
        <v>172</v>
      </c>
      <c r="AP57" s="215" t="s">
        <v>217</v>
      </c>
      <c r="AQ57" s="216"/>
      <c r="AR57" s="216" t="s">
        <v>217</v>
      </c>
      <c r="AS57" s="216"/>
      <c r="AT57" s="216"/>
      <c r="AU57" s="216" t="s">
        <v>172</v>
      </c>
      <c r="AV57" s="217" t="s">
        <v>172</v>
      </c>
      <c r="AW57" s="215"/>
      <c r="AX57" s="216"/>
      <c r="AY57" s="216"/>
      <c r="AZ57" s="253"/>
      <c r="BA57" s="240"/>
      <c r="BB57" s="239"/>
      <c r="BC57" s="240"/>
      <c r="BD57" s="282"/>
      <c r="BE57" s="283"/>
      <c r="BF57" s="283"/>
      <c r="BG57" s="283"/>
      <c r="BH57" s="284"/>
    </row>
    <row r="58" spans="2:60" ht="20.25" customHeight="1" x14ac:dyDescent="0.4">
      <c r="B58" s="125">
        <f>B55+1</f>
        <v>13</v>
      </c>
      <c r="C58" s="273"/>
      <c r="D58" s="274"/>
      <c r="E58" s="275"/>
      <c r="F58" s="124" t="str">
        <f>C57</f>
        <v>介護従業者</v>
      </c>
      <c r="G58" s="126"/>
      <c r="H58" s="242"/>
      <c r="I58" s="257"/>
      <c r="J58" s="258"/>
      <c r="K58" s="258"/>
      <c r="L58" s="259"/>
      <c r="M58" s="247"/>
      <c r="N58" s="248"/>
      <c r="O58" s="249"/>
      <c r="P58" s="23" t="s">
        <v>73</v>
      </c>
      <c r="Q58" s="24"/>
      <c r="R58" s="24"/>
      <c r="S58" s="19"/>
      <c r="T58" s="53"/>
      <c r="U58" s="209">
        <f>IF(U57="","",VLOOKUP(U57,'【記載例】シフト記号表（勤務時間帯）'!$D$6:$X$47,21,FALSE))</f>
        <v>6</v>
      </c>
      <c r="V58" s="210" t="str">
        <f>IF(V57="","",VLOOKUP(V57,'【記載例】シフト記号表（勤務時間帯）'!$D$6:$X$47,21,FALSE))</f>
        <v/>
      </c>
      <c r="W58" s="210">
        <f>IF(W57="","",VLOOKUP(W57,'【記載例】シフト記号表（勤務時間帯）'!$D$6:$X$47,21,FALSE))</f>
        <v>6</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f>IF(AA57="","",VLOOKUP(AA57,'【記載例】シフト記号表（勤務時間帯）'!$D$6:$X$47,21,FALSE))</f>
        <v>6</v>
      </c>
      <c r="AB58" s="209">
        <f>IF(AB57="","",VLOOKUP(AB57,'【記載例】シフト記号表（勤務時間帯）'!$D$6:$X$47,21,FALSE))</f>
        <v>6</v>
      </c>
      <c r="AC58" s="210" t="str">
        <f>IF(AC57="","",VLOOKUP(AC57,'【記載例】シフト記号表（勤務時間帯）'!$D$6:$X$47,21,FALSE))</f>
        <v/>
      </c>
      <c r="AD58" s="210">
        <f>IF(AD57="","",VLOOKUP(AD57,'【記載例】シフト記号表（勤務時間帯）'!$D$6:$X$47,21,FALSE))</f>
        <v>6</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f>IF(AH57="","",VLOOKUP(AH57,'【記載例】シフト記号表（勤務時間帯）'!$D$6:$X$47,21,FALSE))</f>
        <v>6</v>
      </c>
      <c r="AI58" s="209">
        <f>IF(AI57="","",VLOOKUP(AI57,'【記載例】シフト記号表（勤務時間帯）'!$D$6:$X$47,21,FALSE))</f>
        <v>6</v>
      </c>
      <c r="AJ58" s="210" t="str">
        <f>IF(AJ57="","",VLOOKUP(AJ57,'【記載例】シフト記号表（勤務時間帯）'!$D$6:$X$47,21,FALSE))</f>
        <v/>
      </c>
      <c r="AK58" s="210">
        <f>IF(AK57="","",VLOOKUP(AK57,'【記載例】シフト記号表（勤務時間帯）'!$D$6:$X$47,21,FALSE))</f>
        <v>6</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f>IF(AO57="","",VLOOKUP(AO57,'【記載例】シフト記号表（勤務時間帯）'!$D$6:$X$47,21,FALSE))</f>
        <v>6</v>
      </c>
      <c r="AP58" s="209">
        <f>IF(AP57="","",VLOOKUP(AP57,'【記載例】シフト記号表（勤務時間帯）'!$D$6:$X$47,21,FALSE))</f>
        <v>6</v>
      </c>
      <c r="AQ58" s="210" t="str">
        <f>IF(AQ57="","",VLOOKUP(AQ57,'【記載例】シフト記号表（勤務時間帯）'!$D$6:$X$47,21,FALSE))</f>
        <v/>
      </c>
      <c r="AR58" s="210">
        <f>IF(AR57="","",VLOOKUP(AR57,'【記載例】シフト記号表（勤務時間帯）'!$D$6:$X$47,21,FALSE))</f>
        <v>6</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f>IF(AV57="","",VLOOKUP(AV57,'【記載例】シフト記号表（勤務時間帯）'!$D$6:$X$47,21,FALSE))</f>
        <v>6</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291">
        <f>IF($BC$3="４週",SUM(U58:AV58),IF($BC$3="暦月",SUM(U58:AY58),""))</f>
        <v>96</v>
      </c>
      <c r="BA58" s="292"/>
      <c r="BB58" s="293">
        <f>IF($BC$3="４週",AZ58/4,IF($BC$3="暦月",(AZ58/($BC$8/7)),""))</f>
        <v>24</v>
      </c>
      <c r="BC58" s="292"/>
      <c r="BD58" s="285"/>
      <c r="BE58" s="286"/>
      <c r="BF58" s="286"/>
      <c r="BG58" s="286"/>
      <c r="BH58" s="287"/>
    </row>
    <row r="59" spans="2:60" ht="20.25" customHeight="1" x14ac:dyDescent="0.4">
      <c r="B59" s="127"/>
      <c r="C59" s="276"/>
      <c r="D59" s="277"/>
      <c r="E59" s="278"/>
      <c r="F59" s="170"/>
      <c r="G59" s="128" t="str">
        <f>C57</f>
        <v>介護従業者</v>
      </c>
      <c r="H59" s="243"/>
      <c r="I59" s="260"/>
      <c r="J59" s="261"/>
      <c r="K59" s="261"/>
      <c r="L59" s="262"/>
      <c r="M59" s="250"/>
      <c r="N59" s="251"/>
      <c r="O59" s="252"/>
      <c r="P59" s="41" t="s">
        <v>74</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294">
        <f>IF($BC$3="４週",SUM(U59:AV59),IF($BC$3="暦月",SUM(U59:AY59),""))</f>
        <v>0</v>
      </c>
      <c r="BA59" s="295"/>
      <c r="BB59" s="296">
        <f>IF($BC$3="４週",AZ59/4,IF($BC$3="暦月",(AZ59/($BC$8/7)),""))</f>
        <v>0</v>
      </c>
      <c r="BC59" s="295"/>
      <c r="BD59" s="288"/>
      <c r="BE59" s="289"/>
      <c r="BF59" s="289"/>
      <c r="BG59" s="289"/>
      <c r="BH59" s="290"/>
    </row>
    <row r="60" spans="2:60" ht="20.25" customHeight="1" x14ac:dyDescent="0.4">
      <c r="B60" s="129"/>
      <c r="C60" s="270" t="s">
        <v>88</v>
      </c>
      <c r="D60" s="271"/>
      <c r="E60" s="272"/>
      <c r="F60" s="124"/>
      <c r="G60" s="126"/>
      <c r="H60" s="241" t="s">
        <v>131</v>
      </c>
      <c r="I60" s="254" t="s">
        <v>115</v>
      </c>
      <c r="J60" s="255"/>
      <c r="K60" s="255"/>
      <c r="L60" s="256"/>
      <c r="M60" s="244" t="s">
        <v>145</v>
      </c>
      <c r="N60" s="245"/>
      <c r="O60" s="246"/>
      <c r="P60" s="21" t="s">
        <v>18</v>
      </c>
      <c r="Q60" s="28"/>
      <c r="R60" s="28"/>
      <c r="S60" s="16"/>
      <c r="T60" s="58"/>
      <c r="U60" s="215" t="s">
        <v>175</v>
      </c>
      <c r="V60" s="216" t="s">
        <v>175</v>
      </c>
      <c r="W60" s="216" t="s">
        <v>218</v>
      </c>
      <c r="X60" s="216"/>
      <c r="Y60" s="216"/>
      <c r="Z60" s="216"/>
      <c r="AA60" s="217" t="s">
        <v>175</v>
      </c>
      <c r="AB60" s="215" t="s">
        <v>218</v>
      </c>
      <c r="AC60" s="216" t="s">
        <v>175</v>
      </c>
      <c r="AD60" s="216" t="s">
        <v>175</v>
      </c>
      <c r="AE60" s="216"/>
      <c r="AF60" s="216"/>
      <c r="AG60" s="216"/>
      <c r="AH60" s="217" t="s">
        <v>218</v>
      </c>
      <c r="AI60" s="215" t="s">
        <v>175</v>
      </c>
      <c r="AJ60" s="216" t="s">
        <v>175</v>
      </c>
      <c r="AK60" s="216" t="s">
        <v>175</v>
      </c>
      <c r="AL60" s="216"/>
      <c r="AM60" s="216"/>
      <c r="AN60" s="216"/>
      <c r="AO60" s="217" t="s">
        <v>175</v>
      </c>
      <c r="AP60" s="215" t="s">
        <v>218</v>
      </c>
      <c r="AQ60" s="216" t="s">
        <v>175</v>
      </c>
      <c r="AR60" s="216" t="s">
        <v>175</v>
      </c>
      <c r="AS60" s="216"/>
      <c r="AT60" s="216"/>
      <c r="AU60" s="216"/>
      <c r="AV60" s="217" t="s">
        <v>175</v>
      </c>
      <c r="AW60" s="215"/>
      <c r="AX60" s="216"/>
      <c r="AY60" s="216"/>
      <c r="AZ60" s="253"/>
      <c r="BA60" s="240"/>
      <c r="BB60" s="239"/>
      <c r="BC60" s="240"/>
      <c r="BD60" s="282"/>
      <c r="BE60" s="283"/>
      <c r="BF60" s="283"/>
      <c r="BG60" s="283"/>
      <c r="BH60" s="284"/>
    </row>
    <row r="61" spans="2:60" ht="20.25" customHeight="1" x14ac:dyDescent="0.4">
      <c r="B61" s="125">
        <f>B58+1</f>
        <v>14</v>
      </c>
      <c r="C61" s="273"/>
      <c r="D61" s="274"/>
      <c r="E61" s="275"/>
      <c r="F61" s="124" t="str">
        <f>C60</f>
        <v>介護従業者</v>
      </c>
      <c r="G61" s="126"/>
      <c r="H61" s="242"/>
      <c r="I61" s="257"/>
      <c r="J61" s="258"/>
      <c r="K61" s="258"/>
      <c r="L61" s="259"/>
      <c r="M61" s="247"/>
      <c r="N61" s="248"/>
      <c r="O61" s="249"/>
      <c r="P61" s="23" t="s">
        <v>73</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291">
        <f>IF($BC$3="４週",SUM(U61:AV61),IF($BC$3="暦月",SUM(U61:AY61),""))</f>
        <v>64.000000000000014</v>
      </c>
      <c r="BA61" s="292"/>
      <c r="BB61" s="293">
        <f>IF($BC$3="４週",AZ61/4,IF($BC$3="暦月",(AZ61/($BC$8/7)),""))</f>
        <v>16.000000000000004</v>
      </c>
      <c r="BC61" s="292"/>
      <c r="BD61" s="285"/>
      <c r="BE61" s="286"/>
      <c r="BF61" s="286"/>
      <c r="BG61" s="286"/>
      <c r="BH61" s="287"/>
    </row>
    <row r="62" spans="2:60" ht="20.25" customHeight="1" x14ac:dyDescent="0.4">
      <c r="B62" s="127"/>
      <c r="C62" s="276"/>
      <c r="D62" s="277"/>
      <c r="E62" s="278"/>
      <c r="F62" s="170"/>
      <c r="G62" s="128" t="str">
        <f>C60</f>
        <v>介護従業者</v>
      </c>
      <c r="H62" s="243"/>
      <c r="I62" s="260"/>
      <c r="J62" s="261"/>
      <c r="K62" s="261"/>
      <c r="L62" s="262"/>
      <c r="M62" s="250"/>
      <c r="N62" s="251"/>
      <c r="O62" s="252"/>
      <c r="P62" s="41" t="s">
        <v>74</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294">
        <f>IF($BC$3="４週",SUM(U62:AV62),IF($BC$3="暦月",SUM(U62:AY62),""))</f>
        <v>0</v>
      </c>
      <c r="BA62" s="295"/>
      <c r="BB62" s="296">
        <f>IF($BC$3="４週",AZ62/4,IF($BC$3="暦月",(AZ62/($BC$8/7)),""))</f>
        <v>0</v>
      </c>
      <c r="BC62" s="295"/>
      <c r="BD62" s="288"/>
      <c r="BE62" s="289"/>
      <c r="BF62" s="289"/>
      <c r="BG62" s="289"/>
      <c r="BH62" s="290"/>
    </row>
    <row r="63" spans="2:60" ht="20.25" customHeight="1" x14ac:dyDescent="0.4">
      <c r="B63" s="129"/>
      <c r="C63" s="270" t="s">
        <v>88</v>
      </c>
      <c r="D63" s="271"/>
      <c r="E63" s="272"/>
      <c r="F63" s="124"/>
      <c r="G63" s="126"/>
      <c r="H63" s="241" t="s">
        <v>131</v>
      </c>
      <c r="I63" s="254" t="s">
        <v>115</v>
      </c>
      <c r="J63" s="255"/>
      <c r="K63" s="255"/>
      <c r="L63" s="256"/>
      <c r="M63" s="244" t="s">
        <v>146</v>
      </c>
      <c r="N63" s="245"/>
      <c r="O63" s="246"/>
      <c r="P63" s="21" t="s">
        <v>18</v>
      </c>
      <c r="Q63" s="28"/>
      <c r="R63" s="28"/>
      <c r="S63" s="16"/>
      <c r="T63" s="58"/>
      <c r="U63" s="215" t="s">
        <v>219</v>
      </c>
      <c r="V63" s="216" t="s">
        <v>219</v>
      </c>
      <c r="W63" s="216" t="s">
        <v>174</v>
      </c>
      <c r="X63" s="216" t="s">
        <v>174</v>
      </c>
      <c r="Y63" s="216"/>
      <c r="Z63" s="216"/>
      <c r="AA63" s="217"/>
      <c r="AB63" s="215" t="s">
        <v>219</v>
      </c>
      <c r="AC63" s="216" t="s">
        <v>219</v>
      </c>
      <c r="AD63" s="216" t="s">
        <v>174</v>
      </c>
      <c r="AE63" s="216" t="s">
        <v>174</v>
      </c>
      <c r="AF63" s="216"/>
      <c r="AG63" s="216"/>
      <c r="AH63" s="217"/>
      <c r="AI63" s="215" t="s">
        <v>219</v>
      </c>
      <c r="AJ63" s="216" t="s">
        <v>174</v>
      </c>
      <c r="AK63" s="216" t="s">
        <v>174</v>
      </c>
      <c r="AL63" s="216" t="s">
        <v>219</v>
      </c>
      <c r="AM63" s="216"/>
      <c r="AN63" s="216"/>
      <c r="AO63" s="217"/>
      <c r="AP63" s="215" t="s">
        <v>219</v>
      </c>
      <c r="AQ63" s="216" t="s">
        <v>174</v>
      </c>
      <c r="AR63" s="216" t="s">
        <v>174</v>
      </c>
      <c r="AS63" s="216" t="s">
        <v>174</v>
      </c>
      <c r="AT63" s="216"/>
      <c r="AU63" s="216"/>
      <c r="AV63" s="217"/>
      <c r="AW63" s="215"/>
      <c r="AX63" s="216"/>
      <c r="AY63" s="216"/>
      <c r="AZ63" s="253"/>
      <c r="BA63" s="240"/>
      <c r="BB63" s="239"/>
      <c r="BC63" s="240"/>
      <c r="BD63" s="282"/>
      <c r="BE63" s="283"/>
      <c r="BF63" s="283"/>
      <c r="BG63" s="283"/>
      <c r="BH63" s="284"/>
    </row>
    <row r="64" spans="2:60" ht="20.25" customHeight="1" x14ac:dyDescent="0.4">
      <c r="B64" s="125">
        <f>B61+1</f>
        <v>15</v>
      </c>
      <c r="C64" s="273"/>
      <c r="D64" s="274"/>
      <c r="E64" s="275"/>
      <c r="F64" s="124" t="str">
        <f>C63</f>
        <v>介護従業者</v>
      </c>
      <c r="G64" s="126"/>
      <c r="H64" s="242"/>
      <c r="I64" s="257"/>
      <c r="J64" s="258"/>
      <c r="K64" s="258"/>
      <c r="L64" s="259"/>
      <c r="M64" s="247"/>
      <c r="N64" s="248"/>
      <c r="O64" s="249"/>
      <c r="P64" s="23" t="s">
        <v>73</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f>IF(X63="","",VLOOKUP(X63,'【記載例】シフト記号表（勤務時間帯）'!$D$6:$X$47,21,FALSE))</f>
        <v>2.4999999999999991</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f>IF(AE63="","",VLOOKUP(AE63,'【記載例】シフト記号表（勤務時間帯）'!$D$6:$X$47,21,FALSE))</f>
        <v>2.4999999999999991</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f>IF(AL63="","",VLOOKUP(AL63,'【記載例】シフト記号表（勤務時間帯）'!$D$6:$X$47,21,FALSE))</f>
        <v>2.4999999999999991</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f>IF(AS63="","",VLOOKUP(AS63,'【記載例】シフト記号表（勤務時間帯）'!$D$6:$X$47,21,FALSE))</f>
        <v>2.4999999999999991</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291">
        <f>IF($BC$3="４週",SUM(U64:AV64),IF($BC$3="暦月",SUM(U64:AY64),""))</f>
        <v>39.999999999999993</v>
      </c>
      <c r="BA64" s="292"/>
      <c r="BB64" s="293">
        <f>IF($BC$3="４週",AZ64/4,IF($BC$3="暦月",(AZ64/($BC$8/7)),""))</f>
        <v>9.9999999999999982</v>
      </c>
      <c r="BC64" s="292"/>
      <c r="BD64" s="285"/>
      <c r="BE64" s="286"/>
      <c r="BF64" s="286"/>
      <c r="BG64" s="286"/>
      <c r="BH64" s="287"/>
    </row>
    <row r="65" spans="2:60" ht="20.25" customHeight="1" x14ac:dyDescent="0.4">
      <c r="B65" s="127"/>
      <c r="C65" s="276"/>
      <c r="D65" s="277"/>
      <c r="E65" s="278"/>
      <c r="F65" s="170"/>
      <c r="G65" s="128" t="str">
        <f>C63</f>
        <v>介護従業者</v>
      </c>
      <c r="H65" s="243"/>
      <c r="I65" s="260"/>
      <c r="J65" s="261"/>
      <c r="K65" s="261"/>
      <c r="L65" s="262"/>
      <c r="M65" s="250"/>
      <c r="N65" s="251"/>
      <c r="O65" s="252"/>
      <c r="P65" s="41" t="s">
        <v>74</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294">
        <f>IF($BC$3="４週",SUM(U65:AV65),IF($BC$3="暦月",SUM(U65:AY65),""))</f>
        <v>0</v>
      </c>
      <c r="BA65" s="295"/>
      <c r="BB65" s="296">
        <f>IF($BC$3="４週",AZ65/4,IF($BC$3="暦月",(AZ65/($BC$8/7)),""))</f>
        <v>0</v>
      </c>
      <c r="BC65" s="295"/>
      <c r="BD65" s="288"/>
      <c r="BE65" s="289"/>
      <c r="BF65" s="289"/>
      <c r="BG65" s="289"/>
      <c r="BH65" s="290"/>
    </row>
    <row r="66" spans="2:60" ht="20.25" customHeight="1" x14ac:dyDescent="0.4">
      <c r="B66" s="129"/>
      <c r="C66" s="270" t="s">
        <v>88</v>
      </c>
      <c r="D66" s="271"/>
      <c r="E66" s="272"/>
      <c r="F66" s="124"/>
      <c r="G66" s="126"/>
      <c r="H66" s="241" t="s">
        <v>131</v>
      </c>
      <c r="I66" s="254" t="s">
        <v>115</v>
      </c>
      <c r="J66" s="255"/>
      <c r="K66" s="255"/>
      <c r="L66" s="256"/>
      <c r="M66" s="244" t="s">
        <v>147</v>
      </c>
      <c r="N66" s="245"/>
      <c r="O66" s="246"/>
      <c r="P66" s="44" t="s">
        <v>18</v>
      </c>
      <c r="Q66" s="45"/>
      <c r="R66" s="45"/>
      <c r="S66" s="46"/>
      <c r="T66" s="60"/>
      <c r="U66" s="215" t="s">
        <v>180</v>
      </c>
      <c r="V66" s="216"/>
      <c r="W66" s="216" t="s">
        <v>180</v>
      </c>
      <c r="X66" s="216"/>
      <c r="Y66" s="216"/>
      <c r="Z66" s="216" t="s">
        <v>180</v>
      </c>
      <c r="AA66" s="217"/>
      <c r="AB66" s="215" t="s">
        <v>180</v>
      </c>
      <c r="AC66" s="216"/>
      <c r="AD66" s="216" t="s">
        <v>214</v>
      </c>
      <c r="AE66" s="216"/>
      <c r="AF66" s="216"/>
      <c r="AG66" s="216" t="s">
        <v>180</v>
      </c>
      <c r="AH66" s="217"/>
      <c r="AI66" s="215" t="s">
        <v>180</v>
      </c>
      <c r="AJ66" s="216"/>
      <c r="AK66" s="216" t="s">
        <v>214</v>
      </c>
      <c r="AL66" s="216"/>
      <c r="AM66" s="216"/>
      <c r="AN66" s="216" t="s">
        <v>180</v>
      </c>
      <c r="AO66" s="217"/>
      <c r="AP66" s="215" t="s">
        <v>180</v>
      </c>
      <c r="AQ66" s="216"/>
      <c r="AR66" s="216" t="s">
        <v>180</v>
      </c>
      <c r="AS66" s="216"/>
      <c r="AT66" s="216"/>
      <c r="AU66" s="216" t="s">
        <v>180</v>
      </c>
      <c r="AV66" s="217"/>
      <c r="AW66" s="215"/>
      <c r="AX66" s="216"/>
      <c r="AY66" s="216"/>
      <c r="AZ66" s="253"/>
      <c r="BA66" s="240"/>
      <c r="BB66" s="239"/>
      <c r="BC66" s="240"/>
      <c r="BD66" s="282"/>
      <c r="BE66" s="283"/>
      <c r="BF66" s="283"/>
      <c r="BG66" s="283"/>
      <c r="BH66" s="284"/>
    </row>
    <row r="67" spans="2:60" ht="20.25" customHeight="1" x14ac:dyDescent="0.4">
      <c r="B67" s="125">
        <f>B64+1</f>
        <v>16</v>
      </c>
      <c r="C67" s="273"/>
      <c r="D67" s="274"/>
      <c r="E67" s="275"/>
      <c r="F67" s="124" t="str">
        <f>C66</f>
        <v>介護従業者</v>
      </c>
      <c r="G67" s="126"/>
      <c r="H67" s="242"/>
      <c r="I67" s="257"/>
      <c r="J67" s="258"/>
      <c r="K67" s="258"/>
      <c r="L67" s="259"/>
      <c r="M67" s="247"/>
      <c r="N67" s="248"/>
      <c r="O67" s="249"/>
      <c r="P67" s="23" t="s">
        <v>73</v>
      </c>
      <c r="Q67" s="24"/>
      <c r="R67" s="24"/>
      <c r="S67" s="19"/>
      <c r="T67" s="53"/>
      <c r="U67" s="209">
        <f>IF(U66="","",VLOOKUP(U66,'【記載例】シフト記号表（勤務時間帯）'!$D$6:$X$47,21,FALSE))</f>
        <v>6</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f>IF(AB66="","",VLOOKUP(AB66,'【記載例】シフト記号表（勤務時間帯）'!$D$6:$X$47,21,FALSE))</f>
        <v>6</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f>IF(AI66="","",VLOOKUP(AI66,'【記載例】シフト記号表（勤務時間帯）'!$D$6:$X$47,21,FALSE))</f>
        <v>6</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f>IF(AP66="","",VLOOKUP(AP66,'【記載例】シフト記号表（勤務時間帯）'!$D$6:$X$47,21,FALSE))</f>
        <v>6</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291">
        <f>IF($BC$3="４週",SUM(U67:AV67),IF($BC$3="暦月",SUM(U67:AY67),""))</f>
        <v>72</v>
      </c>
      <c r="BA67" s="292"/>
      <c r="BB67" s="293">
        <f>IF($BC$3="４週",AZ67/4,IF($BC$3="暦月",(AZ67/($BC$8/7)),""))</f>
        <v>18</v>
      </c>
      <c r="BC67" s="292"/>
      <c r="BD67" s="285"/>
      <c r="BE67" s="286"/>
      <c r="BF67" s="286"/>
      <c r="BG67" s="286"/>
      <c r="BH67" s="287"/>
    </row>
    <row r="68" spans="2:60" ht="20.25" customHeight="1" thickBot="1" x14ac:dyDescent="0.45">
      <c r="B68" s="125"/>
      <c r="C68" s="279"/>
      <c r="D68" s="280"/>
      <c r="E68" s="281"/>
      <c r="F68" s="172"/>
      <c r="G68" s="131" t="str">
        <f>C66</f>
        <v>介護従業者</v>
      </c>
      <c r="H68" s="266"/>
      <c r="I68" s="263"/>
      <c r="J68" s="264"/>
      <c r="K68" s="264"/>
      <c r="L68" s="265"/>
      <c r="M68" s="267"/>
      <c r="N68" s="268"/>
      <c r="O68" s="269"/>
      <c r="P68" s="61" t="s">
        <v>74</v>
      </c>
      <c r="Q68" s="30"/>
      <c r="R68" s="30"/>
      <c r="S68" s="62"/>
      <c r="T68" s="63"/>
      <c r="U68" s="212" t="str">
        <f>IF(U66="","",VLOOKUP(U66,'【記載例】シフト記号表（勤務時間帯）'!$D$6:$Z$47,23,FALSE))</f>
        <v>-</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294">
        <f>IF($BC$3="４週",SUM(U68:AV68),IF($BC$3="暦月",SUM(U68:AY68),""))</f>
        <v>0</v>
      </c>
      <c r="BA68" s="295"/>
      <c r="BB68" s="296">
        <f>IF($BC$3="４週",AZ68/4,IF($BC$3="暦月",(AZ68/($BC$8/7)),""))</f>
        <v>0</v>
      </c>
      <c r="BC68" s="295"/>
      <c r="BD68" s="285"/>
      <c r="BE68" s="286"/>
      <c r="BF68" s="286"/>
      <c r="BG68" s="286"/>
      <c r="BH68" s="287"/>
    </row>
    <row r="69" spans="2:60" ht="20.25" customHeight="1" x14ac:dyDescent="0.4">
      <c r="B69" s="325" t="s">
        <v>230</v>
      </c>
      <c r="C69" s="326"/>
      <c r="D69" s="326"/>
      <c r="E69" s="326"/>
      <c r="F69" s="326"/>
      <c r="G69" s="326"/>
      <c r="H69" s="326"/>
      <c r="I69" s="326"/>
      <c r="J69" s="326"/>
      <c r="K69" s="326"/>
      <c r="L69" s="326"/>
      <c r="M69" s="326"/>
      <c r="N69" s="326"/>
      <c r="O69" s="326"/>
      <c r="P69" s="326"/>
      <c r="Q69" s="326"/>
      <c r="R69" s="326"/>
      <c r="S69" s="326"/>
      <c r="T69" s="327"/>
      <c r="U69" s="218">
        <v>10</v>
      </c>
      <c r="V69" s="219">
        <v>11</v>
      </c>
      <c r="W69" s="219">
        <v>12</v>
      </c>
      <c r="X69" s="219">
        <v>13</v>
      </c>
      <c r="Y69" s="219">
        <v>14</v>
      </c>
      <c r="Z69" s="219">
        <v>15</v>
      </c>
      <c r="AA69" s="220">
        <v>16</v>
      </c>
      <c r="AB69" s="221">
        <v>10</v>
      </c>
      <c r="AC69" s="219">
        <v>11</v>
      </c>
      <c r="AD69" s="219">
        <v>12</v>
      </c>
      <c r="AE69" s="219">
        <v>13</v>
      </c>
      <c r="AF69" s="219">
        <v>14</v>
      </c>
      <c r="AG69" s="219">
        <v>15</v>
      </c>
      <c r="AH69" s="220">
        <v>16</v>
      </c>
      <c r="AI69" s="221">
        <v>10</v>
      </c>
      <c r="AJ69" s="219">
        <v>11</v>
      </c>
      <c r="AK69" s="219">
        <v>12</v>
      </c>
      <c r="AL69" s="219">
        <v>13</v>
      </c>
      <c r="AM69" s="219">
        <v>14</v>
      </c>
      <c r="AN69" s="219">
        <v>15</v>
      </c>
      <c r="AO69" s="220">
        <v>16</v>
      </c>
      <c r="AP69" s="221">
        <v>10</v>
      </c>
      <c r="AQ69" s="219">
        <v>11</v>
      </c>
      <c r="AR69" s="219">
        <v>12</v>
      </c>
      <c r="AS69" s="219">
        <v>13</v>
      </c>
      <c r="AT69" s="219">
        <v>14</v>
      </c>
      <c r="AU69" s="219">
        <v>15</v>
      </c>
      <c r="AV69" s="220">
        <v>16</v>
      </c>
      <c r="AW69" s="221"/>
      <c r="AX69" s="219"/>
      <c r="AY69" s="222"/>
      <c r="AZ69" s="307"/>
      <c r="BA69" s="308"/>
      <c r="BB69" s="313"/>
      <c r="BC69" s="314"/>
      <c r="BD69" s="314"/>
      <c r="BE69" s="314"/>
      <c r="BF69" s="314"/>
      <c r="BG69" s="314"/>
      <c r="BH69" s="315"/>
    </row>
    <row r="70" spans="2:60" ht="20.25" customHeight="1" x14ac:dyDescent="0.4">
      <c r="B70" s="328" t="s">
        <v>231</v>
      </c>
      <c r="C70" s="329"/>
      <c r="D70" s="329"/>
      <c r="E70" s="329"/>
      <c r="F70" s="329"/>
      <c r="G70" s="329"/>
      <c r="H70" s="329"/>
      <c r="I70" s="329"/>
      <c r="J70" s="329"/>
      <c r="K70" s="329"/>
      <c r="L70" s="329"/>
      <c r="M70" s="329"/>
      <c r="N70" s="329"/>
      <c r="O70" s="329"/>
      <c r="P70" s="329"/>
      <c r="Q70" s="329"/>
      <c r="R70" s="329"/>
      <c r="S70" s="329"/>
      <c r="T70" s="330"/>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09"/>
      <c r="BA70" s="310"/>
      <c r="BB70" s="316"/>
      <c r="BC70" s="317"/>
      <c r="BD70" s="317"/>
      <c r="BE70" s="317"/>
      <c r="BF70" s="317"/>
      <c r="BG70" s="317"/>
      <c r="BH70" s="318"/>
    </row>
    <row r="71" spans="2:60" ht="20.25" customHeight="1" x14ac:dyDescent="0.4">
      <c r="B71" s="328" t="s">
        <v>232</v>
      </c>
      <c r="C71" s="329"/>
      <c r="D71" s="329"/>
      <c r="E71" s="329"/>
      <c r="F71" s="329"/>
      <c r="G71" s="329"/>
      <c r="H71" s="329"/>
      <c r="I71" s="329"/>
      <c r="J71" s="329"/>
      <c r="K71" s="329"/>
      <c r="L71" s="329"/>
      <c r="M71" s="329"/>
      <c r="N71" s="329"/>
      <c r="O71" s="329"/>
      <c r="P71" s="329"/>
      <c r="Q71" s="329"/>
      <c r="R71" s="329"/>
      <c r="S71" s="329"/>
      <c r="T71" s="330"/>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309"/>
      <c r="BA71" s="310"/>
      <c r="BB71" s="316"/>
      <c r="BC71" s="317"/>
      <c r="BD71" s="317"/>
      <c r="BE71" s="317"/>
      <c r="BF71" s="317"/>
      <c r="BG71" s="317"/>
      <c r="BH71" s="318"/>
    </row>
    <row r="72" spans="2:60" ht="20.25" customHeight="1" x14ac:dyDescent="0.4">
      <c r="B72" s="328" t="s">
        <v>233</v>
      </c>
      <c r="C72" s="329"/>
      <c r="D72" s="329"/>
      <c r="E72" s="329"/>
      <c r="F72" s="329"/>
      <c r="G72" s="329"/>
      <c r="H72" s="329"/>
      <c r="I72" s="329"/>
      <c r="J72" s="329"/>
      <c r="K72" s="329"/>
      <c r="L72" s="329"/>
      <c r="M72" s="329"/>
      <c r="N72" s="329"/>
      <c r="O72" s="329"/>
      <c r="P72" s="329"/>
      <c r="Q72" s="329"/>
      <c r="R72" s="329"/>
      <c r="S72" s="329"/>
      <c r="T72" s="330"/>
      <c r="U72" s="223">
        <v>4</v>
      </c>
      <c r="V72" s="224">
        <v>4</v>
      </c>
      <c r="W72" s="224">
        <v>4</v>
      </c>
      <c r="X72" s="224">
        <v>4</v>
      </c>
      <c r="Y72" s="224">
        <v>4</v>
      </c>
      <c r="Z72" s="224">
        <v>4</v>
      </c>
      <c r="AA72" s="228">
        <v>4</v>
      </c>
      <c r="AB72" s="229">
        <v>4</v>
      </c>
      <c r="AC72" s="224">
        <v>4</v>
      </c>
      <c r="AD72" s="224">
        <v>4</v>
      </c>
      <c r="AE72" s="224">
        <v>4</v>
      </c>
      <c r="AF72" s="224">
        <v>4</v>
      </c>
      <c r="AG72" s="224">
        <v>4</v>
      </c>
      <c r="AH72" s="228">
        <v>4</v>
      </c>
      <c r="AI72" s="229">
        <v>4</v>
      </c>
      <c r="AJ72" s="224">
        <v>4</v>
      </c>
      <c r="AK72" s="224">
        <v>4</v>
      </c>
      <c r="AL72" s="224">
        <v>4</v>
      </c>
      <c r="AM72" s="224">
        <v>4</v>
      </c>
      <c r="AN72" s="224">
        <v>4</v>
      </c>
      <c r="AO72" s="228">
        <v>4</v>
      </c>
      <c r="AP72" s="229">
        <v>4</v>
      </c>
      <c r="AQ72" s="224">
        <v>4</v>
      </c>
      <c r="AR72" s="224">
        <v>4</v>
      </c>
      <c r="AS72" s="224">
        <v>4</v>
      </c>
      <c r="AT72" s="224">
        <v>4</v>
      </c>
      <c r="AU72" s="224">
        <v>4</v>
      </c>
      <c r="AV72" s="228">
        <v>4</v>
      </c>
      <c r="AW72" s="229"/>
      <c r="AX72" s="224"/>
      <c r="AY72" s="227"/>
      <c r="AZ72" s="311"/>
      <c r="BA72" s="312"/>
      <c r="BB72" s="316"/>
      <c r="BC72" s="317"/>
      <c r="BD72" s="317"/>
      <c r="BE72" s="317"/>
      <c r="BF72" s="317"/>
      <c r="BG72" s="317"/>
      <c r="BH72" s="318"/>
    </row>
    <row r="73" spans="2:60" ht="20.25" customHeight="1" x14ac:dyDescent="0.4">
      <c r="B73" s="328" t="s">
        <v>234</v>
      </c>
      <c r="C73" s="329"/>
      <c r="D73" s="329"/>
      <c r="E73" s="329"/>
      <c r="F73" s="329"/>
      <c r="G73" s="329"/>
      <c r="H73" s="329"/>
      <c r="I73" s="329"/>
      <c r="J73" s="329"/>
      <c r="K73" s="329"/>
      <c r="L73" s="329"/>
      <c r="M73" s="329"/>
      <c r="N73" s="329"/>
      <c r="O73" s="329"/>
      <c r="P73" s="329"/>
      <c r="Q73" s="329"/>
      <c r="R73" s="329"/>
      <c r="S73" s="329"/>
      <c r="T73" s="330"/>
      <c r="U73" s="230">
        <f t="shared" ref="U73:AY73" si="1">IF(SUMIF($F$21:$F$68,"介護従業者",U21:U68)=0,"",SUMIF($F$21:$F$68,"介護従業者",U21:U68))</f>
        <v>48.5</v>
      </c>
      <c r="V73" s="231">
        <f t="shared" si="1"/>
        <v>44.499999999999993</v>
      </c>
      <c r="W73" s="231">
        <f t="shared" si="1"/>
        <v>48.5</v>
      </c>
      <c r="X73" s="231">
        <f t="shared" si="1"/>
        <v>46.499999999999993</v>
      </c>
      <c r="Y73" s="231">
        <f t="shared" si="1"/>
        <v>46</v>
      </c>
      <c r="Z73" s="231">
        <f t="shared" si="1"/>
        <v>48</v>
      </c>
      <c r="AA73" s="232">
        <f t="shared" si="1"/>
        <v>46</v>
      </c>
      <c r="AB73" s="230">
        <f t="shared" si="1"/>
        <v>48.5</v>
      </c>
      <c r="AC73" s="231">
        <f t="shared" si="1"/>
        <v>44.5</v>
      </c>
      <c r="AD73" s="231">
        <f t="shared" si="1"/>
        <v>48.5</v>
      </c>
      <c r="AE73" s="231">
        <f t="shared" si="1"/>
        <v>46.5</v>
      </c>
      <c r="AF73" s="231">
        <f t="shared" si="1"/>
        <v>46</v>
      </c>
      <c r="AG73" s="231">
        <f t="shared" si="1"/>
        <v>48</v>
      </c>
      <c r="AH73" s="232">
        <f t="shared" si="1"/>
        <v>46</v>
      </c>
      <c r="AI73" s="230">
        <f t="shared" si="1"/>
        <v>48.5</v>
      </c>
      <c r="AJ73" s="231">
        <f t="shared" si="1"/>
        <v>44.5</v>
      </c>
      <c r="AK73" s="231">
        <f t="shared" si="1"/>
        <v>48.5</v>
      </c>
      <c r="AL73" s="231">
        <f t="shared" si="1"/>
        <v>46.5</v>
      </c>
      <c r="AM73" s="231">
        <f t="shared" si="1"/>
        <v>46</v>
      </c>
      <c r="AN73" s="231">
        <f t="shared" si="1"/>
        <v>48</v>
      </c>
      <c r="AO73" s="232">
        <f t="shared" si="1"/>
        <v>46</v>
      </c>
      <c r="AP73" s="230">
        <f t="shared" si="1"/>
        <v>48.5</v>
      </c>
      <c r="AQ73" s="231">
        <f t="shared" si="1"/>
        <v>44.5</v>
      </c>
      <c r="AR73" s="231">
        <f t="shared" si="1"/>
        <v>48.5</v>
      </c>
      <c r="AS73" s="231">
        <f t="shared" si="1"/>
        <v>46.5</v>
      </c>
      <c r="AT73" s="231">
        <f t="shared" si="1"/>
        <v>46</v>
      </c>
      <c r="AU73" s="231">
        <f t="shared" si="1"/>
        <v>48</v>
      </c>
      <c r="AV73" s="232">
        <f t="shared" si="1"/>
        <v>45.999999999999993</v>
      </c>
      <c r="AW73" s="230" t="str">
        <f t="shared" si="1"/>
        <v/>
      </c>
      <c r="AX73" s="231" t="str">
        <f t="shared" si="1"/>
        <v/>
      </c>
      <c r="AY73" s="231" t="str">
        <f t="shared" si="1"/>
        <v/>
      </c>
      <c r="AZ73" s="331">
        <f>IF($BC$3="４週",SUM(U73:AV73),IF($BC$3="暦月",SUM(U73:AY73),""))</f>
        <v>1312</v>
      </c>
      <c r="BA73" s="332"/>
      <c r="BB73" s="316"/>
      <c r="BC73" s="317"/>
      <c r="BD73" s="317"/>
      <c r="BE73" s="317"/>
      <c r="BF73" s="317"/>
      <c r="BG73" s="317"/>
      <c r="BH73" s="318"/>
    </row>
    <row r="74" spans="2:60" ht="20.25" customHeight="1" thickBot="1" x14ac:dyDescent="0.45">
      <c r="B74" s="322" t="s">
        <v>235</v>
      </c>
      <c r="C74" s="323"/>
      <c r="D74" s="323"/>
      <c r="E74" s="323"/>
      <c r="F74" s="323"/>
      <c r="G74" s="323"/>
      <c r="H74" s="323"/>
      <c r="I74" s="323"/>
      <c r="J74" s="323"/>
      <c r="K74" s="323"/>
      <c r="L74" s="323"/>
      <c r="M74" s="323"/>
      <c r="N74" s="323"/>
      <c r="O74" s="323"/>
      <c r="P74" s="323"/>
      <c r="Q74" s="323"/>
      <c r="R74" s="323"/>
      <c r="S74" s="323"/>
      <c r="T74" s="324"/>
      <c r="U74" s="233">
        <f t="shared" ref="U74:AY74" si="2">IF(SUMIF($G$21:$G$68,"介護従業者",U21:U68)=0,"",SUMIF($G$21:$G$68,"介護従業者",U21:U68))</f>
        <v>10</v>
      </c>
      <c r="V74" s="234">
        <f t="shared" si="2"/>
        <v>10</v>
      </c>
      <c r="W74" s="234">
        <f t="shared" si="2"/>
        <v>10</v>
      </c>
      <c r="X74" s="234">
        <f t="shared" si="2"/>
        <v>10</v>
      </c>
      <c r="Y74" s="234">
        <f t="shared" si="2"/>
        <v>10</v>
      </c>
      <c r="Z74" s="234">
        <f t="shared" si="2"/>
        <v>10</v>
      </c>
      <c r="AA74" s="235">
        <f t="shared" si="2"/>
        <v>10</v>
      </c>
      <c r="AB74" s="236">
        <f t="shared" si="2"/>
        <v>10</v>
      </c>
      <c r="AC74" s="234">
        <f t="shared" si="2"/>
        <v>10</v>
      </c>
      <c r="AD74" s="234">
        <f t="shared" si="2"/>
        <v>10</v>
      </c>
      <c r="AE74" s="234">
        <f t="shared" si="2"/>
        <v>10</v>
      </c>
      <c r="AF74" s="234">
        <f t="shared" si="2"/>
        <v>10</v>
      </c>
      <c r="AG74" s="234">
        <f t="shared" si="2"/>
        <v>10</v>
      </c>
      <c r="AH74" s="235">
        <f t="shared" si="2"/>
        <v>10</v>
      </c>
      <c r="AI74" s="236">
        <f t="shared" si="2"/>
        <v>10</v>
      </c>
      <c r="AJ74" s="234">
        <f t="shared" si="2"/>
        <v>10</v>
      </c>
      <c r="AK74" s="234">
        <f t="shared" si="2"/>
        <v>10</v>
      </c>
      <c r="AL74" s="234">
        <f t="shared" si="2"/>
        <v>10</v>
      </c>
      <c r="AM74" s="234">
        <f t="shared" si="2"/>
        <v>10</v>
      </c>
      <c r="AN74" s="234">
        <f t="shared" si="2"/>
        <v>10</v>
      </c>
      <c r="AO74" s="235">
        <f t="shared" si="2"/>
        <v>10</v>
      </c>
      <c r="AP74" s="236">
        <f t="shared" si="2"/>
        <v>10</v>
      </c>
      <c r="AQ74" s="234">
        <f t="shared" si="2"/>
        <v>10</v>
      </c>
      <c r="AR74" s="234">
        <f t="shared" si="2"/>
        <v>10</v>
      </c>
      <c r="AS74" s="234">
        <f t="shared" si="2"/>
        <v>10</v>
      </c>
      <c r="AT74" s="234">
        <f t="shared" si="2"/>
        <v>10</v>
      </c>
      <c r="AU74" s="234">
        <f t="shared" si="2"/>
        <v>10</v>
      </c>
      <c r="AV74" s="235">
        <f t="shared" si="2"/>
        <v>10</v>
      </c>
      <c r="AW74" s="236" t="str">
        <f t="shared" si="2"/>
        <v/>
      </c>
      <c r="AX74" s="234" t="str">
        <f t="shared" si="2"/>
        <v/>
      </c>
      <c r="AY74" s="237" t="str">
        <f t="shared" si="2"/>
        <v/>
      </c>
      <c r="AZ74" s="305">
        <f>IF($BC$3="４週",SUM(U74:AV74),IF($BC$3="暦月",SUM(U74:AY74),""))</f>
        <v>280</v>
      </c>
      <c r="BA74" s="306"/>
      <c r="BB74" s="319"/>
      <c r="BC74" s="320"/>
      <c r="BD74" s="320"/>
      <c r="BE74" s="320"/>
      <c r="BF74" s="320"/>
      <c r="BG74" s="320"/>
      <c r="BH74" s="321"/>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C4:BF4"/>
    <mergeCell ref="BB28:BC28"/>
    <mergeCell ref="AZ29:BA29"/>
    <mergeCell ref="BB29:BC29"/>
    <mergeCell ref="BC10:BD10"/>
    <mergeCell ref="B16:B20"/>
    <mergeCell ref="C16:E20"/>
    <mergeCell ref="H16:H20"/>
    <mergeCell ref="I16:L20"/>
    <mergeCell ref="M16:O20"/>
    <mergeCell ref="AZ16:BA20"/>
    <mergeCell ref="BB16:BC20"/>
    <mergeCell ref="BD16:BH20"/>
    <mergeCell ref="U17:AA17"/>
    <mergeCell ref="AB17:AH17"/>
    <mergeCell ref="AI17:AO17"/>
    <mergeCell ref="AP17:AV17"/>
    <mergeCell ref="AW17:AY17"/>
    <mergeCell ref="P16:T20"/>
    <mergeCell ref="U12:V12"/>
    <mergeCell ref="M27:O29"/>
    <mergeCell ref="AZ27:BA27"/>
    <mergeCell ref="BB27:BC27"/>
    <mergeCell ref="BB13:BD13"/>
    <mergeCell ref="BF13:BH13"/>
    <mergeCell ref="M30:O32"/>
    <mergeCell ref="AZ30:BA30"/>
    <mergeCell ref="BB30:BC30"/>
    <mergeCell ref="AZ32:BA32"/>
    <mergeCell ref="BB32:BC32"/>
    <mergeCell ref="M21:O23"/>
    <mergeCell ref="BB23:BC23"/>
    <mergeCell ref="BD27:BH29"/>
    <mergeCell ref="AZ28:BA28"/>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4:BA74"/>
    <mergeCell ref="BD63:BH65"/>
    <mergeCell ref="AZ64:BA64"/>
    <mergeCell ref="BB64:BC64"/>
    <mergeCell ref="AZ65:BA65"/>
    <mergeCell ref="BB65:BC65"/>
    <mergeCell ref="H63:H65"/>
    <mergeCell ref="M63:O65"/>
    <mergeCell ref="AZ63:BA63"/>
    <mergeCell ref="BB63:BC63"/>
    <mergeCell ref="AZ69:BA72"/>
    <mergeCell ref="BB69:BH74"/>
    <mergeCell ref="B74:T74"/>
    <mergeCell ref="B69:T69"/>
    <mergeCell ref="B70:T70"/>
    <mergeCell ref="B71:T71"/>
    <mergeCell ref="B72:T72"/>
    <mergeCell ref="B73:T73"/>
    <mergeCell ref="AZ73:BA73"/>
    <mergeCell ref="BD66:BH68"/>
    <mergeCell ref="AZ67:BA67"/>
    <mergeCell ref="BB67:BC67"/>
    <mergeCell ref="AZ68:BA68"/>
    <mergeCell ref="BB68:BC68"/>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H30:H32"/>
    <mergeCell ref="H36:H38"/>
    <mergeCell ref="H27:H29"/>
    <mergeCell ref="H21:H23"/>
    <mergeCell ref="H24:H26"/>
    <mergeCell ref="BD39:BH41"/>
    <mergeCell ref="AZ40:BA40"/>
    <mergeCell ref="BB40:BC40"/>
    <mergeCell ref="AZ41:BA41"/>
    <mergeCell ref="BB39:BC39"/>
    <mergeCell ref="BD36:BH38"/>
    <mergeCell ref="AZ37:BA37"/>
    <mergeCell ref="BB37:BC37"/>
    <mergeCell ref="BB41:BC41"/>
    <mergeCell ref="AZ38:BA38"/>
    <mergeCell ref="BB38:BC38"/>
    <mergeCell ref="C42:E44"/>
    <mergeCell ref="C45:E47"/>
    <mergeCell ref="C48:E50"/>
    <mergeCell ref="C51:E53"/>
    <mergeCell ref="C54:E56"/>
    <mergeCell ref="C57:E59"/>
    <mergeCell ref="C60:E62"/>
    <mergeCell ref="C63:E65"/>
    <mergeCell ref="C66:E68"/>
    <mergeCell ref="BB66:BC66"/>
    <mergeCell ref="H54:H56"/>
    <mergeCell ref="M54:O56"/>
    <mergeCell ref="AZ54:BA54"/>
    <mergeCell ref="BB54:BC54"/>
    <mergeCell ref="M39:O41"/>
    <mergeCell ref="AZ39:BA39"/>
    <mergeCell ref="I63:L65"/>
    <mergeCell ref="I66:L68"/>
    <mergeCell ref="H66:H68"/>
    <mergeCell ref="M66:O68"/>
    <mergeCell ref="AZ66:BA66"/>
  </mergeCells>
  <phoneticPr fontId="2"/>
  <conditionalFormatting sqref="U68:AY68 U65:AY65 U62:AY62 U59:AY59 U56:AY56 U53:AY53 U50:AY50 U47:AY47 U44:AY44 U41:AY41 U38:AY38 U35:AY35 U32:AY32 U29:AY29 U26:AY26 U23:AY23">
    <cfRule type="expression" dxfId="274" priority="193">
      <formula>OR(U$69=$B22,U$70=$B22)</formula>
    </cfRule>
  </conditionalFormatting>
  <conditionalFormatting sqref="U22:AA23">
    <cfRule type="expression" dxfId="273" priority="177">
      <formula>INDIRECT(ADDRESS(ROW(),COLUMN()))=TRUNC(INDIRECT(ADDRESS(ROW(),COLUMN())))</formula>
    </cfRule>
  </conditionalFormatting>
  <conditionalFormatting sqref="AB22:AH23">
    <cfRule type="expression" dxfId="272" priority="175">
      <formula>INDIRECT(ADDRESS(ROW(),COLUMN()))=TRUNC(INDIRECT(ADDRESS(ROW(),COLUMN())))</formula>
    </cfRule>
  </conditionalFormatting>
  <conditionalFormatting sqref="AI22:AO23">
    <cfRule type="expression" dxfId="271" priority="173">
      <formula>INDIRECT(ADDRESS(ROW(),COLUMN()))=TRUNC(INDIRECT(ADDRESS(ROW(),COLUMN())))</formula>
    </cfRule>
  </conditionalFormatting>
  <conditionalFormatting sqref="AP22:AV23">
    <cfRule type="expression" dxfId="270" priority="171">
      <formula>INDIRECT(ADDRESS(ROW(),COLUMN()))=TRUNC(INDIRECT(ADDRESS(ROW(),COLUMN())))</formula>
    </cfRule>
  </conditionalFormatting>
  <conditionalFormatting sqref="AW22:AY23">
    <cfRule type="expression" dxfId="269" priority="169">
      <formula>INDIRECT(ADDRESS(ROW(),COLUMN()))=TRUNC(INDIRECT(ADDRESS(ROW(),COLUMN())))</formula>
    </cfRule>
  </conditionalFormatting>
  <conditionalFormatting sqref="AZ22:BC23">
    <cfRule type="expression" dxfId="268" priority="168">
      <formula>INDIRECT(ADDRESS(ROW(),COLUMN()))=TRUNC(INDIRECT(ADDRESS(ROW(),COLUMN())))</formula>
    </cfRule>
  </conditionalFormatting>
  <conditionalFormatting sqref="U25:AA26">
    <cfRule type="expression" dxfId="267" priority="166">
      <formula>INDIRECT(ADDRESS(ROW(),COLUMN()))=TRUNC(INDIRECT(ADDRESS(ROW(),COLUMN())))</formula>
    </cfRule>
  </conditionalFormatting>
  <conditionalFormatting sqref="AB25:AH26">
    <cfRule type="expression" dxfId="266" priority="164">
      <formula>INDIRECT(ADDRESS(ROW(),COLUMN()))=TRUNC(INDIRECT(ADDRESS(ROW(),COLUMN())))</formula>
    </cfRule>
  </conditionalFormatting>
  <conditionalFormatting sqref="AI25:AO26">
    <cfRule type="expression" dxfId="265" priority="162">
      <formula>INDIRECT(ADDRESS(ROW(),COLUMN()))=TRUNC(INDIRECT(ADDRESS(ROW(),COLUMN())))</formula>
    </cfRule>
  </conditionalFormatting>
  <conditionalFormatting sqref="AP25:AV26">
    <cfRule type="expression" dxfId="264" priority="160">
      <formula>INDIRECT(ADDRESS(ROW(),COLUMN()))=TRUNC(INDIRECT(ADDRESS(ROW(),COLUMN())))</formula>
    </cfRule>
  </conditionalFormatting>
  <conditionalFormatting sqref="AW25:AY26">
    <cfRule type="expression" dxfId="263" priority="158">
      <formula>INDIRECT(ADDRESS(ROW(),COLUMN()))=TRUNC(INDIRECT(ADDRESS(ROW(),COLUMN())))</formula>
    </cfRule>
  </conditionalFormatting>
  <conditionalFormatting sqref="AZ25:BC26">
    <cfRule type="expression" dxfId="262" priority="157">
      <formula>INDIRECT(ADDRESS(ROW(),COLUMN()))=TRUNC(INDIRECT(ADDRESS(ROW(),COLUMN())))</formula>
    </cfRule>
  </conditionalFormatting>
  <conditionalFormatting sqref="U28:AA29">
    <cfRule type="expression" dxfId="261" priority="155">
      <formula>INDIRECT(ADDRESS(ROW(),COLUMN()))=TRUNC(INDIRECT(ADDRESS(ROW(),COLUMN())))</formula>
    </cfRule>
  </conditionalFormatting>
  <conditionalFormatting sqref="AB28:AH29">
    <cfRule type="expression" dxfId="260" priority="153">
      <formula>INDIRECT(ADDRESS(ROW(),COLUMN()))=TRUNC(INDIRECT(ADDRESS(ROW(),COLUMN())))</formula>
    </cfRule>
  </conditionalFormatting>
  <conditionalFormatting sqref="AI28:AO29">
    <cfRule type="expression" dxfId="259" priority="151">
      <formula>INDIRECT(ADDRESS(ROW(),COLUMN()))=TRUNC(INDIRECT(ADDRESS(ROW(),COLUMN())))</formula>
    </cfRule>
  </conditionalFormatting>
  <conditionalFormatting sqref="AP28:AV29">
    <cfRule type="expression" dxfId="258" priority="149">
      <formula>INDIRECT(ADDRESS(ROW(),COLUMN()))=TRUNC(INDIRECT(ADDRESS(ROW(),COLUMN())))</formula>
    </cfRule>
  </conditionalFormatting>
  <conditionalFormatting sqref="AW28:AY29">
    <cfRule type="expression" dxfId="257" priority="147">
      <formula>INDIRECT(ADDRESS(ROW(),COLUMN()))=TRUNC(INDIRECT(ADDRESS(ROW(),COLUMN())))</formula>
    </cfRule>
  </conditionalFormatting>
  <conditionalFormatting sqref="AZ28:BC29">
    <cfRule type="expression" dxfId="256" priority="146">
      <formula>INDIRECT(ADDRESS(ROW(),COLUMN()))=TRUNC(INDIRECT(ADDRESS(ROW(),COLUMN())))</formula>
    </cfRule>
  </conditionalFormatting>
  <conditionalFormatting sqref="U31:AA32">
    <cfRule type="expression" dxfId="255" priority="144">
      <formula>INDIRECT(ADDRESS(ROW(),COLUMN()))=TRUNC(INDIRECT(ADDRESS(ROW(),COLUMN())))</formula>
    </cfRule>
  </conditionalFormatting>
  <conditionalFormatting sqref="AB31:AH32">
    <cfRule type="expression" dxfId="254" priority="142">
      <formula>INDIRECT(ADDRESS(ROW(),COLUMN()))=TRUNC(INDIRECT(ADDRESS(ROW(),COLUMN())))</formula>
    </cfRule>
  </conditionalFormatting>
  <conditionalFormatting sqref="AI31:AO32">
    <cfRule type="expression" dxfId="253" priority="140">
      <formula>INDIRECT(ADDRESS(ROW(),COLUMN()))=TRUNC(INDIRECT(ADDRESS(ROW(),COLUMN())))</formula>
    </cfRule>
  </conditionalFormatting>
  <conditionalFormatting sqref="AP31:AV32">
    <cfRule type="expression" dxfId="252" priority="138">
      <formula>INDIRECT(ADDRESS(ROW(),COLUMN()))=TRUNC(INDIRECT(ADDRESS(ROW(),COLUMN())))</formula>
    </cfRule>
  </conditionalFormatting>
  <conditionalFormatting sqref="AW31:AY32">
    <cfRule type="expression" dxfId="251" priority="136">
      <formula>INDIRECT(ADDRESS(ROW(),COLUMN()))=TRUNC(INDIRECT(ADDRESS(ROW(),COLUMN())))</formula>
    </cfRule>
  </conditionalFormatting>
  <conditionalFormatting sqref="AZ31:BC32">
    <cfRule type="expression" dxfId="250" priority="135">
      <formula>INDIRECT(ADDRESS(ROW(),COLUMN()))=TRUNC(INDIRECT(ADDRESS(ROW(),COLUMN())))</formula>
    </cfRule>
  </conditionalFormatting>
  <conditionalFormatting sqref="U34:AA35">
    <cfRule type="expression" dxfId="249" priority="133">
      <formula>INDIRECT(ADDRESS(ROW(),COLUMN()))=TRUNC(INDIRECT(ADDRESS(ROW(),COLUMN())))</formula>
    </cfRule>
  </conditionalFormatting>
  <conditionalFormatting sqref="AB34:AH35">
    <cfRule type="expression" dxfId="248" priority="131">
      <formula>INDIRECT(ADDRESS(ROW(),COLUMN()))=TRUNC(INDIRECT(ADDRESS(ROW(),COLUMN())))</formula>
    </cfRule>
  </conditionalFormatting>
  <conditionalFormatting sqref="AI34:AO35">
    <cfRule type="expression" dxfId="247" priority="129">
      <formula>INDIRECT(ADDRESS(ROW(),COLUMN()))=TRUNC(INDIRECT(ADDRESS(ROW(),COLUMN())))</formula>
    </cfRule>
  </conditionalFormatting>
  <conditionalFormatting sqref="AP34:AV35">
    <cfRule type="expression" dxfId="246" priority="127">
      <formula>INDIRECT(ADDRESS(ROW(),COLUMN()))=TRUNC(INDIRECT(ADDRESS(ROW(),COLUMN())))</formula>
    </cfRule>
  </conditionalFormatting>
  <conditionalFormatting sqref="AW34:AY35">
    <cfRule type="expression" dxfId="245" priority="125">
      <formula>INDIRECT(ADDRESS(ROW(),COLUMN()))=TRUNC(INDIRECT(ADDRESS(ROW(),COLUMN())))</formula>
    </cfRule>
  </conditionalFormatting>
  <conditionalFormatting sqref="AZ34:BC35">
    <cfRule type="expression" dxfId="244" priority="124">
      <formula>INDIRECT(ADDRESS(ROW(),COLUMN()))=TRUNC(INDIRECT(ADDRESS(ROW(),COLUMN())))</formula>
    </cfRule>
  </conditionalFormatting>
  <conditionalFormatting sqref="U37:AA38">
    <cfRule type="expression" dxfId="243" priority="122">
      <formula>INDIRECT(ADDRESS(ROW(),COLUMN()))=TRUNC(INDIRECT(ADDRESS(ROW(),COLUMN())))</formula>
    </cfRule>
  </conditionalFormatting>
  <conditionalFormatting sqref="AB37:AH38">
    <cfRule type="expression" dxfId="242" priority="120">
      <formula>INDIRECT(ADDRESS(ROW(),COLUMN()))=TRUNC(INDIRECT(ADDRESS(ROW(),COLUMN())))</formula>
    </cfRule>
  </conditionalFormatting>
  <conditionalFormatting sqref="AI37:AO38">
    <cfRule type="expression" dxfId="241" priority="118">
      <formula>INDIRECT(ADDRESS(ROW(),COLUMN()))=TRUNC(INDIRECT(ADDRESS(ROW(),COLUMN())))</formula>
    </cfRule>
  </conditionalFormatting>
  <conditionalFormatting sqref="AP37:AV38">
    <cfRule type="expression" dxfId="240" priority="116">
      <formula>INDIRECT(ADDRESS(ROW(),COLUMN()))=TRUNC(INDIRECT(ADDRESS(ROW(),COLUMN())))</formula>
    </cfRule>
  </conditionalFormatting>
  <conditionalFormatting sqref="AW37:AY38">
    <cfRule type="expression" dxfId="239" priority="114">
      <formula>INDIRECT(ADDRESS(ROW(),COLUMN()))=TRUNC(INDIRECT(ADDRESS(ROW(),COLUMN())))</formula>
    </cfRule>
  </conditionalFormatting>
  <conditionalFormatting sqref="AZ37:BC38">
    <cfRule type="expression" dxfId="238" priority="113">
      <formula>INDIRECT(ADDRESS(ROW(),COLUMN()))=TRUNC(INDIRECT(ADDRESS(ROW(),COLUMN())))</formula>
    </cfRule>
  </conditionalFormatting>
  <conditionalFormatting sqref="U40:AA41">
    <cfRule type="expression" dxfId="237" priority="111">
      <formula>INDIRECT(ADDRESS(ROW(),COLUMN()))=TRUNC(INDIRECT(ADDRESS(ROW(),COLUMN())))</formula>
    </cfRule>
  </conditionalFormatting>
  <conditionalFormatting sqref="AB40:AH41">
    <cfRule type="expression" dxfId="236" priority="109">
      <formula>INDIRECT(ADDRESS(ROW(),COLUMN()))=TRUNC(INDIRECT(ADDRESS(ROW(),COLUMN())))</formula>
    </cfRule>
  </conditionalFormatting>
  <conditionalFormatting sqref="AI40:AO41">
    <cfRule type="expression" dxfId="235" priority="107">
      <formula>INDIRECT(ADDRESS(ROW(),COLUMN()))=TRUNC(INDIRECT(ADDRESS(ROW(),COLUMN())))</formula>
    </cfRule>
  </conditionalFormatting>
  <conditionalFormatting sqref="AP40:AV41">
    <cfRule type="expression" dxfId="234" priority="105">
      <formula>INDIRECT(ADDRESS(ROW(),COLUMN()))=TRUNC(INDIRECT(ADDRESS(ROW(),COLUMN())))</formula>
    </cfRule>
  </conditionalFormatting>
  <conditionalFormatting sqref="AW40:AY41">
    <cfRule type="expression" dxfId="233" priority="103">
      <formula>INDIRECT(ADDRESS(ROW(),COLUMN()))=TRUNC(INDIRECT(ADDRESS(ROW(),COLUMN())))</formula>
    </cfRule>
  </conditionalFormatting>
  <conditionalFormatting sqref="AZ40:BC41">
    <cfRule type="expression" dxfId="232" priority="102">
      <formula>INDIRECT(ADDRESS(ROW(),COLUMN()))=TRUNC(INDIRECT(ADDRESS(ROW(),COLUMN())))</formula>
    </cfRule>
  </conditionalFormatting>
  <conditionalFormatting sqref="U43:AA44">
    <cfRule type="expression" dxfId="231" priority="100">
      <formula>INDIRECT(ADDRESS(ROW(),COLUMN()))=TRUNC(INDIRECT(ADDRESS(ROW(),COLUMN())))</formula>
    </cfRule>
  </conditionalFormatting>
  <conditionalFormatting sqref="AB43:AH44">
    <cfRule type="expression" dxfId="230" priority="98">
      <formula>INDIRECT(ADDRESS(ROW(),COLUMN()))=TRUNC(INDIRECT(ADDRESS(ROW(),COLUMN())))</formula>
    </cfRule>
  </conditionalFormatting>
  <conditionalFormatting sqref="AI43:AO44">
    <cfRule type="expression" dxfId="229" priority="96">
      <formula>INDIRECT(ADDRESS(ROW(),COLUMN()))=TRUNC(INDIRECT(ADDRESS(ROW(),COLUMN())))</formula>
    </cfRule>
  </conditionalFormatting>
  <conditionalFormatting sqref="AP43:AV44">
    <cfRule type="expression" dxfId="228" priority="94">
      <formula>INDIRECT(ADDRESS(ROW(),COLUMN()))=TRUNC(INDIRECT(ADDRESS(ROW(),COLUMN())))</formula>
    </cfRule>
  </conditionalFormatting>
  <conditionalFormatting sqref="AW43:AY44">
    <cfRule type="expression" dxfId="227" priority="92">
      <formula>INDIRECT(ADDRESS(ROW(),COLUMN()))=TRUNC(INDIRECT(ADDRESS(ROW(),COLUMN())))</formula>
    </cfRule>
  </conditionalFormatting>
  <conditionalFormatting sqref="AZ43:BC44">
    <cfRule type="expression" dxfId="226" priority="91">
      <formula>INDIRECT(ADDRESS(ROW(),COLUMN()))=TRUNC(INDIRECT(ADDRESS(ROW(),COLUMN())))</formula>
    </cfRule>
  </conditionalFormatting>
  <conditionalFormatting sqref="U46:AA47">
    <cfRule type="expression" dxfId="225" priority="89">
      <formula>INDIRECT(ADDRESS(ROW(),COLUMN()))=TRUNC(INDIRECT(ADDRESS(ROW(),COLUMN())))</formula>
    </cfRule>
  </conditionalFormatting>
  <conditionalFormatting sqref="AB46:AH47">
    <cfRule type="expression" dxfId="224" priority="87">
      <formula>INDIRECT(ADDRESS(ROW(),COLUMN()))=TRUNC(INDIRECT(ADDRESS(ROW(),COLUMN())))</formula>
    </cfRule>
  </conditionalFormatting>
  <conditionalFormatting sqref="AI46:AO47">
    <cfRule type="expression" dxfId="223" priority="85">
      <formula>INDIRECT(ADDRESS(ROW(),COLUMN()))=TRUNC(INDIRECT(ADDRESS(ROW(),COLUMN())))</formula>
    </cfRule>
  </conditionalFormatting>
  <conditionalFormatting sqref="AP46:AV47">
    <cfRule type="expression" dxfId="222" priority="83">
      <formula>INDIRECT(ADDRESS(ROW(),COLUMN()))=TRUNC(INDIRECT(ADDRESS(ROW(),COLUMN())))</formula>
    </cfRule>
  </conditionalFormatting>
  <conditionalFormatting sqref="AW46:AY47">
    <cfRule type="expression" dxfId="221" priority="81">
      <formula>INDIRECT(ADDRESS(ROW(),COLUMN()))=TRUNC(INDIRECT(ADDRESS(ROW(),COLUMN())))</formula>
    </cfRule>
  </conditionalFormatting>
  <conditionalFormatting sqref="AZ46:BC47">
    <cfRule type="expression" dxfId="220" priority="80">
      <formula>INDIRECT(ADDRESS(ROW(),COLUMN()))=TRUNC(INDIRECT(ADDRESS(ROW(),COLUMN())))</formula>
    </cfRule>
  </conditionalFormatting>
  <conditionalFormatting sqref="U49:AA50">
    <cfRule type="expression" dxfId="219" priority="78">
      <formula>INDIRECT(ADDRESS(ROW(),COLUMN()))=TRUNC(INDIRECT(ADDRESS(ROW(),COLUMN())))</formula>
    </cfRule>
  </conditionalFormatting>
  <conditionalFormatting sqref="AB49:AH50">
    <cfRule type="expression" dxfId="218" priority="76">
      <formula>INDIRECT(ADDRESS(ROW(),COLUMN()))=TRUNC(INDIRECT(ADDRESS(ROW(),COLUMN())))</formula>
    </cfRule>
  </conditionalFormatting>
  <conditionalFormatting sqref="AI49:AO50">
    <cfRule type="expression" dxfId="217" priority="74">
      <formula>INDIRECT(ADDRESS(ROW(),COLUMN()))=TRUNC(INDIRECT(ADDRESS(ROW(),COLUMN())))</formula>
    </cfRule>
  </conditionalFormatting>
  <conditionalFormatting sqref="AP49:AV50">
    <cfRule type="expression" dxfId="216" priority="72">
      <formula>INDIRECT(ADDRESS(ROW(),COLUMN()))=TRUNC(INDIRECT(ADDRESS(ROW(),COLUMN())))</formula>
    </cfRule>
  </conditionalFormatting>
  <conditionalFormatting sqref="AW49:AY50">
    <cfRule type="expression" dxfId="215" priority="70">
      <formula>INDIRECT(ADDRESS(ROW(),COLUMN()))=TRUNC(INDIRECT(ADDRESS(ROW(),COLUMN())))</formula>
    </cfRule>
  </conditionalFormatting>
  <conditionalFormatting sqref="AZ49:BC50">
    <cfRule type="expression" dxfId="214" priority="69">
      <formula>INDIRECT(ADDRESS(ROW(),COLUMN()))=TRUNC(INDIRECT(ADDRESS(ROW(),COLUMN())))</formula>
    </cfRule>
  </conditionalFormatting>
  <conditionalFormatting sqref="U52:AA53">
    <cfRule type="expression" dxfId="213" priority="67">
      <formula>INDIRECT(ADDRESS(ROW(),COLUMN()))=TRUNC(INDIRECT(ADDRESS(ROW(),COLUMN())))</formula>
    </cfRule>
  </conditionalFormatting>
  <conditionalFormatting sqref="AB52:AH53">
    <cfRule type="expression" dxfId="212" priority="65">
      <formula>INDIRECT(ADDRESS(ROW(),COLUMN()))=TRUNC(INDIRECT(ADDRESS(ROW(),COLUMN())))</formula>
    </cfRule>
  </conditionalFormatting>
  <conditionalFormatting sqref="AI52:AO53">
    <cfRule type="expression" dxfId="211" priority="63">
      <formula>INDIRECT(ADDRESS(ROW(),COLUMN()))=TRUNC(INDIRECT(ADDRESS(ROW(),COLUMN())))</formula>
    </cfRule>
  </conditionalFormatting>
  <conditionalFormatting sqref="AP52:AV53">
    <cfRule type="expression" dxfId="210" priority="61">
      <formula>INDIRECT(ADDRESS(ROW(),COLUMN()))=TRUNC(INDIRECT(ADDRESS(ROW(),COLUMN())))</formula>
    </cfRule>
  </conditionalFormatting>
  <conditionalFormatting sqref="AW52:AY53">
    <cfRule type="expression" dxfId="209" priority="59">
      <formula>INDIRECT(ADDRESS(ROW(),COLUMN()))=TRUNC(INDIRECT(ADDRESS(ROW(),COLUMN())))</formula>
    </cfRule>
  </conditionalFormatting>
  <conditionalFormatting sqref="AZ52:BC53">
    <cfRule type="expression" dxfId="208" priority="58">
      <formula>INDIRECT(ADDRESS(ROW(),COLUMN()))=TRUNC(INDIRECT(ADDRESS(ROW(),COLUMN())))</formula>
    </cfRule>
  </conditionalFormatting>
  <conditionalFormatting sqref="U55:AA56">
    <cfRule type="expression" dxfId="207" priority="56">
      <formula>INDIRECT(ADDRESS(ROW(),COLUMN()))=TRUNC(INDIRECT(ADDRESS(ROW(),COLUMN())))</formula>
    </cfRule>
  </conditionalFormatting>
  <conditionalFormatting sqref="AB55:AH56">
    <cfRule type="expression" dxfId="206" priority="54">
      <formula>INDIRECT(ADDRESS(ROW(),COLUMN()))=TRUNC(INDIRECT(ADDRESS(ROW(),COLUMN())))</formula>
    </cfRule>
  </conditionalFormatting>
  <conditionalFormatting sqref="AI55:AO56">
    <cfRule type="expression" dxfId="205" priority="52">
      <formula>INDIRECT(ADDRESS(ROW(),COLUMN()))=TRUNC(INDIRECT(ADDRESS(ROW(),COLUMN())))</formula>
    </cfRule>
  </conditionalFormatting>
  <conditionalFormatting sqref="AP55:AV56">
    <cfRule type="expression" dxfId="204" priority="50">
      <formula>INDIRECT(ADDRESS(ROW(),COLUMN()))=TRUNC(INDIRECT(ADDRESS(ROW(),COLUMN())))</formula>
    </cfRule>
  </conditionalFormatting>
  <conditionalFormatting sqref="AW55:AY56">
    <cfRule type="expression" dxfId="203" priority="48">
      <formula>INDIRECT(ADDRESS(ROW(),COLUMN()))=TRUNC(INDIRECT(ADDRESS(ROW(),COLUMN())))</formula>
    </cfRule>
  </conditionalFormatting>
  <conditionalFormatting sqref="AZ55:BC56">
    <cfRule type="expression" dxfId="202" priority="47">
      <formula>INDIRECT(ADDRESS(ROW(),COLUMN()))=TRUNC(INDIRECT(ADDRESS(ROW(),COLUMN())))</formula>
    </cfRule>
  </conditionalFormatting>
  <conditionalFormatting sqref="U58:AA59">
    <cfRule type="expression" dxfId="201" priority="45">
      <formula>INDIRECT(ADDRESS(ROW(),COLUMN()))=TRUNC(INDIRECT(ADDRESS(ROW(),COLUMN())))</formula>
    </cfRule>
  </conditionalFormatting>
  <conditionalFormatting sqref="AB58:AH59">
    <cfRule type="expression" dxfId="200" priority="43">
      <formula>INDIRECT(ADDRESS(ROW(),COLUMN()))=TRUNC(INDIRECT(ADDRESS(ROW(),COLUMN())))</formula>
    </cfRule>
  </conditionalFormatting>
  <conditionalFormatting sqref="AI58:AO59">
    <cfRule type="expression" dxfId="199" priority="41">
      <formula>INDIRECT(ADDRESS(ROW(),COLUMN()))=TRUNC(INDIRECT(ADDRESS(ROW(),COLUMN())))</formula>
    </cfRule>
  </conditionalFormatting>
  <conditionalFormatting sqref="AP58:AV59">
    <cfRule type="expression" dxfId="198" priority="39">
      <formula>INDIRECT(ADDRESS(ROW(),COLUMN()))=TRUNC(INDIRECT(ADDRESS(ROW(),COLUMN())))</formula>
    </cfRule>
  </conditionalFormatting>
  <conditionalFormatting sqref="AW58:AY59">
    <cfRule type="expression" dxfId="197" priority="37">
      <formula>INDIRECT(ADDRESS(ROW(),COLUMN()))=TRUNC(INDIRECT(ADDRESS(ROW(),COLUMN())))</formula>
    </cfRule>
  </conditionalFormatting>
  <conditionalFormatting sqref="AZ58:BC59">
    <cfRule type="expression" dxfId="196" priority="36">
      <formula>INDIRECT(ADDRESS(ROW(),COLUMN()))=TRUNC(INDIRECT(ADDRESS(ROW(),COLUMN())))</formula>
    </cfRule>
  </conditionalFormatting>
  <conditionalFormatting sqref="U61:AA62">
    <cfRule type="expression" dxfId="195" priority="34">
      <formula>INDIRECT(ADDRESS(ROW(),COLUMN()))=TRUNC(INDIRECT(ADDRESS(ROW(),COLUMN())))</formula>
    </cfRule>
  </conditionalFormatting>
  <conditionalFormatting sqref="AB61:AH62">
    <cfRule type="expression" dxfId="194" priority="32">
      <formula>INDIRECT(ADDRESS(ROW(),COLUMN()))=TRUNC(INDIRECT(ADDRESS(ROW(),COLUMN())))</formula>
    </cfRule>
  </conditionalFormatting>
  <conditionalFormatting sqref="AI61:AO62">
    <cfRule type="expression" dxfId="193" priority="30">
      <formula>INDIRECT(ADDRESS(ROW(),COLUMN()))=TRUNC(INDIRECT(ADDRESS(ROW(),COLUMN())))</formula>
    </cfRule>
  </conditionalFormatting>
  <conditionalFormatting sqref="AP61:AV62">
    <cfRule type="expression" dxfId="192" priority="28">
      <formula>INDIRECT(ADDRESS(ROW(),COLUMN()))=TRUNC(INDIRECT(ADDRESS(ROW(),COLUMN())))</formula>
    </cfRule>
  </conditionalFormatting>
  <conditionalFormatting sqref="AW61:AY62">
    <cfRule type="expression" dxfId="191" priority="26">
      <formula>INDIRECT(ADDRESS(ROW(),COLUMN()))=TRUNC(INDIRECT(ADDRESS(ROW(),COLUMN())))</formula>
    </cfRule>
  </conditionalFormatting>
  <conditionalFormatting sqref="AZ61:BC62">
    <cfRule type="expression" dxfId="190" priority="25">
      <formula>INDIRECT(ADDRESS(ROW(),COLUMN()))=TRUNC(INDIRECT(ADDRESS(ROW(),COLUMN())))</formula>
    </cfRule>
  </conditionalFormatting>
  <conditionalFormatting sqref="U64:AA65">
    <cfRule type="expression" dxfId="189" priority="23">
      <formula>INDIRECT(ADDRESS(ROW(),COLUMN()))=TRUNC(INDIRECT(ADDRESS(ROW(),COLUMN())))</formula>
    </cfRule>
  </conditionalFormatting>
  <conditionalFormatting sqref="AB64:AH65">
    <cfRule type="expression" dxfId="188" priority="21">
      <formula>INDIRECT(ADDRESS(ROW(),COLUMN()))=TRUNC(INDIRECT(ADDRESS(ROW(),COLUMN())))</formula>
    </cfRule>
  </conditionalFormatting>
  <conditionalFormatting sqref="AI64:AO65">
    <cfRule type="expression" dxfId="187" priority="19">
      <formula>INDIRECT(ADDRESS(ROW(),COLUMN()))=TRUNC(INDIRECT(ADDRESS(ROW(),COLUMN())))</formula>
    </cfRule>
  </conditionalFormatting>
  <conditionalFormatting sqref="AP64:AV65">
    <cfRule type="expression" dxfId="186" priority="17">
      <formula>INDIRECT(ADDRESS(ROW(),COLUMN()))=TRUNC(INDIRECT(ADDRESS(ROW(),COLUMN())))</formula>
    </cfRule>
  </conditionalFormatting>
  <conditionalFormatting sqref="AW64:AY65">
    <cfRule type="expression" dxfId="185" priority="15">
      <formula>INDIRECT(ADDRESS(ROW(),COLUMN()))=TRUNC(INDIRECT(ADDRESS(ROW(),COLUMN())))</formula>
    </cfRule>
  </conditionalFormatting>
  <conditionalFormatting sqref="AZ64:BC65">
    <cfRule type="expression" dxfId="184" priority="14">
      <formula>INDIRECT(ADDRESS(ROW(),COLUMN()))=TRUNC(INDIRECT(ADDRESS(ROW(),COLUMN())))</formula>
    </cfRule>
  </conditionalFormatting>
  <conditionalFormatting sqref="U67:AA68">
    <cfRule type="expression" dxfId="183" priority="12">
      <formula>INDIRECT(ADDRESS(ROW(),COLUMN()))=TRUNC(INDIRECT(ADDRESS(ROW(),COLUMN())))</formula>
    </cfRule>
  </conditionalFormatting>
  <conditionalFormatting sqref="AB67:AH68">
    <cfRule type="expression" dxfId="182" priority="10">
      <formula>INDIRECT(ADDRESS(ROW(),COLUMN()))=TRUNC(INDIRECT(ADDRESS(ROW(),COLUMN())))</formula>
    </cfRule>
  </conditionalFormatting>
  <conditionalFormatting sqref="AI67:AO68">
    <cfRule type="expression" dxfId="181" priority="8">
      <formula>INDIRECT(ADDRESS(ROW(),COLUMN()))=TRUNC(INDIRECT(ADDRESS(ROW(),COLUMN())))</formula>
    </cfRule>
  </conditionalFormatting>
  <conditionalFormatting sqref="AP67:AV68">
    <cfRule type="expression" dxfId="180" priority="6">
      <formula>INDIRECT(ADDRESS(ROW(),COLUMN()))=TRUNC(INDIRECT(ADDRESS(ROW(),COLUMN())))</formula>
    </cfRule>
  </conditionalFormatting>
  <conditionalFormatting sqref="AW67:AY68">
    <cfRule type="expression" dxfId="179" priority="4">
      <formula>INDIRECT(ADDRESS(ROW(),COLUMN()))=TRUNC(INDIRECT(ADDRESS(ROW(),COLUMN())))</formula>
    </cfRule>
  </conditionalFormatting>
  <conditionalFormatting sqref="AZ67:BC68">
    <cfRule type="expression" dxfId="178" priority="3">
      <formula>INDIRECT(ADDRESS(ROW(),COLUMN()))=TRUNC(INDIRECT(ADDRESS(ROW(),COLUMN())))</formula>
    </cfRule>
  </conditionalFormatting>
  <conditionalFormatting sqref="U69:BA74">
    <cfRule type="expression" dxfId="177"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0" zoomScaleNormal="70" workbookViewId="0">
      <selection activeCell="E16" sqref="E16"/>
    </sheetView>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3" t="s">
        <v>35</v>
      </c>
      <c r="G4" s="393"/>
      <c r="H4" s="393"/>
      <c r="I4" s="393"/>
      <c r="J4" s="393"/>
      <c r="K4" s="393"/>
      <c r="L4" s="393"/>
      <c r="N4" s="393" t="s">
        <v>66</v>
      </c>
      <c r="O4" s="393"/>
      <c r="P4" s="393"/>
      <c r="R4" s="393" t="s">
        <v>65</v>
      </c>
      <c r="S4" s="393"/>
      <c r="T4" s="393"/>
      <c r="U4" s="393"/>
      <c r="V4" s="393"/>
      <c r="W4" s="393"/>
      <c r="X4" s="393"/>
      <c r="Z4" s="163" t="s">
        <v>75</v>
      </c>
      <c r="AB4" s="393"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3"/>
    </row>
    <row r="6" spans="2:28" x14ac:dyDescent="0.4">
      <c r="B6" s="150">
        <v>1</v>
      </c>
      <c r="C6" s="151" t="s">
        <v>39</v>
      </c>
      <c r="D6" s="166" t="str">
        <f>C6</f>
        <v>a</v>
      </c>
      <c r="E6" s="150" t="s">
        <v>16</v>
      </c>
      <c r="F6" s="152">
        <v>0.29166666666666669</v>
      </c>
      <c r="G6" s="150" t="s">
        <v>17</v>
      </c>
      <c r="H6" s="152">
        <v>0.66666666666666663</v>
      </c>
      <c r="I6" s="153" t="s">
        <v>38</v>
      </c>
      <c r="J6" s="152">
        <v>4.1666666666666664E-2</v>
      </c>
      <c r="K6" s="154" t="s">
        <v>2</v>
      </c>
      <c r="L6" s="157">
        <f>IF(OR(F6="",H6=""),"",(H6+IF(F6&gt;H6,1,0)-F6-J6)*24)</f>
        <v>7.9999999999999982</v>
      </c>
      <c r="N6" s="155">
        <f>【記載例】小多機!$BB$13</f>
        <v>0.29166666666666669</v>
      </c>
      <c r="O6" s="144" t="s">
        <v>17</v>
      </c>
      <c r="P6" s="155">
        <f>【記載例】小多機!$BF$13</f>
        <v>0.83333333333333337</v>
      </c>
      <c r="R6" s="158">
        <f t="shared" ref="R6:R8" si="0">IF(F6="","",IF(F6&lt;N6,N6,IF(F6&gt;=P6,"",F6)))</f>
        <v>0.29166666666666669</v>
      </c>
      <c r="S6" s="144" t="s">
        <v>17</v>
      </c>
      <c r="T6" s="158">
        <f t="shared" ref="T6:T8" si="1">IF(H6="","",IF(H6&gt;F6,IF(H6&lt;P6,H6,P6),P6))</f>
        <v>0.66666666666666663</v>
      </c>
      <c r="U6" s="156" t="s">
        <v>38</v>
      </c>
      <c r="V6" s="152">
        <v>4.1666666666666664E-2</v>
      </c>
      <c r="W6" s="145" t="s">
        <v>2</v>
      </c>
      <c r="X6" s="157">
        <f>IF(R6="","",IF((T6+IF(R6&gt;T6,1,0)-R6-V6)*24=0,"",(T6+IF(R6&gt;T6,1,0)-R6-V6)*24))</f>
        <v>7.9999999999999982</v>
      </c>
      <c r="Z6" s="157" t="str">
        <f>IF(X6="",L6,IF(OR(L6-X6=0,L6-X6&lt;0),"-",L6-X6))</f>
        <v>-</v>
      </c>
      <c r="AB6" s="165"/>
    </row>
    <row r="7" spans="2:28" x14ac:dyDescent="0.4">
      <c r="B7" s="150">
        <v>2</v>
      </c>
      <c r="C7" s="151" t="s">
        <v>40</v>
      </c>
      <c r="D7" s="166" t="str">
        <f t="shared" ref="D7:D38" si="2">C7</f>
        <v>b</v>
      </c>
      <c r="E7" s="150" t="s">
        <v>16</v>
      </c>
      <c r="F7" s="152">
        <v>0.45833333333333331</v>
      </c>
      <c r="G7" s="150" t="s">
        <v>17</v>
      </c>
      <c r="H7" s="152">
        <v>0.83333333333333337</v>
      </c>
      <c r="I7" s="153" t="s">
        <v>38</v>
      </c>
      <c r="J7" s="152">
        <v>4.1666666666666664E-2</v>
      </c>
      <c r="K7" s="154" t="s">
        <v>2</v>
      </c>
      <c r="L7" s="157">
        <f>IF(OR(F7="",H7=""),"",(H7+IF(F7&gt;H7,1,0)-F7-J7)*24)</f>
        <v>8</v>
      </c>
      <c r="N7" s="155">
        <f>【記載例】小多機!$BB$13</f>
        <v>0.29166666666666669</v>
      </c>
      <c r="O7" s="144" t="s">
        <v>17</v>
      </c>
      <c r="P7" s="155">
        <f>【記載例】小多機!$BF$13</f>
        <v>0.83333333333333337</v>
      </c>
      <c r="R7" s="158">
        <f t="shared" si="0"/>
        <v>0.45833333333333331</v>
      </c>
      <c r="S7" s="144" t="s">
        <v>17</v>
      </c>
      <c r="T7" s="158">
        <f t="shared" si="1"/>
        <v>0.83333333333333337</v>
      </c>
      <c r="U7" s="156" t="s">
        <v>38</v>
      </c>
      <c r="V7" s="152">
        <v>4.1666666666666664E-2</v>
      </c>
      <c r="W7" s="145" t="s">
        <v>2</v>
      </c>
      <c r="X7" s="157">
        <f>IF(R7="","",IF((T7+IF(R7&gt;T7,1,0)-R7-V7)*24=0,"",(T7+IF(R7&gt;T7,1,0)-R7-V7)*24))</f>
        <v>8</v>
      </c>
      <c r="Z7" s="157" t="str">
        <f>IF(X7="",L7,IF(OR(L7-X7=0,L7-X7&lt;0),"-",L7-X7))</f>
        <v>-</v>
      </c>
      <c r="AB7" s="165"/>
    </row>
    <row r="8" spans="2:28" x14ac:dyDescent="0.4">
      <c r="B8" s="150">
        <v>3</v>
      </c>
      <c r="C8" s="151" t="s">
        <v>41</v>
      </c>
      <c r="D8" s="166" t="str">
        <f t="shared" si="2"/>
        <v>c</v>
      </c>
      <c r="E8" s="150" t="s">
        <v>16</v>
      </c>
      <c r="F8" s="152">
        <v>0.375</v>
      </c>
      <c r="G8" s="150" t="s">
        <v>17</v>
      </c>
      <c r="H8" s="152">
        <v>0.75</v>
      </c>
      <c r="I8" s="153" t="s">
        <v>38</v>
      </c>
      <c r="J8" s="152">
        <v>4.1666666666666664E-2</v>
      </c>
      <c r="K8" s="154" t="s">
        <v>2</v>
      </c>
      <c r="L8" s="157">
        <f>IF(OR(F8="",H8=""),"",(H8+IF(F8&gt;H8,1,0)-F8-J8)*24)</f>
        <v>8</v>
      </c>
      <c r="N8" s="155">
        <f>【記載例】小多機!$BB$13</f>
        <v>0.29166666666666669</v>
      </c>
      <c r="O8" s="144" t="s">
        <v>17</v>
      </c>
      <c r="P8" s="155">
        <f>【記載例】小多機!$BF$13</f>
        <v>0.83333333333333337</v>
      </c>
      <c r="R8" s="158">
        <f t="shared" si="0"/>
        <v>0.375</v>
      </c>
      <c r="S8" s="144" t="s">
        <v>17</v>
      </c>
      <c r="T8" s="158">
        <f t="shared" si="1"/>
        <v>0.75</v>
      </c>
      <c r="U8" s="156" t="s">
        <v>38</v>
      </c>
      <c r="V8" s="152">
        <v>4.1666666666666664E-2</v>
      </c>
      <c r="W8" s="145" t="s">
        <v>2</v>
      </c>
      <c r="X8" s="157">
        <f>IF(R8="","",IF((T8+IF(R8&gt;T8,1,0)-R8-V8)*24=0,"",(T8+IF(R8&gt;T8,1,0)-R8-V8)*24))</f>
        <v>8</v>
      </c>
      <c r="Z8" s="157" t="str">
        <f>IF(X8="",L8,IF(OR(L8-X8=0,L8-X8&lt;0),"-",L8-X8))</f>
        <v>-</v>
      </c>
      <c r="AB8" s="165"/>
    </row>
    <row r="9" spans="2:28" x14ac:dyDescent="0.4">
      <c r="B9" s="150">
        <v>4</v>
      </c>
      <c r="C9" s="151" t="s">
        <v>171</v>
      </c>
      <c r="D9" s="166" t="str">
        <f t="shared" si="2"/>
        <v>d</v>
      </c>
      <c r="E9" s="150" t="s">
        <v>16</v>
      </c>
      <c r="F9" s="152">
        <v>0.35416666666666669</v>
      </c>
      <c r="G9" s="150" t="s">
        <v>17</v>
      </c>
      <c r="H9" s="152">
        <v>0.72916666666666663</v>
      </c>
      <c r="I9" s="153" t="s">
        <v>38</v>
      </c>
      <c r="J9" s="152">
        <v>4.1666666666666664E-2</v>
      </c>
      <c r="K9" s="154" t="s">
        <v>2</v>
      </c>
      <c r="L9" s="157">
        <f>IF(OR(F9="",H9=""),"",(H9+IF(F9&gt;H9,1,0)-F9-J9)*24)</f>
        <v>7.9999999999999982</v>
      </c>
      <c r="N9" s="155">
        <f>【記載例】小多機!$BB$13</f>
        <v>0.29166666666666669</v>
      </c>
      <c r="O9" s="144" t="s">
        <v>17</v>
      </c>
      <c r="P9" s="155">
        <f>【記載例】小多機!$BF$13</f>
        <v>0.83333333333333337</v>
      </c>
      <c r="R9" s="158">
        <f t="shared" ref="R9:R22" si="3">IF(F9="","",IF(F9&lt;N9,N9,IF(F9&gt;=P9,"",F9)))</f>
        <v>0.35416666666666669</v>
      </c>
      <c r="S9" s="144" t="s">
        <v>17</v>
      </c>
      <c r="T9" s="158">
        <f t="shared" ref="T9:T22" si="4">IF(H9="","",IF(H9&gt;F9,IF(H9&lt;P9,H9,P9),P9))</f>
        <v>0.72916666666666663</v>
      </c>
      <c r="U9" s="156" t="s">
        <v>38</v>
      </c>
      <c r="V9" s="152">
        <v>4.1666666666666664E-2</v>
      </c>
      <c r="W9" s="145" t="s">
        <v>2</v>
      </c>
      <c r="X9" s="157">
        <f>IF(R9="","",IF((T9+IF(R9&gt;T9,1,0)-R9-V9)*24=0,"",(T9+IF(R9&gt;T9,1,0)-R9-V9)*24))</f>
        <v>7.9999999999999982</v>
      </c>
      <c r="Z9" s="157" t="str">
        <f>IF(X9="",L9,IF(OR(L9-X9=0,L9-X9&lt;0),"-",L9-X9))</f>
        <v>-</v>
      </c>
      <c r="AB9" s="165"/>
    </row>
    <row r="10" spans="2:28" x14ac:dyDescent="0.4">
      <c r="B10" s="150">
        <v>5</v>
      </c>
      <c r="C10" s="151" t="s">
        <v>43</v>
      </c>
      <c r="D10" s="166" t="str">
        <f t="shared" si="2"/>
        <v>e</v>
      </c>
      <c r="E10" s="150" t="s">
        <v>16</v>
      </c>
      <c r="F10" s="152">
        <v>0.375</v>
      </c>
      <c r="G10" s="150" t="s">
        <v>17</v>
      </c>
      <c r="H10" s="152">
        <v>0.625</v>
      </c>
      <c r="I10" s="153" t="s">
        <v>38</v>
      </c>
      <c r="J10" s="152">
        <v>0</v>
      </c>
      <c r="K10" s="154" t="s">
        <v>2</v>
      </c>
      <c r="L10" s="157">
        <f t="shared" ref="L10:L22" si="5">IF(OR(F10="",H10=""),"",(H10+IF(F10&gt;H10,1,0)-F10-J10)*24)</f>
        <v>6</v>
      </c>
      <c r="N10" s="155">
        <f>【記載例】小多機!$BB$13</f>
        <v>0.29166666666666669</v>
      </c>
      <c r="O10" s="144" t="s">
        <v>17</v>
      </c>
      <c r="P10" s="155">
        <f>【記載例】小多機!$BF$13</f>
        <v>0.83333333333333337</v>
      </c>
      <c r="R10" s="158">
        <f t="shared" si="3"/>
        <v>0.375</v>
      </c>
      <c r="S10" s="144" t="s">
        <v>17</v>
      </c>
      <c r="T10" s="158">
        <f t="shared" si="4"/>
        <v>0.625</v>
      </c>
      <c r="U10" s="156" t="s">
        <v>38</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44</v>
      </c>
      <c r="D11" s="166" t="str">
        <f t="shared" si="2"/>
        <v>f</v>
      </c>
      <c r="E11" s="150" t="s">
        <v>16</v>
      </c>
      <c r="F11" s="152">
        <v>0.41666666666666669</v>
      </c>
      <c r="G11" s="150" t="s">
        <v>17</v>
      </c>
      <c r="H11" s="152">
        <v>0.66666666666666663</v>
      </c>
      <c r="I11" s="153" t="s">
        <v>38</v>
      </c>
      <c r="J11" s="152">
        <v>0</v>
      </c>
      <c r="K11" s="154" t="s">
        <v>2</v>
      </c>
      <c r="L11" s="157">
        <f t="shared" si="5"/>
        <v>5.9999999999999982</v>
      </c>
      <c r="N11" s="155">
        <f>【記載例】小多機!$BB$13</f>
        <v>0.29166666666666669</v>
      </c>
      <c r="O11" s="144" t="s">
        <v>17</v>
      </c>
      <c r="P11" s="155">
        <f>【記載例】小多機!$BF$13</f>
        <v>0.83333333333333337</v>
      </c>
      <c r="R11" s="158">
        <f t="shared" si="3"/>
        <v>0.41666666666666669</v>
      </c>
      <c r="S11" s="144" t="s">
        <v>17</v>
      </c>
      <c r="T11" s="158">
        <f t="shared" si="4"/>
        <v>0.66666666666666663</v>
      </c>
      <c r="U11" s="156" t="s">
        <v>38</v>
      </c>
      <c r="V11" s="152">
        <v>0</v>
      </c>
      <c r="W11" s="145" t="s">
        <v>2</v>
      </c>
      <c r="X11" s="157">
        <f t="shared" si="6"/>
        <v>5.9999999999999982</v>
      </c>
      <c r="Z11" s="157" t="str">
        <f t="shared" si="7"/>
        <v>-</v>
      </c>
      <c r="AB11" s="165"/>
    </row>
    <row r="12" spans="2:28" x14ac:dyDescent="0.4">
      <c r="B12" s="150">
        <v>7</v>
      </c>
      <c r="C12" s="151" t="s">
        <v>45</v>
      </c>
      <c r="D12" s="166" t="str">
        <f t="shared" si="2"/>
        <v>g</v>
      </c>
      <c r="E12" s="150" t="s">
        <v>16</v>
      </c>
      <c r="F12" s="152">
        <v>0.29166666666666669</v>
      </c>
      <c r="G12" s="150" t="s">
        <v>17</v>
      </c>
      <c r="H12" s="152">
        <v>0.39583333333333331</v>
      </c>
      <c r="I12" s="153" t="s">
        <v>38</v>
      </c>
      <c r="J12" s="152">
        <v>0</v>
      </c>
      <c r="K12" s="154" t="s">
        <v>2</v>
      </c>
      <c r="L12" s="157">
        <f t="shared" si="5"/>
        <v>2.4999999999999991</v>
      </c>
      <c r="N12" s="155">
        <f>【記載例】小多機!$BB$13</f>
        <v>0.29166666666666669</v>
      </c>
      <c r="O12" s="144" t="s">
        <v>17</v>
      </c>
      <c r="P12" s="155">
        <f>【記載例】小多機!$BF$13</f>
        <v>0.83333333333333337</v>
      </c>
      <c r="R12" s="158">
        <f t="shared" si="3"/>
        <v>0.29166666666666669</v>
      </c>
      <c r="S12" s="144" t="s">
        <v>17</v>
      </c>
      <c r="T12" s="158">
        <f t="shared" si="4"/>
        <v>0.39583333333333331</v>
      </c>
      <c r="U12" s="156" t="s">
        <v>38</v>
      </c>
      <c r="V12" s="152">
        <v>0</v>
      </c>
      <c r="W12" s="145" t="s">
        <v>2</v>
      </c>
      <c r="X12" s="157">
        <f t="shared" si="6"/>
        <v>2.4999999999999991</v>
      </c>
      <c r="Z12" s="157" t="str">
        <f t="shared" si="7"/>
        <v>-</v>
      </c>
      <c r="AB12" s="165"/>
    </row>
    <row r="13" spans="2:28" x14ac:dyDescent="0.4">
      <c r="B13" s="150">
        <v>8</v>
      </c>
      <c r="C13" s="151" t="s">
        <v>46</v>
      </c>
      <c r="D13" s="166" t="str">
        <f t="shared" si="2"/>
        <v>h</v>
      </c>
      <c r="E13" s="150" t="s">
        <v>16</v>
      </c>
      <c r="F13" s="152">
        <v>0.66666666666666663</v>
      </c>
      <c r="G13" s="150" t="s">
        <v>17</v>
      </c>
      <c r="H13" s="152">
        <v>0.83333333333333337</v>
      </c>
      <c r="I13" s="153" t="s">
        <v>38</v>
      </c>
      <c r="J13" s="152">
        <v>0</v>
      </c>
      <c r="K13" s="154" t="s">
        <v>2</v>
      </c>
      <c r="L13" s="157">
        <f t="shared" si="5"/>
        <v>4.0000000000000018</v>
      </c>
      <c r="N13" s="155">
        <f>【記載例】小多機!$BB$13</f>
        <v>0.29166666666666669</v>
      </c>
      <c r="O13" s="144" t="s">
        <v>17</v>
      </c>
      <c r="P13" s="155">
        <f>【記載例】小多機!$BF$13</f>
        <v>0.83333333333333337</v>
      </c>
      <c r="R13" s="158">
        <f t="shared" si="3"/>
        <v>0.66666666666666663</v>
      </c>
      <c r="S13" s="144" t="s">
        <v>17</v>
      </c>
      <c r="T13" s="158">
        <f t="shared" si="4"/>
        <v>0.83333333333333337</v>
      </c>
      <c r="U13" s="156" t="s">
        <v>38</v>
      </c>
      <c r="V13" s="152">
        <v>0</v>
      </c>
      <c r="W13" s="145" t="s">
        <v>2</v>
      </c>
      <c r="X13" s="157">
        <f t="shared" si="6"/>
        <v>4.0000000000000018</v>
      </c>
      <c r="Z13" s="157" t="str">
        <f t="shared" si="7"/>
        <v>-</v>
      </c>
      <c r="AB13" s="165"/>
    </row>
    <row r="14" spans="2:28" x14ac:dyDescent="0.4">
      <c r="B14" s="150">
        <v>9</v>
      </c>
      <c r="C14" s="151" t="s">
        <v>47</v>
      </c>
      <c r="D14" s="166" t="str">
        <f t="shared" si="2"/>
        <v>i</v>
      </c>
      <c r="E14" s="150" t="s">
        <v>16</v>
      </c>
      <c r="F14" s="152">
        <v>0.70833333333333337</v>
      </c>
      <c r="G14" s="150" t="s">
        <v>17</v>
      </c>
      <c r="H14" s="152">
        <v>1</v>
      </c>
      <c r="I14" s="153" t="s">
        <v>38</v>
      </c>
      <c r="J14" s="152">
        <v>0</v>
      </c>
      <c r="K14" s="154" t="s">
        <v>2</v>
      </c>
      <c r="L14" s="157">
        <f t="shared" si="5"/>
        <v>6.9999999999999991</v>
      </c>
      <c r="N14" s="155">
        <f>【記載例】小多機!$BB$13</f>
        <v>0.29166666666666669</v>
      </c>
      <c r="O14" s="144" t="s">
        <v>17</v>
      </c>
      <c r="P14" s="155">
        <f>【記載例】小多機!$BF$13</f>
        <v>0.83333333333333337</v>
      </c>
      <c r="R14" s="158">
        <f t="shared" si="3"/>
        <v>0.70833333333333337</v>
      </c>
      <c r="S14" s="144" t="s">
        <v>17</v>
      </c>
      <c r="T14" s="158">
        <f t="shared" si="4"/>
        <v>0.83333333333333337</v>
      </c>
      <c r="U14" s="156" t="s">
        <v>38</v>
      </c>
      <c r="V14" s="152">
        <v>0</v>
      </c>
      <c r="W14" s="145" t="s">
        <v>2</v>
      </c>
      <c r="X14" s="157">
        <f t="shared" si="6"/>
        <v>3</v>
      </c>
      <c r="Z14" s="157">
        <f t="shared" si="7"/>
        <v>3.9999999999999991</v>
      </c>
      <c r="AB14" s="165" t="s">
        <v>210</v>
      </c>
    </row>
    <row r="15" spans="2:28" x14ac:dyDescent="0.4">
      <c r="B15" s="150">
        <v>10</v>
      </c>
      <c r="C15" s="151" t="s">
        <v>48</v>
      </c>
      <c r="D15" s="166" t="str">
        <f t="shared" si="2"/>
        <v>j</v>
      </c>
      <c r="E15" s="150" t="s">
        <v>16</v>
      </c>
      <c r="F15" s="152">
        <v>0</v>
      </c>
      <c r="G15" s="150" t="s">
        <v>17</v>
      </c>
      <c r="H15" s="152">
        <v>0.41666666666666669</v>
      </c>
      <c r="I15" s="153" t="s">
        <v>38</v>
      </c>
      <c r="J15" s="152">
        <v>4.1666666666666664E-2</v>
      </c>
      <c r="K15" s="154" t="s">
        <v>2</v>
      </c>
      <c r="L15" s="157">
        <f t="shared" si="5"/>
        <v>9</v>
      </c>
      <c r="N15" s="155">
        <f>【記載例】小多機!$BB$13</f>
        <v>0.29166666666666669</v>
      </c>
      <c r="O15" s="144" t="s">
        <v>17</v>
      </c>
      <c r="P15" s="155">
        <f>【記載例】小多機!$BF$13</f>
        <v>0.83333333333333337</v>
      </c>
      <c r="R15" s="158">
        <f t="shared" si="3"/>
        <v>0.29166666666666669</v>
      </c>
      <c r="S15" s="144" t="s">
        <v>17</v>
      </c>
      <c r="T15" s="158">
        <f t="shared" si="4"/>
        <v>0.41666666666666669</v>
      </c>
      <c r="U15" s="156" t="s">
        <v>38</v>
      </c>
      <c r="V15" s="152">
        <v>0</v>
      </c>
      <c r="W15" s="145" t="s">
        <v>2</v>
      </c>
      <c r="X15" s="157">
        <f t="shared" si="6"/>
        <v>3</v>
      </c>
      <c r="Z15" s="157">
        <f t="shared" si="7"/>
        <v>6</v>
      </c>
      <c r="AB15" s="165" t="s">
        <v>211</v>
      </c>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【記載例】小多機!$BB$13</f>
        <v>0.29166666666666669</v>
      </c>
      <c r="O16" s="144" t="s">
        <v>17</v>
      </c>
      <c r="P16" s="155">
        <f>【記載例】小多機!$BF$13</f>
        <v>0.83333333333333337</v>
      </c>
      <c r="R16" s="158" t="str">
        <f t="shared" si="3"/>
        <v/>
      </c>
      <c r="S16" s="144" t="s">
        <v>17</v>
      </c>
      <c r="T16" s="158" t="str">
        <f t="shared" si="4"/>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【記載例】小多機!$BB$13</f>
        <v>0.29166666666666669</v>
      </c>
      <c r="O17" s="144" t="s">
        <v>17</v>
      </c>
      <c r="P17" s="155">
        <f>【記載例】小多機!$BF$13</f>
        <v>0.83333333333333337</v>
      </c>
      <c r="R17" s="158" t="str">
        <f t="shared" si="3"/>
        <v/>
      </c>
      <c r="S17" s="144" t="s">
        <v>17</v>
      </c>
      <c r="T17" s="158" t="str">
        <f t="shared" si="4"/>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【記載例】小多機!$BB$13</f>
        <v>0.29166666666666669</v>
      </c>
      <c r="O18" s="144" t="s">
        <v>17</v>
      </c>
      <c r="P18" s="155">
        <f>【記載例】小多機!$BF$13</f>
        <v>0.83333333333333337</v>
      </c>
      <c r="R18" s="158" t="str">
        <f t="shared" si="3"/>
        <v/>
      </c>
      <c r="S18" s="144" t="s">
        <v>17</v>
      </c>
      <c r="T18" s="158" t="str">
        <f t="shared" si="4"/>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【記載例】小多機!$BB$13</f>
        <v>0.29166666666666669</v>
      </c>
      <c r="O19" s="144" t="s">
        <v>17</v>
      </c>
      <c r="P19" s="155">
        <f>【記載例】小多機!$BF$13</f>
        <v>0.83333333333333337</v>
      </c>
      <c r="R19" s="158" t="str">
        <f t="shared" si="3"/>
        <v/>
      </c>
      <c r="S19" s="144" t="s">
        <v>17</v>
      </c>
      <c r="T19" s="158" t="str">
        <f t="shared" si="4"/>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【記載例】小多機!$BB$13</f>
        <v>0.29166666666666669</v>
      </c>
      <c r="O20" s="144" t="s">
        <v>17</v>
      </c>
      <c r="P20" s="155">
        <f>【記載例】小多機!$BF$13</f>
        <v>0.83333333333333337</v>
      </c>
      <c r="R20" s="158" t="str">
        <f t="shared" si="3"/>
        <v/>
      </c>
      <c r="S20" s="144" t="s">
        <v>17</v>
      </c>
      <c r="T20" s="158" t="str">
        <f t="shared" si="4"/>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【記載例】小多機!$BB$13</f>
        <v>0.29166666666666669</v>
      </c>
      <c r="O21" s="144" t="s">
        <v>17</v>
      </c>
      <c r="P21" s="155">
        <f>【記載例】小多機!$BF$13</f>
        <v>0.83333333333333337</v>
      </c>
      <c r="R21" s="158" t="str">
        <f t="shared" si="3"/>
        <v/>
      </c>
      <c r="S21" s="144" t="s">
        <v>17</v>
      </c>
      <c r="T21" s="158" t="str">
        <f t="shared" si="4"/>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【記載例】小多機!$BB$13</f>
        <v>0.29166666666666669</v>
      </c>
      <c r="O22" s="144" t="s">
        <v>17</v>
      </c>
      <c r="P22" s="155">
        <f>【記載例】小多機!$BF$13</f>
        <v>0.83333333333333337</v>
      </c>
      <c r="R22" s="158" t="str">
        <f t="shared" si="3"/>
        <v/>
      </c>
      <c r="S22" s="144" t="s">
        <v>17</v>
      </c>
      <c r="T22" s="158" t="str">
        <f t="shared" si="4"/>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160</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160</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160</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160</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160</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160</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160</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160</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160</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160</v>
      </c>
      <c r="Y32" s="154"/>
      <c r="Z32" s="161">
        <v>2</v>
      </c>
      <c r="AB32" s="165"/>
    </row>
    <row r="33" spans="2:28" x14ac:dyDescent="0.4">
      <c r="B33" s="150">
        <v>28</v>
      </c>
      <c r="C33" s="151" t="s">
        <v>178</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160</v>
      </c>
      <c r="Y33" s="154"/>
      <c r="Z33" s="161">
        <v>3</v>
      </c>
      <c r="AB33" s="165"/>
    </row>
    <row r="34" spans="2:28" x14ac:dyDescent="0.4">
      <c r="B34" s="150">
        <v>29</v>
      </c>
      <c r="C34" s="151" t="s">
        <v>179</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160</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160</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160</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160</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160</v>
      </c>
      <c r="Y38" s="154"/>
      <c r="Z38" s="161">
        <v>8</v>
      </c>
      <c r="AB38" s="165"/>
    </row>
    <row r="39" spans="2:28" x14ac:dyDescent="0.4">
      <c r="B39" s="150">
        <v>34</v>
      </c>
      <c r="C39" s="167" t="s">
        <v>112</v>
      </c>
      <c r="D39" s="166"/>
      <c r="E39" s="150" t="s">
        <v>16</v>
      </c>
      <c r="F39" s="152">
        <v>0.29166666666666669</v>
      </c>
      <c r="G39" s="150" t="s">
        <v>17</v>
      </c>
      <c r="H39" s="152">
        <v>0.39583333333333331</v>
      </c>
      <c r="I39" s="153" t="s">
        <v>38</v>
      </c>
      <c r="J39" s="152">
        <v>0</v>
      </c>
      <c r="K39" s="154" t="s">
        <v>2</v>
      </c>
      <c r="L39" s="157">
        <f t="shared" ref="L39:L40" si="8">IF(OR(F39="",H39=""),"",(H39+IF(F39&gt;H39,1,0)-F39-J39)*24)</f>
        <v>2.4999999999999991</v>
      </c>
      <c r="N39" s="155">
        <f>【記載例】小多機!$BB$13</f>
        <v>0.29166666666666669</v>
      </c>
      <c r="O39" s="144" t="s">
        <v>17</v>
      </c>
      <c r="P39" s="155">
        <f>【記載例】小多機!$BF$13</f>
        <v>0.83333333333333337</v>
      </c>
      <c r="R39" s="158">
        <f t="shared" ref="R39:R43" si="9">IF(F39="","",IF(F39&lt;N39,N39,IF(F39&gt;=P39,"",F39)))</f>
        <v>0.29166666666666669</v>
      </c>
      <c r="S39" s="144" t="s">
        <v>17</v>
      </c>
      <c r="T39" s="158">
        <f t="shared" ref="T39:T43" si="10">IF(H39="","",IF(H39&gt;F39,IF(H39&lt;P39,H39,P39),P39))</f>
        <v>0.39583333333333331</v>
      </c>
      <c r="U39" s="156" t="s">
        <v>38</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196</v>
      </c>
      <c r="D40" s="166"/>
      <c r="E40" s="150" t="s">
        <v>16</v>
      </c>
      <c r="F40" s="152">
        <v>0.6875</v>
      </c>
      <c r="G40" s="150" t="s">
        <v>17</v>
      </c>
      <c r="H40" s="152">
        <v>0.83333333333333337</v>
      </c>
      <c r="I40" s="153" t="s">
        <v>38</v>
      </c>
      <c r="J40" s="152">
        <v>0</v>
      </c>
      <c r="K40" s="154" t="s">
        <v>2</v>
      </c>
      <c r="L40" s="157">
        <f t="shared" si="8"/>
        <v>3.5000000000000009</v>
      </c>
      <c r="N40" s="155">
        <f>【記載例】小多機!$BB$13</f>
        <v>0.29166666666666669</v>
      </c>
      <c r="O40" s="144" t="s">
        <v>17</v>
      </c>
      <c r="P40" s="155">
        <f>【記載例】小多機!$BF$13</f>
        <v>0.83333333333333337</v>
      </c>
      <c r="R40" s="158">
        <f t="shared" si="9"/>
        <v>0.6875</v>
      </c>
      <c r="S40" s="144" t="s">
        <v>17</v>
      </c>
      <c r="T40" s="158">
        <f t="shared" si="10"/>
        <v>0.83333333333333337</v>
      </c>
      <c r="U40" s="156" t="s">
        <v>38</v>
      </c>
      <c r="V40" s="152">
        <v>0</v>
      </c>
      <c r="W40" s="145" t="s">
        <v>2</v>
      </c>
      <c r="X40" s="157">
        <f t="shared" si="11"/>
        <v>3.5000000000000009</v>
      </c>
      <c r="Z40" s="157" t="str">
        <f t="shared" si="12"/>
        <v>-</v>
      </c>
      <c r="AB40" s="165"/>
    </row>
    <row r="41" spans="2:28" x14ac:dyDescent="0.4">
      <c r="B41" s="150"/>
      <c r="C41" s="162" t="s">
        <v>196</v>
      </c>
      <c r="D41" s="166" t="str">
        <f>C39</f>
        <v>ag</v>
      </c>
      <c r="E41" s="150" t="s">
        <v>16</v>
      </c>
      <c r="F41" s="152" t="s">
        <v>37</v>
      </c>
      <c r="G41" s="150" t="s">
        <v>17</v>
      </c>
      <c r="H41" s="152" t="s">
        <v>37</v>
      </c>
      <c r="I41" s="153" t="s">
        <v>38</v>
      </c>
      <c r="J41" s="152" t="s">
        <v>37</v>
      </c>
      <c r="K41" s="154" t="s">
        <v>2</v>
      </c>
      <c r="L41" s="157">
        <f>IF(OR(L39="",L40=""),"",L39+L40)</f>
        <v>6</v>
      </c>
      <c r="N41" s="155" t="s">
        <v>204</v>
      </c>
      <c r="O41" s="144" t="s">
        <v>17</v>
      </c>
      <c r="P41" s="155" t="s">
        <v>204</v>
      </c>
      <c r="R41" s="158" t="s">
        <v>204</v>
      </c>
      <c r="S41" s="144" t="s">
        <v>17</v>
      </c>
      <c r="T41" s="158" t="s">
        <v>204</v>
      </c>
      <c r="U41" s="156" t="s">
        <v>38</v>
      </c>
      <c r="V41" s="152" t="s">
        <v>188</v>
      </c>
      <c r="W41" s="145" t="s">
        <v>2</v>
      </c>
      <c r="X41" s="157">
        <f>IF(OR(X39="",X40=""),"",X39+X40)</f>
        <v>6</v>
      </c>
      <c r="Z41" s="157" t="str">
        <f>IF(X41="",L41,IF(OR(L41-X41=0,L41-X41&lt;0),"-",L41-X41))</f>
        <v>-</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3">IF(OR(F42="",H42=""),"",(H42+IF(F42&gt;H42,1,0)-F42-J42)*24)</f>
        <v/>
      </c>
      <c r="N42" s="155">
        <f>【記載例】小多機!$BB$13</f>
        <v>0.29166666666666669</v>
      </c>
      <c r="O42" s="144" t="s">
        <v>17</v>
      </c>
      <c r="P42" s="155">
        <f>【記載例】小多機!$BF$13</f>
        <v>0.83333333333333337</v>
      </c>
      <c r="R42" s="158" t="str">
        <f t="shared" si="9"/>
        <v/>
      </c>
      <c r="S42" s="144" t="s">
        <v>17</v>
      </c>
      <c r="T42" s="158" t="str">
        <f t="shared" si="10"/>
        <v/>
      </c>
      <c r="U42" s="156" t="s">
        <v>38</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196</v>
      </c>
      <c r="D43" s="166"/>
      <c r="E43" s="150" t="s">
        <v>16</v>
      </c>
      <c r="F43" s="152"/>
      <c r="G43" s="150" t="s">
        <v>17</v>
      </c>
      <c r="H43" s="152"/>
      <c r="I43" s="153" t="s">
        <v>38</v>
      </c>
      <c r="J43" s="152">
        <v>0</v>
      </c>
      <c r="K43" s="154" t="s">
        <v>2</v>
      </c>
      <c r="L43" s="157" t="str">
        <f t="shared" si="13"/>
        <v/>
      </c>
      <c r="N43" s="155">
        <f>【記載例】小多機!$BB$13</f>
        <v>0.29166666666666669</v>
      </c>
      <c r="O43" s="144" t="s">
        <v>17</v>
      </c>
      <c r="P43" s="155">
        <f>【記載例】小多機!$BF$13</f>
        <v>0.83333333333333337</v>
      </c>
      <c r="R43" s="158" t="str">
        <f t="shared" si="9"/>
        <v/>
      </c>
      <c r="S43" s="144" t="s">
        <v>17</v>
      </c>
      <c r="T43" s="158" t="str">
        <f t="shared" si="10"/>
        <v/>
      </c>
      <c r="U43" s="156" t="s">
        <v>38</v>
      </c>
      <c r="V43" s="152">
        <v>0</v>
      </c>
      <c r="W43" s="145" t="s">
        <v>2</v>
      </c>
      <c r="X43" s="157" t="str">
        <f t="shared" si="14"/>
        <v/>
      </c>
      <c r="Z43" s="157" t="str">
        <f t="shared" si="15"/>
        <v/>
      </c>
      <c r="AB43" s="165"/>
    </row>
    <row r="44" spans="2:28" x14ac:dyDescent="0.4">
      <c r="B44" s="150"/>
      <c r="C44" s="162" t="s">
        <v>196</v>
      </c>
      <c r="D44" s="166" t="str">
        <f>C42</f>
        <v>ah</v>
      </c>
      <c r="E44" s="150" t="s">
        <v>16</v>
      </c>
      <c r="F44" s="152" t="s">
        <v>37</v>
      </c>
      <c r="G44" s="150" t="s">
        <v>17</v>
      </c>
      <c r="H44" s="152" t="s">
        <v>37</v>
      </c>
      <c r="I44" s="153" t="s">
        <v>38</v>
      </c>
      <c r="J44" s="152" t="s">
        <v>37</v>
      </c>
      <c r="K44" s="154" t="s">
        <v>2</v>
      </c>
      <c r="L44" s="157" t="str">
        <f>IF(OR(L42="",L43=""),"",L42+L43)</f>
        <v/>
      </c>
      <c r="N44" s="155" t="s">
        <v>204</v>
      </c>
      <c r="O44" s="144" t="s">
        <v>17</v>
      </c>
      <c r="P44" s="155" t="s">
        <v>204</v>
      </c>
      <c r="R44" s="158" t="s">
        <v>204</v>
      </c>
      <c r="S44" s="144" t="s">
        <v>17</v>
      </c>
      <c r="T44" s="158" t="s">
        <v>204</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6">IF(OR(F45="",H45=""),"",(H45+IF(F45&gt;H45,1,0)-F45-J45)*24)</f>
        <v/>
      </c>
      <c r="N45" s="155">
        <f>【記載例】小多機!$BB$13</f>
        <v>0.29166666666666669</v>
      </c>
      <c r="O45" s="144" t="s">
        <v>17</v>
      </c>
      <c r="P45" s="155">
        <f>【記載例】小多機!$BF$13</f>
        <v>0.83333333333333337</v>
      </c>
      <c r="R45" s="158" t="str">
        <f t="shared" ref="R45:R46" si="17">IF(F45="","",IF(F45&lt;N45,N45,IF(F45&gt;=P45,"",F45)))</f>
        <v/>
      </c>
      <c r="S45" s="144" t="s">
        <v>17</v>
      </c>
      <c r="T45" s="158" t="str">
        <f t="shared" ref="T45:T46" si="18">IF(H45="","",IF(H45&gt;F45,IF(H45&lt;P45,H45,P45),P45))</f>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196</v>
      </c>
      <c r="D46" s="166"/>
      <c r="E46" s="150" t="s">
        <v>16</v>
      </c>
      <c r="F46" s="152"/>
      <c r="G46" s="150" t="s">
        <v>17</v>
      </c>
      <c r="H46" s="152"/>
      <c r="I46" s="153" t="s">
        <v>38</v>
      </c>
      <c r="J46" s="152">
        <v>0</v>
      </c>
      <c r="K46" s="154" t="s">
        <v>2</v>
      </c>
      <c r="L46" s="157" t="str">
        <f t="shared" si="16"/>
        <v/>
      </c>
      <c r="N46" s="155">
        <f>【記載例】小多機!$BB$13</f>
        <v>0.29166666666666669</v>
      </c>
      <c r="O46" s="144" t="s">
        <v>17</v>
      </c>
      <c r="P46" s="155">
        <f>【記載例】小多機!$BF$13</f>
        <v>0.83333333333333337</v>
      </c>
      <c r="R46" s="158" t="str">
        <f t="shared" si="17"/>
        <v/>
      </c>
      <c r="S46" s="144" t="s">
        <v>17</v>
      </c>
      <c r="T46" s="158" t="str">
        <f t="shared" si="18"/>
        <v/>
      </c>
      <c r="U46" s="156" t="s">
        <v>38</v>
      </c>
      <c r="V46" s="152">
        <v>0</v>
      </c>
      <c r="W46" s="145" t="s">
        <v>2</v>
      </c>
      <c r="X46" s="157" t="str">
        <f t="shared" si="19"/>
        <v/>
      </c>
      <c r="Z46" s="157" t="str">
        <f t="shared" si="20"/>
        <v/>
      </c>
      <c r="AB46" s="165"/>
    </row>
    <row r="47" spans="2:28" x14ac:dyDescent="0.4">
      <c r="B47" s="150"/>
      <c r="C47" s="162" t="s">
        <v>196</v>
      </c>
      <c r="D47" s="166" t="str">
        <f>C45</f>
        <v>ai</v>
      </c>
      <c r="E47" s="150" t="s">
        <v>16</v>
      </c>
      <c r="F47" s="152" t="s">
        <v>37</v>
      </c>
      <c r="G47" s="150" t="s">
        <v>17</v>
      </c>
      <c r="H47" s="152" t="s">
        <v>37</v>
      </c>
      <c r="I47" s="153" t="s">
        <v>38</v>
      </c>
      <c r="J47" s="152" t="s">
        <v>37</v>
      </c>
      <c r="K47" s="154" t="s">
        <v>2</v>
      </c>
      <c r="L47" s="157" t="str">
        <f>IF(OR(L45="",L46=""),"",L45+L46)</f>
        <v/>
      </c>
      <c r="N47" s="155" t="s">
        <v>204</v>
      </c>
      <c r="O47" s="144" t="s">
        <v>17</v>
      </c>
      <c r="P47" s="155" t="s">
        <v>204</v>
      </c>
      <c r="R47" s="158" t="s">
        <v>204</v>
      </c>
      <c r="S47" s="144" t="s">
        <v>17</v>
      </c>
      <c r="T47" s="158" t="s">
        <v>204</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tabSelected="1" view="pageBreakPreview" zoomScale="70" zoomScaleNormal="55" zoomScaleSheetLayoutView="7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253</v>
      </c>
      <c r="D1" s="5"/>
      <c r="E1" s="5"/>
      <c r="F1" s="5"/>
      <c r="G1" s="5"/>
      <c r="H1" s="5"/>
      <c r="K1" s="7" t="s">
        <v>0</v>
      </c>
      <c r="N1" s="5"/>
      <c r="O1" s="5"/>
      <c r="P1" s="5"/>
      <c r="Q1" s="5"/>
      <c r="R1" s="5"/>
      <c r="S1" s="5"/>
      <c r="T1" s="5"/>
      <c r="U1" s="5"/>
      <c r="AQ1" s="9" t="s">
        <v>30</v>
      </c>
      <c r="AR1" s="376" t="s">
        <v>106</v>
      </c>
      <c r="AS1" s="377"/>
      <c r="AT1" s="377"/>
      <c r="AU1" s="377"/>
      <c r="AV1" s="377"/>
      <c r="AW1" s="377"/>
      <c r="AX1" s="377"/>
      <c r="AY1" s="377"/>
      <c r="AZ1" s="377"/>
      <c r="BA1" s="377"/>
      <c r="BB1" s="377"/>
      <c r="BC1" s="377"/>
      <c r="BD1" s="377"/>
      <c r="BE1" s="377"/>
      <c r="BF1" s="377"/>
      <c r="BG1" s="377"/>
      <c r="BH1" s="9" t="s">
        <v>2</v>
      </c>
    </row>
    <row r="2" spans="2:65" s="8" customFormat="1" ht="20.25" customHeight="1" x14ac:dyDescent="0.4">
      <c r="H2" s="7"/>
      <c r="K2" s="7"/>
      <c r="L2" s="7"/>
      <c r="N2" s="9"/>
      <c r="O2" s="9"/>
      <c r="P2" s="9"/>
      <c r="Q2" s="9"/>
      <c r="R2" s="9"/>
      <c r="S2" s="9"/>
      <c r="T2" s="9"/>
      <c r="U2" s="9"/>
      <c r="Z2" s="112" t="s">
        <v>27</v>
      </c>
      <c r="AA2" s="378">
        <v>6</v>
      </c>
      <c r="AB2" s="378"/>
      <c r="AC2" s="112" t="s">
        <v>28</v>
      </c>
      <c r="AD2" s="379">
        <f>IF(AA2=0,"",YEAR(DATE(2018+AA2,1,1)))</f>
        <v>2024</v>
      </c>
      <c r="AE2" s="379"/>
      <c r="AF2" s="113" t="s">
        <v>29</v>
      </c>
      <c r="AG2" s="113" t="s">
        <v>1</v>
      </c>
      <c r="AH2" s="378">
        <v>4</v>
      </c>
      <c r="AI2" s="378"/>
      <c r="AJ2" s="113" t="s">
        <v>24</v>
      </c>
      <c r="AQ2" s="9" t="s">
        <v>31</v>
      </c>
      <c r="AR2" s="378" t="s">
        <v>32</v>
      </c>
      <c r="AS2" s="378"/>
      <c r="AT2" s="378"/>
      <c r="AU2" s="378"/>
      <c r="AV2" s="378"/>
      <c r="AW2" s="378"/>
      <c r="AX2" s="378"/>
      <c r="AY2" s="378"/>
      <c r="AZ2" s="378"/>
      <c r="BA2" s="378"/>
      <c r="BB2" s="378"/>
      <c r="BC2" s="378"/>
      <c r="BD2" s="378"/>
      <c r="BE2" s="378"/>
      <c r="BF2" s="378"/>
      <c r="BG2" s="378"/>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80" t="s">
        <v>197</v>
      </c>
      <c r="BD3" s="381"/>
      <c r="BE3" s="381"/>
      <c r="BF3" s="382"/>
      <c r="BG3" s="9"/>
    </row>
    <row r="4" spans="2:65" s="8" customFormat="1" ht="20.25" customHeight="1" x14ac:dyDescent="0.4">
      <c r="H4" s="7"/>
      <c r="K4" s="7"/>
      <c r="M4" s="9"/>
      <c r="N4" s="9"/>
      <c r="O4" s="9"/>
      <c r="P4" s="9"/>
      <c r="Q4" s="9"/>
      <c r="R4" s="9"/>
      <c r="S4" s="9"/>
      <c r="AA4" s="35"/>
      <c r="AB4" s="35"/>
      <c r="AC4" s="36"/>
      <c r="AD4" s="37"/>
      <c r="AE4" s="36"/>
      <c r="BB4" s="38" t="s">
        <v>166</v>
      </c>
      <c r="BC4" s="380" t="s">
        <v>167</v>
      </c>
      <c r="BD4" s="381"/>
      <c r="BE4" s="381"/>
      <c r="BF4" s="382"/>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203</v>
      </c>
      <c r="AN6" s="6"/>
      <c r="AO6" s="6"/>
      <c r="AP6" s="6"/>
      <c r="AQ6" s="6"/>
      <c r="AR6" s="6"/>
      <c r="AS6" s="6"/>
      <c r="AU6" s="111"/>
      <c r="AV6" s="111"/>
      <c r="AW6" s="2"/>
      <c r="AX6" s="6"/>
      <c r="AY6" s="383">
        <v>40</v>
      </c>
      <c r="AZ6" s="384"/>
      <c r="BA6" s="2" t="s">
        <v>22</v>
      </c>
      <c r="BB6" s="6"/>
      <c r="BC6" s="383">
        <v>160</v>
      </c>
      <c r="BD6" s="384"/>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66"/>
      <c r="AN8" s="72"/>
      <c r="AO8" s="73"/>
      <c r="AP8" s="74"/>
      <c r="AQ8" s="74"/>
      <c r="AR8" s="74"/>
      <c r="AS8" s="75"/>
      <c r="AT8" s="75"/>
      <c r="AU8" s="66"/>
      <c r="AV8" s="74"/>
      <c r="AW8" s="74"/>
      <c r="AX8" s="76"/>
      <c r="AY8" s="66"/>
      <c r="AZ8" s="66" t="s">
        <v>26</v>
      </c>
      <c r="BA8" s="66"/>
      <c r="BB8" s="66"/>
      <c r="BC8" s="385">
        <f>DAY(EOMONTH(DATE(AD2,AH2,1),0))</f>
        <v>30</v>
      </c>
      <c r="BD8" s="386"/>
      <c r="BE8" s="66" t="s">
        <v>25</v>
      </c>
      <c r="BF8" s="66"/>
      <c r="BG8" s="66"/>
      <c r="BH8" s="68"/>
      <c r="BK8" s="9"/>
      <c r="BL8" s="9"/>
      <c r="BM8" s="9"/>
    </row>
    <row r="9" spans="2:65" s="8" customFormat="1" ht="4.5"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N10" s="66" t="s">
        <v>221</v>
      </c>
      <c r="AO10" s="66"/>
      <c r="AP10" s="77"/>
      <c r="AQ10" s="66"/>
      <c r="AR10" s="70"/>
      <c r="AS10" s="70"/>
      <c r="AT10" s="77"/>
      <c r="AU10" s="66"/>
      <c r="AV10" s="78"/>
      <c r="AW10" s="78"/>
      <c r="AX10" s="78"/>
      <c r="AY10" s="66"/>
      <c r="AZ10" s="66"/>
      <c r="BA10" s="67" t="s">
        <v>236</v>
      </c>
      <c r="BB10" s="66"/>
      <c r="BC10" s="383"/>
      <c r="BD10" s="384"/>
      <c r="BE10" s="2" t="s">
        <v>220</v>
      </c>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33"/>
      <c r="V12" s="333"/>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100</v>
      </c>
      <c r="AT13" s="70"/>
      <c r="AU13" s="70"/>
      <c r="AV13" s="70"/>
      <c r="AW13" s="70"/>
      <c r="AX13" s="70"/>
      <c r="AY13" s="70"/>
      <c r="AZ13" s="70"/>
      <c r="BA13" s="70"/>
      <c r="BB13" s="334">
        <v>0.29166666666666669</v>
      </c>
      <c r="BC13" s="335"/>
      <c r="BD13" s="336"/>
      <c r="BE13" s="76" t="s">
        <v>17</v>
      </c>
      <c r="BF13" s="334">
        <v>0.83333333333333337</v>
      </c>
      <c r="BG13" s="335"/>
      <c r="BH13" s="336"/>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101</v>
      </c>
      <c r="AT14" s="70"/>
      <c r="AU14" s="70"/>
      <c r="AV14" s="70"/>
      <c r="AW14" s="70"/>
      <c r="AX14" s="70"/>
      <c r="AY14" s="70"/>
      <c r="AZ14" s="70"/>
      <c r="BA14" s="70"/>
      <c r="BB14" s="334">
        <v>0.83333333333333337</v>
      </c>
      <c r="BC14" s="335"/>
      <c r="BD14" s="336"/>
      <c r="BE14" s="76" t="s">
        <v>17</v>
      </c>
      <c r="BF14" s="334">
        <v>0.29166666666666669</v>
      </c>
      <c r="BG14" s="335"/>
      <c r="BH14" s="336"/>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40" t="s">
        <v>20</v>
      </c>
      <c r="C16" s="343" t="s">
        <v>223</v>
      </c>
      <c r="D16" s="344"/>
      <c r="E16" s="345"/>
      <c r="F16" s="183"/>
      <c r="G16" s="186"/>
      <c r="H16" s="352" t="s">
        <v>224</v>
      </c>
      <c r="I16" s="355" t="s">
        <v>225</v>
      </c>
      <c r="J16" s="344"/>
      <c r="K16" s="344"/>
      <c r="L16" s="345"/>
      <c r="M16" s="355" t="s">
        <v>226</v>
      </c>
      <c r="N16" s="344"/>
      <c r="O16" s="345"/>
      <c r="P16" s="355" t="s">
        <v>102</v>
      </c>
      <c r="Q16" s="344"/>
      <c r="R16" s="344"/>
      <c r="S16" s="344"/>
      <c r="T16" s="370"/>
      <c r="U16" s="115"/>
      <c r="V16" s="116"/>
      <c r="W16" s="116"/>
      <c r="X16" s="116"/>
      <c r="Y16" s="116"/>
      <c r="Z16" s="116"/>
      <c r="AA16" s="116"/>
      <c r="AB16" s="116"/>
      <c r="AC16" s="116"/>
      <c r="AD16" s="116"/>
      <c r="AE16" s="116"/>
      <c r="AF16" s="116"/>
      <c r="AG16" s="116"/>
      <c r="AH16" s="116"/>
      <c r="AI16" s="238" t="s">
        <v>227</v>
      </c>
      <c r="AJ16" s="116"/>
      <c r="AK16" s="116"/>
      <c r="AL16" s="116"/>
      <c r="AM16" s="116"/>
      <c r="AN16" s="116" t="s">
        <v>199</v>
      </c>
      <c r="AO16" s="116"/>
      <c r="AP16" s="118"/>
      <c r="AQ16" s="117"/>
      <c r="AR16" s="116" t="s">
        <v>2</v>
      </c>
      <c r="AS16" s="116"/>
      <c r="AT16" s="116"/>
      <c r="AU16" s="116"/>
      <c r="AV16" s="116"/>
      <c r="AW16" s="116"/>
      <c r="AX16" s="116"/>
      <c r="AY16" s="119"/>
      <c r="AZ16" s="358" t="str">
        <f>IF(BC3="計画","(11)1～4週目の勤務時間数合計","(11)1か月の勤務時間数　合計")</f>
        <v>(11)1か月の勤務時間数　合計</v>
      </c>
      <c r="BA16" s="359"/>
      <c r="BB16" s="364" t="s">
        <v>228</v>
      </c>
      <c r="BC16" s="365"/>
      <c r="BD16" s="343" t="s">
        <v>229</v>
      </c>
      <c r="BE16" s="344"/>
      <c r="BF16" s="344"/>
      <c r="BG16" s="344"/>
      <c r="BH16" s="370"/>
    </row>
    <row r="17" spans="2:60" ht="20.25" customHeight="1" x14ac:dyDescent="0.4">
      <c r="B17" s="341"/>
      <c r="C17" s="346"/>
      <c r="D17" s="347"/>
      <c r="E17" s="348"/>
      <c r="F17" s="184"/>
      <c r="G17" s="187"/>
      <c r="H17" s="353"/>
      <c r="I17" s="356"/>
      <c r="J17" s="347"/>
      <c r="K17" s="347"/>
      <c r="L17" s="348"/>
      <c r="M17" s="356"/>
      <c r="N17" s="347"/>
      <c r="O17" s="348"/>
      <c r="P17" s="356"/>
      <c r="Q17" s="347"/>
      <c r="R17" s="347"/>
      <c r="S17" s="347"/>
      <c r="T17" s="371"/>
      <c r="U17" s="373" t="s">
        <v>11</v>
      </c>
      <c r="V17" s="373"/>
      <c r="W17" s="373"/>
      <c r="X17" s="373"/>
      <c r="Y17" s="373"/>
      <c r="Z17" s="373"/>
      <c r="AA17" s="374"/>
      <c r="AB17" s="375" t="s">
        <v>12</v>
      </c>
      <c r="AC17" s="373"/>
      <c r="AD17" s="373"/>
      <c r="AE17" s="373"/>
      <c r="AF17" s="373"/>
      <c r="AG17" s="373"/>
      <c r="AH17" s="374"/>
      <c r="AI17" s="375" t="s">
        <v>13</v>
      </c>
      <c r="AJ17" s="373"/>
      <c r="AK17" s="373"/>
      <c r="AL17" s="373"/>
      <c r="AM17" s="373"/>
      <c r="AN17" s="373"/>
      <c r="AO17" s="374"/>
      <c r="AP17" s="375" t="s">
        <v>14</v>
      </c>
      <c r="AQ17" s="373"/>
      <c r="AR17" s="373"/>
      <c r="AS17" s="373"/>
      <c r="AT17" s="373"/>
      <c r="AU17" s="373"/>
      <c r="AV17" s="374"/>
      <c r="AW17" s="375" t="s">
        <v>15</v>
      </c>
      <c r="AX17" s="373"/>
      <c r="AY17" s="373"/>
      <c r="AZ17" s="360"/>
      <c r="BA17" s="361"/>
      <c r="BB17" s="366"/>
      <c r="BC17" s="367"/>
      <c r="BD17" s="346"/>
      <c r="BE17" s="347"/>
      <c r="BF17" s="347"/>
      <c r="BG17" s="347"/>
      <c r="BH17" s="371"/>
    </row>
    <row r="18" spans="2:60" ht="20.25" customHeight="1" x14ac:dyDescent="0.4">
      <c r="B18" s="341"/>
      <c r="C18" s="346"/>
      <c r="D18" s="347"/>
      <c r="E18" s="348"/>
      <c r="F18" s="184"/>
      <c r="G18" s="187"/>
      <c r="H18" s="353"/>
      <c r="I18" s="356"/>
      <c r="J18" s="347"/>
      <c r="K18" s="347"/>
      <c r="L18" s="348"/>
      <c r="M18" s="356"/>
      <c r="N18" s="347"/>
      <c r="O18" s="348"/>
      <c r="P18" s="356"/>
      <c r="Q18" s="347"/>
      <c r="R18" s="347"/>
      <c r="S18" s="347"/>
      <c r="T18" s="371"/>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360"/>
      <c r="BA18" s="361"/>
      <c r="BB18" s="366"/>
      <c r="BC18" s="367"/>
      <c r="BD18" s="346"/>
      <c r="BE18" s="347"/>
      <c r="BF18" s="347"/>
      <c r="BG18" s="347"/>
      <c r="BH18" s="371"/>
    </row>
    <row r="19" spans="2:60" ht="20.25" hidden="1" customHeight="1" x14ac:dyDescent="0.4">
      <c r="B19" s="341"/>
      <c r="C19" s="346"/>
      <c r="D19" s="347"/>
      <c r="E19" s="348"/>
      <c r="F19" s="184"/>
      <c r="G19" s="187"/>
      <c r="H19" s="353"/>
      <c r="I19" s="356"/>
      <c r="J19" s="347"/>
      <c r="K19" s="347"/>
      <c r="L19" s="348"/>
      <c r="M19" s="356"/>
      <c r="N19" s="347"/>
      <c r="O19" s="348"/>
      <c r="P19" s="356"/>
      <c r="Q19" s="347"/>
      <c r="R19" s="347"/>
      <c r="S19" s="347"/>
      <c r="T19" s="371"/>
      <c r="U19" s="132">
        <f>WEEKDAY(DATE($AD$2,$AH$2,1))</f>
        <v>2</v>
      </c>
      <c r="V19" s="133">
        <f>WEEKDAY(DATE($AD$2,$AH$2,2))</f>
        <v>3</v>
      </c>
      <c r="W19" s="133">
        <f>WEEKDAY(DATE($AD$2,$AH$2,3))</f>
        <v>4</v>
      </c>
      <c r="X19" s="133">
        <f>WEEKDAY(DATE($AD$2,$AH$2,4))</f>
        <v>5</v>
      </c>
      <c r="Y19" s="133">
        <f>WEEKDAY(DATE($AD$2,$AH$2,5))</f>
        <v>6</v>
      </c>
      <c r="Z19" s="133">
        <f>WEEKDAY(DATE($AD$2,$AH$2,6))</f>
        <v>7</v>
      </c>
      <c r="AA19" s="134">
        <f>WEEKDAY(DATE($AD$2,$AH$2,7))</f>
        <v>1</v>
      </c>
      <c r="AB19" s="135">
        <f>WEEKDAY(DATE($AD$2,$AH$2,8))</f>
        <v>2</v>
      </c>
      <c r="AC19" s="133">
        <f>WEEKDAY(DATE($AD$2,$AH$2,9))</f>
        <v>3</v>
      </c>
      <c r="AD19" s="133">
        <f>WEEKDAY(DATE($AD$2,$AH$2,10))</f>
        <v>4</v>
      </c>
      <c r="AE19" s="133">
        <f>WEEKDAY(DATE($AD$2,$AH$2,11))</f>
        <v>5</v>
      </c>
      <c r="AF19" s="133">
        <f>WEEKDAY(DATE($AD$2,$AH$2,12))</f>
        <v>6</v>
      </c>
      <c r="AG19" s="133">
        <f>WEEKDAY(DATE($AD$2,$AH$2,13))</f>
        <v>7</v>
      </c>
      <c r="AH19" s="134">
        <f>WEEKDAY(DATE($AD$2,$AH$2,14))</f>
        <v>1</v>
      </c>
      <c r="AI19" s="135">
        <f>WEEKDAY(DATE($AD$2,$AH$2,15))</f>
        <v>2</v>
      </c>
      <c r="AJ19" s="133">
        <f>WEEKDAY(DATE($AD$2,$AH$2,16))</f>
        <v>3</v>
      </c>
      <c r="AK19" s="133">
        <f>WEEKDAY(DATE($AD$2,$AH$2,17))</f>
        <v>4</v>
      </c>
      <c r="AL19" s="133">
        <f>WEEKDAY(DATE($AD$2,$AH$2,18))</f>
        <v>5</v>
      </c>
      <c r="AM19" s="133">
        <f>WEEKDAY(DATE($AD$2,$AH$2,19))</f>
        <v>6</v>
      </c>
      <c r="AN19" s="133">
        <f>WEEKDAY(DATE($AD$2,$AH$2,20))</f>
        <v>7</v>
      </c>
      <c r="AO19" s="134">
        <f>WEEKDAY(DATE($AD$2,$AH$2,21))</f>
        <v>1</v>
      </c>
      <c r="AP19" s="135">
        <f>WEEKDAY(DATE($AD$2,$AH$2,22))</f>
        <v>2</v>
      </c>
      <c r="AQ19" s="133">
        <f>WEEKDAY(DATE($AD$2,$AH$2,23))</f>
        <v>3</v>
      </c>
      <c r="AR19" s="133">
        <f>WEEKDAY(DATE($AD$2,$AH$2,24))</f>
        <v>4</v>
      </c>
      <c r="AS19" s="133">
        <f>WEEKDAY(DATE($AD$2,$AH$2,25))</f>
        <v>5</v>
      </c>
      <c r="AT19" s="133">
        <f>WEEKDAY(DATE($AD$2,$AH$2,26))</f>
        <v>6</v>
      </c>
      <c r="AU19" s="133">
        <f>WEEKDAY(DATE($AD$2,$AH$2,27))</f>
        <v>7</v>
      </c>
      <c r="AV19" s="134">
        <f>WEEKDAY(DATE($AD$2,$AH$2,28))</f>
        <v>1</v>
      </c>
      <c r="AW19" s="135">
        <f>IF(AW18=29,WEEKDAY(DATE($AD$2,$AH$2,29)),0)</f>
        <v>0</v>
      </c>
      <c r="AX19" s="133">
        <f>IF(AX18=30,WEEKDAY(DATE($AD$2,$AH$2,30)),0)</f>
        <v>0</v>
      </c>
      <c r="AY19" s="134">
        <f>IF(AY18=31,WEEKDAY(DATE($AD$2,$AH$2,31)),0)</f>
        <v>0</v>
      </c>
      <c r="AZ19" s="360"/>
      <c r="BA19" s="361"/>
      <c r="BB19" s="366"/>
      <c r="BC19" s="367"/>
      <c r="BD19" s="346"/>
      <c r="BE19" s="347"/>
      <c r="BF19" s="347"/>
      <c r="BG19" s="347"/>
      <c r="BH19" s="371"/>
    </row>
    <row r="20" spans="2:60" ht="20.25" customHeight="1" thickBot="1" x14ac:dyDescent="0.45">
      <c r="B20" s="342"/>
      <c r="C20" s="349"/>
      <c r="D20" s="350"/>
      <c r="E20" s="351"/>
      <c r="F20" s="185"/>
      <c r="G20" s="188"/>
      <c r="H20" s="354"/>
      <c r="I20" s="357"/>
      <c r="J20" s="350"/>
      <c r="K20" s="350"/>
      <c r="L20" s="351"/>
      <c r="M20" s="357"/>
      <c r="N20" s="350"/>
      <c r="O20" s="351"/>
      <c r="P20" s="357"/>
      <c r="Q20" s="350"/>
      <c r="R20" s="350"/>
      <c r="S20" s="350"/>
      <c r="T20" s="372"/>
      <c r="U20" s="139" t="str">
        <f>IF(U19=1,"日",IF(U19=2,"月",IF(U19=3,"火",IF(U19=4,"水",IF(U19=5,"木",IF(U19=6,"金","土"))))))</f>
        <v>月</v>
      </c>
      <c r="V20" s="140" t="str">
        <f t="shared" ref="V20:AV20" si="0">IF(V19=1,"日",IF(V19=2,"月",IF(V19=3,"火",IF(V19=4,"水",IF(V19=5,"木",IF(V19=6,"金","土"))))))</f>
        <v>火</v>
      </c>
      <c r="W20" s="140" t="str">
        <f t="shared" si="0"/>
        <v>水</v>
      </c>
      <c r="X20" s="140" t="str">
        <f t="shared" si="0"/>
        <v>木</v>
      </c>
      <c r="Y20" s="140" t="str">
        <f t="shared" si="0"/>
        <v>金</v>
      </c>
      <c r="Z20" s="140" t="str">
        <f t="shared" si="0"/>
        <v>土</v>
      </c>
      <c r="AA20" s="141" t="str">
        <f t="shared" si="0"/>
        <v>日</v>
      </c>
      <c r="AB20" s="142" t="str">
        <f>IF(AB19=1,"日",IF(AB19=2,"月",IF(AB19=3,"火",IF(AB19=4,"水",IF(AB19=5,"木",IF(AB19=6,"金","土"))))))</f>
        <v>月</v>
      </c>
      <c r="AC20" s="140" t="str">
        <f t="shared" si="0"/>
        <v>火</v>
      </c>
      <c r="AD20" s="140" t="str">
        <f t="shared" si="0"/>
        <v>水</v>
      </c>
      <c r="AE20" s="140" t="str">
        <f t="shared" si="0"/>
        <v>木</v>
      </c>
      <c r="AF20" s="140" t="str">
        <f t="shared" si="0"/>
        <v>金</v>
      </c>
      <c r="AG20" s="140" t="str">
        <f t="shared" si="0"/>
        <v>土</v>
      </c>
      <c r="AH20" s="141" t="str">
        <f t="shared" si="0"/>
        <v>日</v>
      </c>
      <c r="AI20" s="142" t="str">
        <f>IF(AI19=1,"日",IF(AI19=2,"月",IF(AI19=3,"火",IF(AI19=4,"水",IF(AI19=5,"木",IF(AI19=6,"金","土"))))))</f>
        <v>月</v>
      </c>
      <c r="AJ20" s="140" t="str">
        <f t="shared" si="0"/>
        <v>火</v>
      </c>
      <c r="AK20" s="140" t="str">
        <f t="shared" si="0"/>
        <v>水</v>
      </c>
      <c r="AL20" s="140" t="str">
        <f t="shared" si="0"/>
        <v>木</v>
      </c>
      <c r="AM20" s="140" t="str">
        <f t="shared" si="0"/>
        <v>金</v>
      </c>
      <c r="AN20" s="140" t="str">
        <f t="shared" si="0"/>
        <v>土</v>
      </c>
      <c r="AO20" s="141" t="str">
        <f t="shared" si="0"/>
        <v>日</v>
      </c>
      <c r="AP20" s="142" t="str">
        <f>IF(AP19=1,"日",IF(AP19=2,"月",IF(AP19=3,"火",IF(AP19=4,"水",IF(AP19=5,"木",IF(AP19=6,"金","土"))))))</f>
        <v>月</v>
      </c>
      <c r="AQ20" s="140" t="str">
        <f t="shared" si="0"/>
        <v>火</v>
      </c>
      <c r="AR20" s="140" t="str">
        <f t="shared" si="0"/>
        <v>水</v>
      </c>
      <c r="AS20" s="140" t="str">
        <f t="shared" si="0"/>
        <v>木</v>
      </c>
      <c r="AT20" s="140" t="str">
        <f t="shared" si="0"/>
        <v>金</v>
      </c>
      <c r="AU20" s="140" t="str">
        <f t="shared" si="0"/>
        <v>土</v>
      </c>
      <c r="AV20" s="141" t="str">
        <f t="shared" si="0"/>
        <v>日</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362"/>
      <c r="BA20" s="363"/>
      <c r="BB20" s="368"/>
      <c r="BC20" s="369"/>
      <c r="BD20" s="349"/>
      <c r="BE20" s="350"/>
      <c r="BF20" s="350"/>
      <c r="BG20" s="350"/>
      <c r="BH20" s="372"/>
    </row>
    <row r="21" spans="2:60" ht="20.25" customHeight="1" x14ac:dyDescent="0.4">
      <c r="B21" s="122"/>
      <c r="C21" s="297"/>
      <c r="D21" s="298"/>
      <c r="E21" s="299"/>
      <c r="F21" s="181"/>
      <c r="G21" s="182"/>
      <c r="H21" s="303"/>
      <c r="I21" s="300"/>
      <c r="J21" s="301"/>
      <c r="K21" s="301"/>
      <c r="L21" s="302"/>
      <c r="M21" s="337"/>
      <c r="N21" s="338"/>
      <c r="O21" s="339"/>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387"/>
      <c r="BA21" s="388"/>
      <c r="BB21" s="389"/>
      <c r="BC21" s="388"/>
      <c r="BD21" s="390"/>
      <c r="BE21" s="391"/>
      <c r="BF21" s="391"/>
      <c r="BG21" s="391"/>
      <c r="BH21" s="392"/>
    </row>
    <row r="22" spans="2:60" ht="20.25" customHeight="1" x14ac:dyDescent="0.4">
      <c r="B22" s="125">
        <v>1</v>
      </c>
      <c r="C22" s="273"/>
      <c r="D22" s="274"/>
      <c r="E22" s="275"/>
      <c r="F22" s="178">
        <f>C21</f>
        <v>0</v>
      </c>
      <c r="G22" s="174"/>
      <c r="H22" s="242"/>
      <c r="I22" s="257"/>
      <c r="J22" s="258"/>
      <c r="K22" s="258"/>
      <c r="L22" s="259"/>
      <c r="M22" s="247"/>
      <c r="N22" s="248"/>
      <c r="O22" s="249"/>
      <c r="P22" s="23" t="s">
        <v>73</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291">
        <f>IF($BC$3="４週",SUM(U22:AV22),IF($BC$3="暦月",SUM(U22:AY22),""))</f>
        <v>0</v>
      </c>
      <c r="BA22" s="292"/>
      <c r="BB22" s="293">
        <f>IF($BC$3="４週",AZ22/4,IF($BC$3="暦月",(AZ22/($BC$8/7)),""))</f>
        <v>0</v>
      </c>
      <c r="BC22" s="292"/>
      <c r="BD22" s="285"/>
      <c r="BE22" s="286"/>
      <c r="BF22" s="286"/>
      <c r="BG22" s="286"/>
      <c r="BH22" s="287"/>
    </row>
    <row r="23" spans="2:60" ht="20.25" customHeight="1" x14ac:dyDescent="0.4">
      <c r="B23" s="127"/>
      <c r="C23" s="276"/>
      <c r="D23" s="277"/>
      <c r="E23" s="278"/>
      <c r="F23" s="179"/>
      <c r="G23" s="175">
        <f>C21</f>
        <v>0</v>
      </c>
      <c r="H23" s="243"/>
      <c r="I23" s="260"/>
      <c r="J23" s="261"/>
      <c r="K23" s="261"/>
      <c r="L23" s="262"/>
      <c r="M23" s="250"/>
      <c r="N23" s="251"/>
      <c r="O23" s="252"/>
      <c r="P23" s="25" t="s">
        <v>74</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294">
        <f>IF($BC$3="４週",SUM(U23:AV23),IF($BC$3="暦月",SUM(U23:AY23),""))</f>
        <v>0</v>
      </c>
      <c r="BA23" s="295"/>
      <c r="BB23" s="296">
        <f>IF($BC$3="４週",AZ23/4,IF($BC$3="暦月",(AZ23/($BC$8/7)),""))</f>
        <v>0</v>
      </c>
      <c r="BC23" s="295"/>
      <c r="BD23" s="288"/>
      <c r="BE23" s="289"/>
      <c r="BF23" s="289"/>
      <c r="BG23" s="289"/>
      <c r="BH23" s="290"/>
    </row>
    <row r="24" spans="2:60" ht="20.25" customHeight="1" x14ac:dyDescent="0.4">
      <c r="B24" s="129"/>
      <c r="C24" s="270"/>
      <c r="D24" s="271"/>
      <c r="E24" s="272"/>
      <c r="F24" s="177"/>
      <c r="G24" s="173"/>
      <c r="H24" s="304"/>
      <c r="I24" s="254"/>
      <c r="J24" s="255"/>
      <c r="K24" s="255"/>
      <c r="L24" s="256"/>
      <c r="M24" s="244"/>
      <c r="N24" s="245"/>
      <c r="O24" s="246"/>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253"/>
      <c r="BA24" s="240"/>
      <c r="BB24" s="239"/>
      <c r="BC24" s="240"/>
      <c r="BD24" s="282"/>
      <c r="BE24" s="283"/>
      <c r="BF24" s="283"/>
      <c r="BG24" s="283"/>
      <c r="BH24" s="284"/>
    </row>
    <row r="25" spans="2:60" ht="20.25" customHeight="1" x14ac:dyDescent="0.4">
      <c r="B25" s="125">
        <f>B22+1</f>
        <v>2</v>
      </c>
      <c r="C25" s="273"/>
      <c r="D25" s="274"/>
      <c r="E25" s="275"/>
      <c r="F25" s="178">
        <f>C24</f>
        <v>0</v>
      </c>
      <c r="G25" s="174"/>
      <c r="H25" s="242"/>
      <c r="I25" s="257"/>
      <c r="J25" s="258"/>
      <c r="K25" s="258"/>
      <c r="L25" s="259"/>
      <c r="M25" s="247"/>
      <c r="N25" s="248"/>
      <c r="O25" s="249"/>
      <c r="P25" s="23" t="s">
        <v>73</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291">
        <f>IF($BC$3="４週",SUM(U25:AV25),IF($BC$3="暦月",SUM(U25:AY25),""))</f>
        <v>0</v>
      </c>
      <c r="BA25" s="292"/>
      <c r="BB25" s="293">
        <f>IF($BC$3="４週",AZ25/4,IF($BC$3="暦月",(AZ25/($BC$8/7)),""))</f>
        <v>0</v>
      </c>
      <c r="BC25" s="292"/>
      <c r="BD25" s="285"/>
      <c r="BE25" s="286"/>
      <c r="BF25" s="286"/>
      <c r="BG25" s="286"/>
      <c r="BH25" s="287"/>
    </row>
    <row r="26" spans="2:60" ht="20.25" customHeight="1" x14ac:dyDescent="0.4">
      <c r="B26" s="127"/>
      <c r="C26" s="276"/>
      <c r="D26" s="277"/>
      <c r="E26" s="278"/>
      <c r="F26" s="179"/>
      <c r="G26" s="175">
        <f>C24</f>
        <v>0</v>
      </c>
      <c r="H26" s="243"/>
      <c r="I26" s="260"/>
      <c r="J26" s="261"/>
      <c r="K26" s="261"/>
      <c r="L26" s="262"/>
      <c r="M26" s="250"/>
      <c r="N26" s="251"/>
      <c r="O26" s="252"/>
      <c r="P26" s="25" t="s">
        <v>74</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294">
        <f>IF($BC$3="４週",SUM(U26:AV26),IF($BC$3="暦月",SUM(U26:AY26),""))</f>
        <v>0</v>
      </c>
      <c r="BA26" s="295"/>
      <c r="BB26" s="296">
        <f>IF($BC$3="４週",AZ26/4,IF($BC$3="暦月",(AZ26/($BC$8/7)),""))</f>
        <v>0</v>
      </c>
      <c r="BC26" s="295"/>
      <c r="BD26" s="288"/>
      <c r="BE26" s="289"/>
      <c r="BF26" s="289"/>
      <c r="BG26" s="289"/>
      <c r="BH26" s="290"/>
    </row>
    <row r="27" spans="2:60" ht="20.25" customHeight="1" x14ac:dyDescent="0.4">
      <c r="B27" s="129"/>
      <c r="C27" s="270"/>
      <c r="D27" s="271"/>
      <c r="E27" s="272"/>
      <c r="F27" s="178"/>
      <c r="G27" s="174"/>
      <c r="H27" s="241"/>
      <c r="I27" s="254"/>
      <c r="J27" s="255"/>
      <c r="K27" s="255"/>
      <c r="L27" s="256"/>
      <c r="M27" s="244"/>
      <c r="N27" s="245"/>
      <c r="O27" s="246"/>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253"/>
      <c r="BA27" s="240"/>
      <c r="BB27" s="239"/>
      <c r="BC27" s="240"/>
      <c r="BD27" s="282"/>
      <c r="BE27" s="283"/>
      <c r="BF27" s="283"/>
      <c r="BG27" s="283"/>
      <c r="BH27" s="284"/>
    </row>
    <row r="28" spans="2:60" ht="20.25" customHeight="1" x14ac:dyDescent="0.4">
      <c r="B28" s="125">
        <f>B25+1</f>
        <v>3</v>
      </c>
      <c r="C28" s="273"/>
      <c r="D28" s="274"/>
      <c r="E28" s="275"/>
      <c r="F28" s="178">
        <f>C27</f>
        <v>0</v>
      </c>
      <c r="G28" s="174"/>
      <c r="H28" s="242"/>
      <c r="I28" s="257"/>
      <c r="J28" s="258"/>
      <c r="K28" s="258"/>
      <c r="L28" s="259"/>
      <c r="M28" s="247"/>
      <c r="N28" s="248"/>
      <c r="O28" s="249"/>
      <c r="P28" s="23" t="s">
        <v>73</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291">
        <f>IF($BC$3="４週",SUM(U28:AV28),IF($BC$3="暦月",SUM(U28:AY28),""))</f>
        <v>0</v>
      </c>
      <c r="BA28" s="292"/>
      <c r="BB28" s="293">
        <f>IF($BC$3="４週",AZ28/4,IF($BC$3="暦月",(AZ28/($BC$8/7)),""))</f>
        <v>0</v>
      </c>
      <c r="BC28" s="292"/>
      <c r="BD28" s="285"/>
      <c r="BE28" s="286"/>
      <c r="BF28" s="286"/>
      <c r="BG28" s="286"/>
      <c r="BH28" s="287"/>
    </row>
    <row r="29" spans="2:60" ht="20.25" customHeight="1" x14ac:dyDescent="0.4">
      <c r="B29" s="127"/>
      <c r="C29" s="276"/>
      <c r="D29" s="277"/>
      <c r="E29" s="278"/>
      <c r="F29" s="179"/>
      <c r="G29" s="175">
        <f>C27</f>
        <v>0</v>
      </c>
      <c r="H29" s="243"/>
      <c r="I29" s="260"/>
      <c r="J29" s="261"/>
      <c r="K29" s="261"/>
      <c r="L29" s="262"/>
      <c r="M29" s="250"/>
      <c r="N29" s="251"/>
      <c r="O29" s="252"/>
      <c r="P29" s="25" t="s">
        <v>74</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294">
        <f>IF($BC$3="４週",SUM(U29:AV29),IF($BC$3="暦月",SUM(U29:AY29),""))</f>
        <v>0</v>
      </c>
      <c r="BA29" s="295"/>
      <c r="BB29" s="296">
        <f>IF($BC$3="４週",AZ29/4,IF($BC$3="暦月",(AZ29/($BC$8/7)),""))</f>
        <v>0</v>
      </c>
      <c r="BC29" s="295"/>
      <c r="BD29" s="288"/>
      <c r="BE29" s="289"/>
      <c r="BF29" s="289"/>
      <c r="BG29" s="289"/>
      <c r="BH29" s="290"/>
    </row>
    <row r="30" spans="2:60" ht="20.25" customHeight="1" x14ac:dyDescent="0.4">
      <c r="B30" s="129"/>
      <c r="C30" s="270"/>
      <c r="D30" s="271"/>
      <c r="E30" s="272"/>
      <c r="F30" s="178"/>
      <c r="G30" s="174"/>
      <c r="H30" s="241"/>
      <c r="I30" s="254"/>
      <c r="J30" s="255"/>
      <c r="K30" s="255"/>
      <c r="L30" s="256"/>
      <c r="M30" s="244"/>
      <c r="N30" s="245"/>
      <c r="O30" s="246"/>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253"/>
      <c r="BA30" s="240"/>
      <c r="BB30" s="239"/>
      <c r="BC30" s="240"/>
      <c r="BD30" s="282"/>
      <c r="BE30" s="283"/>
      <c r="BF30" s="283"/>
      <c r="BG30" s="283"/>
      <c r="BH30" s="284"/>
    </row>
    <row r="31" spans="2:60" ht="20.25" customHeight="1" x14ac:dyDescent="0.4">
      <c r="B31" s="125">
        <f>B28+1</f>
        <v>4</v>
      </c>
      <c r="C31" s="273"/>
      <c r="D31" s="274"/>
      <c r="E31" s="275"/>
      <c r="F31" s="178">
        <f>C30</f>
        <v>0</v>
      </c>
      <c r="G31" s="174"/>
      <c r="H31" s="242"/>
      <c r="I31" s="257"/>
      <c r="J31" s="258"/>
      <c r="K31" s="258"/>
      <c r="L31" s="259"/>
      <c r="M31" s="247"/>
      <c r="N31" s="248"/>
      <c r="O31" s="249"/>
      <c r="P31" s="23" t="s">
        <v>73</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291">
        <f>IF($BC$3="４週",SUM(U31:AV31),IF($BC$3="暦月",SUM(U31:AY31),""))</f>
        <v>0</v>
      </c>
      <c r="BA31" s="292"/>
      <c r="BB31" s="293">
        <f>IF($BC$3="４週",AZ31/4,IF($BC$3="暦月",(AZ31/($BC$8/7)),""))</f>
        <v>0</v>
      </c>
      <c r="BC31" s="292"/>
      <c r="BD31" s="285"/>
      <c r="BE31" s="286"/>
      <c r="BF31" s="286"/>
      <c r="BG31" s="286"/>
      <c r="BH31" s="287"/>
    </row>
    <row r="32" spans="2:60" ht="20.25" customHeight="1" x14ac:dyDescent="0.4">
      <c r="B32" s="127"/>
      <c r="C32" s="276"/>
      <c r="D32" s="277"/>
      <c r="E32" s="278"/>
      <c r="F32" s="179"/>
      <c r="G32" s="175">
        <f>C30</f>
        <v>0</v>
      </c>
      <c r="H32" s="243"/>
      <c r="I32" s="260"/>
      <c r="J32" s="261"/>
      <c r="K32" s="261"/>
      <c r="L32" s="262"/>
      <c r="M32" s="250"/>
      <c r="N32" s="251"/>
      <c r="O32" s="252"/>
      <c r="P32" s="25" t="s">
        <v>74</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294">
        <f>IF($BC$3="４週",SUM(U32:AV32),IF($BC$3="暦月",SUM(U32:AY32),""))</f>
        <v>0</v>
      </c>
      <c r="BA32" s="295"/>
      <c r="BB32" s="296">
        <f>IF($BC$3="４週",AZ32/4,IF($BC$3="暦月",(AZ32/($BC$8/7)),""))</f>
        <v>0</v>
      </c>
      <c r="BC32" s="295"/>
      <c r="BD32" s="288"/>
      <c r="BE32" s="289"/>
      <c r="BF32" s="289"/>
      <c r="BG32" s="289"/>
      <c r="BH32" s="290"/>
    </row>
    <row r="33" spans="2:60" ht="20.25" customHeight="1" x14ac:dyDescent="0.4">
      <c r="B33" s="129"/>
      <c r="C33" s="270"/>
      <c r="D33" s="271"/>
      <c r="E33" s="272"/>
      <c r="F33" s="178"/>
      <c r="G33" s="174"/>
      <c r="H33" s="241"/>
      <c r="I33" s="254"/>
      <c r="J33" s="255"/>
      <c r="K33" s="255"/>
      <c r="L33" s="256"/>
      <c r="M33" s="244"/>
      <c r="N33" s="245"/>
      <c r="O33" s="246"/>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253"/>
      <c r="BA33" s="240"/>
      <c r="BB33" s="239"/>
      <c r="BC33" s="240"/>
      <c r="BD33" s="282"/>
      <c r="BE33" s="283"/>
      <c r="BF33" s="283"/>
      <c r="BG33" s="283"/>
      <c r="BH33" s="284"/>
    </row>
    <row r="34" spans="2:60" ht="20.25" customHeight="1" x14ac:dyDescent="0.4">
      <c r="B34" s="125">
        <f>B31+1</f>
        <v>5</v>
      </c>
      <c r="C34" s="273"/>
      <c r="D34" s="274"/>
      <c r="E34" s="275"/>
      <c r="F34" s="178">
        <f>C33</f>
        <v>0</v>
      </c>
      <c r="G34" s="174"/>
      <c r="H34" s="242"/>
      <c r="I34" s="257"/>
      <c r="J34" s="258"/>
      <c r="K34" s="258"/>
      <c r="L34" s="259"/>
      <c r="M34" s="247"/>
      <c r="N34" s="248"/>
      <c r="O34" s="249"/>
      <c r="P34" s="23" t="s">
        <v>73</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291">
        <f>IF($BC$3="４週",SUM(U34:AV34),IF($BC$3="暦月",SUM(U34:AY34),""))</f>
        <v>0</v>
      </c>
      <c r="BA34" s="292"/>
      <c r="BB34" s="293">
        <f>IF($BC$3="４週",AZ34/4,IF($BC$3="暦月",(AZ34/($BC$8/7)),""))</f>
        <v>0</v>
      </c>
      <c r="BC34" s="292"/>
      <c r="BD34" s="285"/>
      <c r="BE34" s="286"/>
      <c r="BF34" s="286"/>
      <c r="BG34" s="286"/>
      <c r="BH34" s="287"/>
    </row>
    <row r="35" spans="2:60" ht="20.25" customHeight="1" x14ac:dyDescent="0.4">
      <c r="B35" s="127"/>
      <c r="C35" s="276"/>
      <c r="D35" s="277"/>
      <c r="E35" s="278"/>
      <c r="F35" s="179"/>
      <c r="G35" s="175">
        <f>C33</f>
        <v>0</v>
      </c>
      <c r="H35" s="243"/>
      <c r="I35" s="260"/>
      <c r="J35" s="261"/>
      <c r="K35" s="261"/>
      <c r="L35" s="262"/>
      <c r="M35" s="250"/>
      <c r="N35" s="251"/>
      <c r="O35" s="252"/>
      <c r="P35" s="25" t="s">
        <v>74</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294">
        <f>IF($BC$3="４週",SUM(U35:AV35),IF($BC$3="暦月",SUM(U35:AY35),""))</f>
        <v>0</v>
      </c>
      <c r="BA35" s="295"/>
      <c r="BB35" s="296">
        <f>IF($BC$3="４週",AZ35/4,IF($BC$3="暦月",(AZ35/($BC$8/7)),""))</f>
        <v>0</v>
      </c>
      <c r="BC35" s="295"/>
      <c r="BD35" s="288"/>
      <c r="BE35" s="289"/>
      <c r="BF35" s="289"/>
      <c r="BG35" s="289"/>
      <c r="BH35" s="290"/>
    </row>
    <row r="36" spans="2:60" ht="20.25" customHeight="1" x14ac:dyDescent="0.4">
      <c r="B36" s="129"/>
      <c r="C36" s="270"/>
      <c r="D36" s="271"/>
      <c r="E36" s="272"/>
      <c r="F36" s="178"/>
      <c r="G36" s="174"/>
      <c r="H36" s="241"/>
      <c r="I36" s="254"/>
      <c r="J36" s="255"/>
      <c r="K36" s="255"/>
      <c r="L36" s="256"/>
      <c r="M36" s="244"/>
      <c r="N36" s="245"/>
      <c r="O36" s="246"/>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253"/>
      <c r="BA36" s="240"/>
      <c r="BB36" s="239"/>
      <c r="BC36" s="240"/>
      <c r="BD36" s="282"/>
      <c r="BE36" s="283"/>
      <c r="BF36" s="283"/>
      <c r="BG36" s="283"/>
      <c r="BH36" s="284"/>
    </row>
    <row r="37" spans="2:60" ht="20.25" customHeight="1" x14ac:dyDescent="0.4">
      <c r="B37" s="125">
        <f>B34+1</f>
        <v>6</v>
      </c>
      <c r="C37" s="273"/>
      <c r="D37" s="274"/>
      <c r="E37" s="275"/>
      <c r="F37" s="178">
        <f>C36</f>
        <v>0</v>
      </c>
      <c r="G37" s="174"/>
      <c r="H37" s="242"/>
      <c r="I37" s="257"/>
      <c r="J37" s="258"/>
      <c r="K37" s="258"/>
      <c r="L37" s="259"/>
      <c r="M37" s="247"/>
      <c r="N37" s="248"/>
      <c r="O37" s="249"/>
      <c r="P37" s="23" t="s">
        <v>73</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291">
        <f>IF($BC$3="４週",SUM(U37:AV37),IF($BC$3="暦月",SUM(U37:AY37),""))</f>
        <v>0</v>
      </c>
      <c r="BA37" s="292"/>
      <c r="BB37" s="293">
        <f>IF($BC$3="４週",AZ37/4,IF($BC$3="暦月",(AZ37/($BC$8/7)),""))</f>
        <v>0</v>
      </c>
      <c r="BC37" s="292"/>
      <c r="BD37" s="285"/>
      <c r="BE37" s="286"/>
      <c r="BF37" s="286"/>
      <c r="BG37" s="286"/>
      <c r="BH37" s="287"/>
    </row>
    <row r="38" spans="2:60" ht="20.25" customHeight="1" x14ac:dyDescent="0.4">
      <c r="B38" s="127"/>
      <c r="C38" s="276"/>
      <c r="D38" s="277"/>
      <c r="E38" s="278"/>
      <c r="F38" s="179"/>
      <c r="G38" s="175">
        <f>C36</f>
        <v>0</v>
      </c>
      <c r="H38" s="243"/>
      <c r="I38" s="260"/>
      <c r="J38" s="261"/>
      <c r="K38" s="261"/>
      <c r="L38" s="262"/>
      <c r="M38" s="250"/>
      <c r="N38" s="251"/>
      <c r="O38" s="252"/>
      <c r="P38" s="25" t="s">
        <v>74</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294">
        <f>IF($BC$3="４週",SUM(U38:AV38),IF($BC$3="暦月",SUM(U38:AY38),""))</f>
        <v>0</v>
      </c>
      <c r="BA38" s="295"/>
      <c r="BB38" s="296">
        <f>IF($BC$3="４週",AZ38/4,IF($BC$3="暦月",(AZ38/($BC$8/7)),""))</f>
        <v>0</v>
      </c>
      <c r="BC38" s="295"/>
      <c r="BD38" s="288"/>
      <c r="BE38" s="289"/>
      <c r="BF38" s="289"/>
      <c r="BG38" s="289"/>
      <c r="BH38" s="290"/>
    </row>
    <row r="39" spans="2:60" ht="20.25" customHeight="1" x14ac:dyDescent="0.4">
      <c r="B39" s="129"/>
      <c r="C39" s="270"/>
      <c r="D39" s="271"/>
      <c r="E39" s="272"/>
      <c r="F39" s="178"/>
      <c r="G39" s="174"/>
      <c r="H39" s="241"/>
      <c r="I39" s="254"/>
      <c r="J39" s="255"/>
      <c r="K39" s="255"/>
      <c r="L39" s="256"/>
      <c r="M39" s="244"/>
      <c r="N39" s="245"/>
      <c r="O39" s="246"/>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253"/>
      <c r="BA39" s="240"/>
      <c r="BB39" s="239"/>
      <c r="BC39" s="240"/>
      <c r="BD39" s="282"/>
      <c r="BE39" s="283"/>
      <c r="BF39" s="283"/>
      <c r="BG39" s="283"/>
      <c r="BH39" s="284"/>
    </row>
    <row r="40" spans="2:60" ht="20.25" customHeight="1" x14ac:dyDescent="0.4">
      <c r="B40" s="125">
        <f>B37+1</f>
        <v>7</v>
      </c>
      <c r="C40" s="273"/>
      <c r="D40" s="274"/>
      <c r="E40" s="275"/>
      <c r="F40" s="178">
        <f>C39</f>
        <v>0</v>
      </c>
      <c r="G40" s="174"/>
      <c r="H40" s="242"/>
      <c r="I40" s="257"/>
      <c r="J40" s="258"/>
      <c r="K40" s="258"/>
      <c r="L40" s="259"/>
      <c r="M40" s="247"/>
      <c r="N40" s="248"/>
      <c r="O40" s="249"/>
      <c r="P40" s="23" t="s">
        <v>73</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291">
        <f>IF($BC$3="４週",SUM(U40:AV40),IF($BC$3="暦月",SUM(U40:AY40),""))</f>
        <v>0</v>
      </c>
      <c r="BA40" s="292"/>
      <c r="BB40" s="293">
        <f>IF($BC$3="４週",AZ40/4,IF($BC$3="暦月",(AZ40/($BC$8/7)),""))</f>
        <v>0</v>
      </c>
      <c r="BC40" s="292"/>
      <c r="BD40" s="285"/>
      <c r="BE40" s="286"/>
      <c r="BF40" s="286"/>
      <c r="BG40" s="286"/>
      <c r="BH40" s="287"/>
    </row>
    <row r="41" spans="2:60" ht="20.25" customHeight="1" x14ac:dyDescent="0.4">
      <c r="B41" s="127"/>
      <c r="C41" s="276"/>
      <c r="D41" s="277"/>
      <c r="E41" s="278"/>
      <c r="F41" s="179"/>
      <c r="G41" s="175">
        <f>C39</f>
        <v>0</v>
      </c>
      <c r="H41" s="243"/>
      <c r="I41" s="260"/>
      <c r="J41" s="261"/>
      <c r="K41" s="261"/>
      <c r="L41" s="262"/>
      <c r="M41" s="250"/>
      <c r="N41" s="251"/>
      <c r="O41" s="252"/>
      <c r="P41" s="25" t="s">
        <v>74</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294">
        <f>IF($BC$3="４週",SUM(U41:AV41),IF($BC$3="暦月",SUM(U41:AY41),""))</f>
        <v>0</v>
      </c>
      <c r="BA41" s="295"/>
      <c r="BB41" s="296">
        <f>IF($BC$3="４週",AZ41/4,IF($BC$3="暦月",(AZ41/($BC$8/7)),""))</f>
        <v>0</v>
      </c>
      <c r="BC41" s="295"/>
      <c r="BD41" s="288"/>
      <c r="BE41" s="289"/>
      <c r="BF41" s="289"/>
      <c r="BG41" s="289"/>
      <c r="BH41" s="290"/>
    </row>
    <row r="42" spans="2:60" ht="20.25" customHeight="1" x14ac:dyDescent="0.4">
      <c r="B42" s="129"/>
      <c r="C42" s="270"/>
      <c r="D42" s="271"/>
      <c r="E42" s="272"/>
      <c r="F42" s="178"/>
      <c r="G42" s="174"/>
      <c r="H42" s="241"/>
      <c r="I42" s="254"/>
      <c r="J42" s="255"/>
      <c r="K42" s="255"/>
      <c r="L42" s="256"/>
      <c r="M42" s="244"/>
      <c r="N42" s="245"/>
      <c r="O42" s="246"/>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253"/>
      <c r="BA42" s="240"/>
      <c r="BB42" s="239"/>
      <c r="BC42" s="240"/>
      <c r="BD42" s="282"/>
      <c r="BE42" s="283"/>
      <c r="BF42" s="283"/>
      <c r="BG42" s="283"/>
      <c r="BH42" s="284"/>
    </row>
    <row r="43" spans="2:60" ht="20.25" customHeight="1" x14ac:dyDescent="0.4">
      <c r="B43" s="125">
        <f>B40+1</f>
        <v>8</v>
      </c>
      <c r="C43" s="273"/>
      <c r="D43" s="274"/>
      <c r="E43" s="275"/>
      <c r="F43" s="178">
        <f>C42</f>
        <v>0</v>
      </c>
      <c r="G43" s="174"/>
      <c r="H43" s="242"/>
      <c r="I43" s="257"/>
      <c r="J43" s="258"/>
      <c r="K43" s="258"/>
      <c r="L43" s="259"/>
      <c r="M43" s="247"/>
      <c r="N43" s="248"/>
      <c r="O43" s="249"/>
      <c r="P43" s="23" t="s">
        <v>73</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291">
        <f>IF($BC$3="４週",SUM(U43:AV43),IF($BC$3="暦月",SUM(U43:AY43),""))</f>
        <v>0</v>
      </c>
      <c r="BA43" s="292"/>
      <c r="BB43" s="293">
        <f>IF($BC$3="４週",AZ43/4,IF($BC$3="暦月",(AZ43/($BC$8/7)),""))</f>
        <v>0</v>
      </c>
      <c r="BC43" s="292"/>
      <c r="BD43" s="285"/>
      <c r="BE43" s="286"/>
      <c r="BF43" s="286"/>
      <c r="BG43" s="286"/>
      <c r="BH43" s="287"/>
    </row>
    <row r="44" spans="2:60" ht="20.25" customHeight="1" x14ac:dyDescent="0.4">
      <c r="B44" s="127"/>
      <c r="C44" s="276"/>
      <c r="D44" s="277"/>
      <c r="E44" s="278"/>
      <c r="F44" s="179"/>
      <c r="G44" s="175">
        <f>C42</f>
        <v>0</v>
      </c>
      <c r="H44" s="243"/>
      <c r="I44" s="260"/>
      <c r="J44" s="261"/>
      <c r="K44" s="261"/>
      <c r="L44" s="262"/>
      <c r="M44" s="250"/>
      <c r="N44" s="251"/>
      <c r="O44" s="252"/>
      <c r="P44" s="25" t="s">
        <v>74</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294">
        <f>IF($BC$3="４週",SUM(U44:AV44),IF($BC$3="暦月",SUM(U44:AY44),""))</f>
        <v>0</v>
      </c>
      <c r="BA44" s="295"/>
      <c r="BB44" s="296">
        <f>IF($BC$3="４週",AZ44/4,IF($BC$3="暦月",(AZ44/($BC$8/7)),""))</f>
        <v>0</v>
      </c>
      <c r="BC44" s="295"/>
      <c r="BD44" s="288"/>
      <c r="BE44" s="289"/>
      <c r="BF44" s="289"/>
      <c r="BG44" s="289"/>
      <c r="BH44" s="290"/>
    </row>
    <row r="45" spans="2:60" ht="20.25" customHeight="1" x14ac:dyDescent="0.4">
      <c r="B45" s="129"/>
      <c r="C45" s="270"/>
      <c r="D45" s="271"/>
      <c r="E45" s="272"/>
      <c r="F45" s="178"/>
      <c r="G45" s="174"/>
      <c r="H45" s="241"/>
      <c r="I45" s="254"/>
      <c r="J45" s="255"/>
      <c r="K45" s="255"/>
      <c r="L45" s="256"/>
      <c r="M45" s="244"/>
      <c r="N45" s="245"/>
      <c r="O45" s="246"/>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253"/>
      <c r="BA45" s="240"/>
      <c r="BB45" s="239"/>
      <c r="BC45" s="240"/>
      <c r="BD45" s="282"/>
      <c r="BE45" s="283"/>
      <c r="BF45" s="283"/>
      <c r="BG45" s="283"/>
      <c r="BH45" s="284"/>
    </row>
    <row r="46" spans="2:60" ht="20.25" customHeight="1" x14ac:dyDescent="0.4">
      <c r="B46" s="125">
        <f>B43+1</f>
        <v>9</v>
      </c>
      <c r="C46" s="273"/>
      <c r="D46" s="274"/>
      <c r="E46" s="275"/>
      <c r="F46" s="178">
        <f>C45</f>
        <v>0</v>
      </c>
      <c r="G46" s="174"/>
      <c r="H46" s="242"/>
      <c r="I46" s="257"/>
      <c r="J46" s="258"/>
      <c r="K46" s="258"/>
      <c r="L46" s="259"/>
      <c r="M46" s="247"/>
      <c r="N46" s="248"/>
      <c r="O46" s="249"/>
      <c r="P46" s="23" t="s">
        <v>73</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291">
        <f>IF($BC$3="４週",SUM(U46:AV46),IF($BC$3="暦月",SUM(U46:AY46),""))</f>
        <v>0</v>
      </c>
      <c r="BA46" s="292"/>
      <c r="BB46" s="293">
        <f>IF($BC$3="４週",AZ46/4,IF($BC$3="暦月",(AZ46/($BC$8/7)),""))</f>
        <v>0</v>
      </c>
      <c r="BC46" s="292"/>
      <c r="BD46" s="285"/>
      <c r="BE46" s="286"/>
      <c r="BF46" s="286"/>
      <c r="BG46" s="286"/>
      <c r="BH46" s="287"/>
    </row>
    <row r="47" spans="2:60" ht="20.25" customHeight="1" x14ac:dyDescent="0.4">
      <c r="B47" s="127"/>
      <c r="C47" s="276"/>
      <c r="D47" s="277"/>
      <c r="E47" s="278"/>
      <c r="F47" s="179"/>
      <c r="G47" s="175">
        <f>C45</f>
        <v>0</v>
      </c>
      <c r="H47" s="243"/>
      <c r="I47" s="260"/>
      <c r="J47" s="261"/>
      <c r="K47" s="261"/>
      <c r="L47" s="262"/>
      <c r="M47" s="250"/>
      <c r="N47" s="251"/>
      <c r="O47" s="252"/>
      <c r="P47" s="25" t="s">
        <v>74</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294">
        <f>IF($BC$3="４週",SUM(U47:AV47),IF($BC$3="暦月",SUM(U47:AY47),""))</f>
        <v>0</v>
      </c>
      <c r="BA47" s="295"/>
      <c r="BB47" s="296">
        <f>IF($BC$3="４週",AZ47/4,IF($BC$3="暦月",(AZ47/($BC$8/7)),""))</f>
        <v>0</v>
      </c>
      <c r="BC47" s="295"/>
      <c r="BD47" s="288"/>
      <c r="BE47" s="289"/>
      <c r="BF47" s="289"/>
      <c r="BG47" s="289"/>
      <c r="BH47" s="290"/>
    </row>
    <row r="48" spans="2:60" ht="20.25" customHeight="1" x14ac:dyDescent="0.4">
      <c r="B48" s="129"/>
      <c r="C48" s="270"/>
      <c r="D48" s="271"/>
      <c r="E48" s="272"/>
      <c r="F48" s="178"/>
      <c r="G48" s="174"/>
      <c r="H48" s="241"/>
      <c r="I48" s="254"/>
      <c r="J48" s="255"/>
      <c r="K48" s="255"/>
      <c r="L48" s="256"/>
      <c r="M48" s="244"/>
      <c r="N48" s="245"/>
      <c r="O48" s="246"/>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253"/>
      <c r="BA48" s="240"/>
      <c r="BB48" s="239"/>
      <c r="BC48" s="240"/>
      <c r="BD48" s="282"/>
      <c r="BE48" s="283"/>
      <c r="BF48" s="283"/>
      <c r="BG48" s="283"/>
      <c r="BH48" s="284"/>
    </row>
    <row r="49" spans="2:60" ht="20.25" customHeight="1" x14ac:dyDescent="0.4">
      <c r="B49" s="125">
        <f>B46+1</f>
        <v>10</v>
      </c>
      <c r="C49" s="273"/>
      <c r="D49" s="274"/>
      <c r="E49" s="275"/>
      <c r="F49" s="178">
        <f>C48</f>
        <v>0</v>
      </c>
      <c r="G49" s="174"/>
      <c r="H49" s="242"/>
      <c r="I49" s="257"/>
      <c r="J49" s="258"/>
      <c r="K49" s="258"/>
      <c r="L49" s="259"/>
      <c r="M49" s="247"/>
      <c r="N49" s="248"/>
      <c r="O49" s="249"/>
      <c r="P49" s="23" t="s">
        <v>73</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291">
        <f>IF($BC$3="４週",SUM(U49:AV49),IF($BC$3="暦月",SUM(U49:AY49),""))</f>
        <v>0</v>
      </c>
      <c r="BA49" s="292"/>
      <c r="BB49" s="293">
        <f>IF($BC$3="４週",AZ49/4,IF($BC$3="暦月",(AZ49/($BC$8/7)),""))</f>
        <v>0</v>
      </c>
      <c r="BC49" s="292"/>
      <c r="BD49" s="285"/>
      <c r="BE49" s="286"/>
      <c r="BF49" s="286"/>
      <c r="BG49" s="286"/>
      <c r="BH49" s="287"/>
    </row>
    <row r="50" spans="2:60" ht="20.25" customHeight="1" x14ac:dyDescent="0.4">
      <c r="B50" s="127"/>
      <c r="C50" s="276"/>
      <c r="D50" s="277"/>
      <c r="E50" s="278"/>
      <c r="F50" s="179"/>
      <c r="G50" s="175">
        <f>C48</f>
        <v>0</v>
      </c>
      <c r="H50" s="243"/>
      <c r="I50" s="260"/>
      <c r="J50" s="261"/>
      <c r="K50" s="261"/>
      <c r="L50" s="262"/>
      <c r="M50" s="250"/>
      <c r="N50" s="251"/>
      <c r="O50" s="252"/>
      <c r="P50" s="41" t="s">
        <v>74</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294">
        <f>IF($BC$3="４週",SUM(U50:AV50),IF($BC$3="暦月",SUM(U50:AY50),""))</f>
        <v>0</v>
      </c>
      <c r="BA50" s="295"/>
      <c r="BB50" s="296">
        <f>IF($BC$3="４週",AZ50/4,IF($BC$3="暦月",(AZ50/($BC$8/7)),""))</f>
        <v>0</v>
      </c>
      <c r="BC50" s="295"/>
      <c r="BD50" s="288"/>
      <c r="BE50" s="289"/>
      <c r="BF50" s="289"/>
      <c r="BG50" s="289"/>
      <c r="BH50" s="290"/>
    </row>
    <row r="51" spans="2:60" ht="20.25" customHeight="1" x14ac:dyDescent="0.4">
      <c r="B51" s="129"/>
      <c r="C51" s="270"/>
      <c r="D51" s="271"/>
      <c r="E51" s="272"/>
      <c r="F51" s="178"/>
      <c r="G51" s="174"/>
      <c r="H51" s="241"/>
      <c r="I51" s="254"/>
      <c r="J51" s="255"/>
      <c r="K51" s="255"/>
      <c r="L51" s="256"/>
      <c r="M51" s="244"/>
      <c r="N51" s="245"/>
      <c r="O51" s="246"/>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253"/>
      <c r="BA51" s="240"/>
      <c r="BB51" s="239"/>
      <c r="BC51" s="240"/>
      <c r="BD51" s="282"/>
      <c r="BE51" s="283"/>
      <c r="BF51" s="283"/>
      <c r="BG51" s="283"/>
      <c r="BH51" s="284"/>
    </row>
    <row r="52" spans="2:60" ht="20.25" customHeight="1" x14ac:dyDescent="0.4">
      <c r="B52" s="125">
        <f>B49+1</f>
        <v>11</v>
      </c>
      <c r="C52" s="273"/>
      <c r="D52" s="274"/>
      <c r="E52" s="275"/>
      <c r="F52" s="178">
        <f>C51</f>
        <v>0</v>
      </c>
      <c r="G52" s="174"/>
      <c r="H52" s="242"/>
      <c r="I52" s="257"/>
      <c r="J52" s="258"/>
      <c r="K52" s="258"/>
      <c r="L52" s="259"/>
      <c r="M52" s="247"/>
      <c r="N52" s="248"/>
      <c r="O52" s="249"/>
      <c r="P52" s="23" t="s">
        <v>73</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291">
        <f>IF($BC$3="４週",SUM(U52:AV52),IF($BC$3="暦月",SUM(U52:AY52),""))</f>
        <v>0</v>
      </c>
      <c r="BA52" s="292"/>
      <c r="BB52" s="293">
        <f>IF($BC$3="４週",AZ52/4,IF($BC$3="暦月",(AZ52/($BC$8/7)),""))</f>
        <v>0</v>
      </c>
      <c r="BC52" s="292"/>
      <c r="BD52" s="285"/>
      <c r="BE52" s="286"/>
      <c r="BF52" s="286"/>
      <c r="BG52" s="286"/>
      <c r="BH52" s="287"/>
    </row>
    <row r="53" spans="2:60" ht="20.25" customHeight="1" x14ac:dyDescent="0.4">
      <c r="B53" s="127"/>
      <c r="C53" s="276"/>
      <c r="D53" s="277"/>
      <c r="E53" s="278"/>
      <c r="F53" s="179"/>
      <c r="G53" s="175">
        <f>C51</f>
        <v>0</v>
      </c>
      <c r="H53" s="243"/>
      <c r="I53" s="260"/>
      <c r="J53" s="261"/>
      <c r="K53" s="261"/>
      <c r="L53" s="262"/>
      <c r="M53" s="250"/>
      <c r="N53" s="251"/>
      <c r="O53" s="252"/>
      <c r="P53" s="41" t="s">
        <v>74</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294">
        <f>IF($BC$3="４週",SUM(U53:AV53),IF($BC$3="暦月",SUM(U53:AY53),""))</f>
        <v>0</v>
      </c>
      <c r="BA53" s="295"/>
      <c r="BB53" s="296">
        <f>IF($BC$3="４週",AZ53/4,IF($BC$3="暦月",(AZ53/($BC$8/7)),""))</f>
        <v>0</v>
      </c>
      <c r="BC53" s="295"/>
      <c r="BD53" s="288"/>
      <c r="BE53" s="289"/>
      <c r="BF53" s="289"/>
      <c r="BG53" s="289"/>
      <c r="BH53" s="290"/>
    </row>
    <row r="54" spans="2:60" ht="20.25" customHeight="1" x14ac:dyDescent="0.4">
      <c r="B54" s="129"/>
      <c r="C54" s="270"/>
      <c r="D54" s="271"/>
      <c r="E54" s="272"/>
      <c r="F54" s="178"/>
      <c r="G54" s="174"/>
      <c r="H54" s="241"/>
      <c r="I54" s="254"/>
      <c r="J54" s="255"/>
      <c r="K54" s="255"/>
      <c r="L54" s="256"/>
      <c r="M54" s="244"/>
      <c r="N54" s="245"/>
      <c r="O54" s="246"/>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253"/>
      <c r="BA54" s="240"/>
      <c r="BB54" s="239"/>
      <c r="BC54" s="240"/>
      <c r="BD54" s="282"/>
      <c r="BE54" s="283"/>
      <c r="BF54" s="283"/>
      <c r="BG54" s="283"/>
      <c r="BH54" s="284"/>
    </row>
    <row r="55" spans="2:60" ht="20.25" customHeight="1" x14ac:dyDescent="0.4">
      <c r="B55" s="125">
        <f>B52+1</f>
        <v>12</v>
      </c>
      <c r="C55" s="273"/>
      <c r="D55" s="274"/>
      <c r="E55" s="275"/>
      <c r="F55" s="178">
        <f>C54</f>
        <v>0</v>
      </c>
      <c r="G55" s="174"/>
      <c r="H55" s="242"/>
      <c r="I55" s="257"/>
      <c r="J55" s="258"/>
      <c r="K55" s="258"/>
      <c r="L55" s="259"/>
      <c r="M55" s="247"/>
      <c r="N55" s="248"/>
      <c r="O55" s="249"/>
      <c r="P55" s="23" t="s">
        <v>73</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291">
        <f>IF($BC$3="４週",SUM(U55:AV55),IF($BC$3="暦月",SUM(U55:AY55),""))</f>
        <v>0</v>
      </c>
      <c r="BA55" s="292"/>
      <c r="BB55" s="293">
        <f>IF($BC$3="４週",AZ55/4,IF($BC$3="暦月",(AZ55/($BC$8/7)),""))</f>
        <v>0</v>
      </c>
      <c r="BC55" s="292"/>
      <c r="BD55" s="285"/>
      <c r="BE55" s="286"/>
      <c r="BF55" s="286"/>
      <c r="BG55" s="286"/>
      <c r="BH55" s="287"/>
    </row>
    <row r="56" spans="2:60" ht="20.25" customHeight="1" x14ac:dyDescent="0.4">
      <c r="B56" s="127"/>
      <c r="C56" s="276"/>
      <c r="D56" s="277"/>
      <c r="E56" s="278"/>
      <c r="F56" s="179"/>
      <c r="G56" s="175">
        <f>C54</f>
        <v>0</v>
      </c>
      <c r="H56" s="243"/>
      <c r="I56" s="260"/>
      <c r="J56" s="261"/>
      <c r="K56" s="261"/>
      <c r="L56" s="262"/>
      <c r="M56" s="250"/>
      <c r="N56" s="251"/>
      <c r="O56" s="252"/>
      <c r="P56" s="41" t="s">
        <v>74</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294">
        <f>IF($BC$3="４週",SUM(U56:AV56),IF($BC$3="暦月",SUM(U56:AY56),""))</f>
        <v>0</v>
      </c>
      <c r="BA56" s="295"/>
      <c r="BB56" s="296">
        <f>IF($BC$3="４週",AZ56/4,IF($BC$3="暦月",(AZ56/($BC$8/7)),""))</f>
        <v>0</v>
      </c>
      <c r="BC56" s="295"/>
      <c r="BD56" s="288"/>
      <c r="BE56" s="289"/>
      <c r="BF56" s="289"/>
      <c r="BG56" s="289"/>
      <c r="BH56" s="290"/>
    </row>
    <row r="57" spans="2:60" ht="20.25" customHeight="1" x14ac:dyDescent="0.4">
      <c r="B57" s="129"/>
      <c r="C57" s="270"/>
      <c r="D57" s="271"/>
      <c r="E57" s="272"/>
      <c r="F57" s="178"/>
      <c r="G57" s="174"/>
      <c r="H57" s="241"/>
      <c r="I57" s="254"/>
      <c r="J57" s="255"/>
      <c r="K57" s="255"/>
      <c r="L57" s="256"/>
      <c r="M57" s="244"/>
      <c r="N57" s="245"/>
      <c r="O57" s="246"/>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253"/>
      <c r="BA57" s="240"/>
      <c r="BB57" s="239"/>
      <c r="BC57" s="240"/>
      <c r="BD57" s="282"/>
      <c r="BE57" s="283"/>
      <c r="BF57" s="283"/>
      <c r="BG57" s="283"/>
      <c r="BH57" s="284"/>
    </row>
    <row r="58" spans="2:60" ht="20.25" customHeight="1" x14ac:dyDescent="0.4">
      <c r="B58" s="125">
        <f>B55+1</f>
        <v>13</v>
      </c>
      <c r="C58" s="273"/>
      <c r="D58" s="274"/>
      <c r="E58" s="275"/>
      <c r="F58" s="178">
        <f>C57</f>
        <v>0</v>
      </c>
      <c r="G58" s="174"/>
      <c r="H58" s="242"/>
      <c r="I58" s="257"/>
      <c r="J58" s="258"/>
      <c r="K58" s="258"/>
      <c r="L58" s="259"/>
      <c r="M58" s="247"/>
      <c r="N58" s="248"/>
      <c r="O58" s="249"/>
      <c r="P58" s="23" t="s">
        <v>73</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291">
        <f>IF($BC$3="４週",SUM(U58:AV58),IF($BC$3="暦月",SUM(U58:AY58),""))</f>
        <v>0</v>
      </c>
      <c r="BA58" s="292"/>
      <c r="BB58" s="293">
        <f>IF($BC$3="４週",AZ58/4,IF($BC$3="暦月",(AZ58/($BC$8/7)),""))</f>
        <v>0</v>
      </c>
      <c r="BC58" s="292"/>
      <c r="BD58" s="285"/>
      <c r="BE58" s="286"/>
      <c r="BF58" s="286"/>
      <c r="BG58" s="286"/>
      <c r="BH58" s="287"/>
    </row>
    <row r="59" spans="2:60" ht="20.25" customHeight="1" x14ac:dyDescent="0.4">
      <c r="B59" s="127"/>
      <c r="C59" s="276"/>
      <c r="D59" s="277"/>
      <c r="E59" s="278"/>
      <c r="F59" s="179"/>
      <c r="G59" s="175">
        <f>C57</f>
        <v>0</v>
      </c>
      <c r="H59" s="243"/>
      <c r="I59" s="260"/>
      <c r="J59" s="261"/>
      <c r="K59" s="261"/>
      <c r="L59" s="262"/>
      <c r="M59" s="250"/>
      <c r="N59" s="251"/>
      <c r="O59" s="252"/>
      <c r="P59" s="41" t="s">
        <v>74</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294">
        <f>IF($BC$3="４週",SUM(U59:AV59),IF($BC$3="暦月",SUM(U59:AY59),""))</f>
        <v>0</v>
      </c>
      <c r="BA59" s="295"/>
      <c r="BB59" s="296">
        <f>IF($BC$3="４週",AZ59/4,IF($BC$3="暦月",(AZ59/($BC$8/7)),""))</f>
        <v>0</v>
      </c>
      <c r="BC59" s="295"/>
      <c r="BD59" s="288"/>
      <c r="BE59" s="289"/>
      <c r="BF59" s="289"/>
      <c r="BG59" s="289"/>
      <c r="BH59" s="290"/>
    </row>
    <row r="60" spans="2:60" ht="20.25" customHeight="1" x14ac:dyDescent="0.4">
      <c r="B60" s="129"/>
      <c r="C60" s="270"/>
      <c r="D60" s="271"/>
      <c r="E60" s="272"/>
      <c r="F60" s="178"/>
      <c r="G60" s="174"/>
      <c r="H60" s="241"/>
      <c r="I60" s="254"/>
      <c r="J60" s="255"/>
      <c r="K60" s="255"/>
      <c r="L60" s="256"/>
      <c r="M60" s="244"/>
      <c r="N60" s="245"/>
      <c r="O60" s="246"/>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253"/>
      <c r="BA60" s="240"/>
      <c r="BB60" s="239"/>
      <c r="BC60" s="240"/>
      <c r="BD60" s="282"/>
      <c r="BE60" s="283"/>
      <c r="BF60" s="283"/>
      <c r="BG60" s="283"/>
      <c r="BH60" s="284"/>
    </row>
    <row r="61" spans="2:60" ht="20.25" customHeight="1" x14ac:dyDescent="0.4">
      <c r="B61" s="125">
        <f>B58+1</f>
        <v>14</v>
      </c>
      <c r="C61" s="273"/>
      <c r="D61" s="274"/>
      <c r="E61" s="275"/>
      <c r="F61" s="178">
        <f>C60</f>
        <v>0</v>
      </c>
      <c r="G61" s="174"/>
      <c r="H61" s="242"/>
      <c r="I61" s="257"/>
      <c r="J61" s="258"/>
      <c r="K61" s="258"/>
      <c r="L61" s="259"/>
      <c r="M61" s="247"/>
      <c r="N61" s="248"/>
      <c r="O61" s="249"/>
      <c r="P61" s="23" t="s">
        <v>73</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291">
        <f>IF($BC$3="４週",SUM(U61:AV61),IF($BC$3="暦月",SUM(U61:AY61),""))</f>
        <v>0</v>
      </c>
      <c r="BA61" s="292"/>
      <c r="BB61" s="293">
        <f>IF($BC$3="４週",AZ61/4,IF($BC$3="暦月",(AZ61/($BC$8/7)),""))</f>
        <v>0</v>
      </c>
      <c r="BC61" s="292"/>
      <c r="BD61" s="285"/>
      <c r="BE61" s="286"/>
      <c r="BF61" s="286"/>
      <c r="BG61" s="286"/>
      <c r="BH61" s="287"/>
    </row>
    <row r="62" spans="2:60" ht="20.25" customHeight="1" x14ac:dyDescent="0.4">
      <c r="B62" s="127"/>
      <c r="C62" s="276"/>
      <c r="D62" s="277"/>
      <c r="E62" s="278"/>
      <c r="F62" s="179"/>
      <c r="G62" s="175">
        <f>C60</f>
        <v>0</v>
      </c>
      <c r="H62" s="243"/>
      <c r="I62" s="260"/>
      <c r="J62" s="261"/>
      <c r="K62" s="261"/>
      <c r="L62" s="262"/>
      <c r="M62" s="250"/>
      <c r="N62" s="251"/>
      <c r="O62" s="252"/>
      <c r="P62" s="41" t="s">
        <v>74</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294">
        <f>IF($BC$3="４週",SUM(U62:AV62),IF($BC$3="暦月",SUM(U62:AY62),""))</f>
        <v>0</v>
      </c>
      <c r="BA62" s="295"/>
      <c r="BB62" s="296">
        <f>IF($BC$3="４週",AZ62/4,IF($BC$3="暦月",(AZ62/($BC$8/7)),""))</f>
        <v>0</v>
      </c>
      <c r="BC62" s="295"/>
      <c r="BD62" s="288"/>
      <c r="BE62" s="289"/>
      <c r="BF62" s="289"/>
      <c r="BG62" s="289"/>
      <c r="BH62" s="290"/>
    </row>
    <row r="63" spans="2:60" ht="20.25" customHeight="1" x14ac:dyDescent="0.4">
      <c r="B63" s="129"/>
      <c r="C63" s="270"/>
      <c r="D63" s="271"/>
      <c r="E63" s="272"/>
      <c r="F63" s="178"/>
      <c r="G63" s="174"/>
      <c r="H63" s="241"/>
      <c r="I63" s="254"/>
      <c r="J63" s="255"/>
      <c r="K63" s="255"/>
      <c r="L63" s="256"/>
      <c r="M63" s="244"/>
      <c r="N63" s="245"/>
      <c r="O63" s="246"/>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253"/>
      <c r="BA63" s="240"/>
      <c r="BB63" s="239"/>
      <c r="BC63" s="240"/>
      <c r="BD63" s="282"/>
      <c r="BE63" s="283"/>
      <c r="BF63" s="283"/>
      <c r="BG63" s="283"/>
      <c r="BH63" s="284"/>
    </row>
    <row r="64" spans="2:60" ht="20.25" customHeight="1" x14ac:dyDescent="0.4">
      <c r="B64" s="125">
        <f>B61+1</f>
        <v>15</v>
      </c>
      <c r="C64" s="273"/>
      <c r="D64" s="274"/>
      <c r="E64" s="275"/>
      <c r="F64" s="178">
        <f>C63</f>
        <v>0</v>
      </c>
      <c r="G64" s="174"/>
      <c r="H64" s="242"/>
      <c r="I64" s="257"/>
      <c r="J64" s="258"/>
      <c r="K64" s="258"/>
      <c r="L64" s="259"/>
      <c r="M64" s="247"/>
      <c r="N64" s="248"/>
      <c r="O64" s="249"/>
      <c r="P64" s="23" t="s">
        <v>73</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291">
        <f>IF($BC$3="４週",SUM(U64:AV64),IF($BC$3="暦月",SUM(U64:AY64),""))</f>
        <v>0</v>
      </c>
      <c r="BA64" s="292"/>
      <c r="BB64" s="293">
        <f>IF($BC$3="４週",AZ64/4,IF($BC$3="暦月",(AZ64/($BC$8/7)),""))</f>
        <v>0</v>
      </c>
      <c r="BC64" s="292"/>
      <c r="BD64" s="285"/>
      <c r="BE64" s="286"/>
      <c r="BF64" s="286"/>
      <c r="BG64" s="286"/>
      <c r="BH64" s="287"/>
    </row>
    <row r="65" spans="2:60" ht="20.25" customHeight="1" x14ac:dyDescent="0.4">
      <c r="B65" s="127"/>
      <c r="C65" s="276"/>
      <c r="D65" s="277"/>
      <c r="E65" s="278"/>
      <c r="F65" s="179"/>
      <c r="G65" s="175">
        <f>C63</f>
        <v>0</v>
      </c>
      <c r="H65" s="243"/>
      <c r="I65" s="260"/>
      <c r="J65" s="261"/>
      <c r="K65" s="261"/>
      <c r="L65" s="262"/>
      <c r="M65" s="250"/>
      <c r="N65" s="251"/>
      <c r="O65" s="252"/>
      <c r="P65" s="41" t="s">
        <v>74</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294">
        <f>IF($BC$3="４週",SUM(U65:AV65),IF($BC$3="暦月",SUM(U65:AY65),""))</f>
        <v>0</v>
      </c>
      <c r="BA65" s="295"/>
      <c r="BB65" s="296">
        <f>IF($BC$3="４週",AZ65/4,IF($BC$3="暦月",(AZ65/($BC$8/7)),""))</f>
        <v>0</v>
      </c>
      <c r="BC65" s="295"/>
      <c r="BD65" s="288"/>
      <c r="BE65" s="289"/>
      <c r="BF65" s="289"/>
      <c r="BG65" s="289"/>
      <c r="BH65" s="290"/>
    </row>
    <row r="66" spans="2:60" ht="20.25" customHeight="1" x14ac:dyDescent="0.4">
      <c r="B66" s="129"/>
      <c r="C66" s="270"/>
      <c r="D66" s="271"/>
      <c r="E66" s="272"/>
      <c r="F66" s="178"/>
      <c r="G66" s="174"/>
      <c r="H66" s="241"/>
      <c r="I66" s="254"/>
      <c r="J66" s="255"/>
      <c r="K66" s="255"/>
      <c r="L66" s="256"/>
      <c r="M66" s="244"/>
      <c r="N66" s="245"/>
      <c r="O66" s="246"/>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253"/>
      <c r="BA66" s="240"/>
      <c r="BB66" s="239"/>
      <c r="BC66" s="240"/>
      <c r="BD66" s="282"/>
      <c r="BE66" s="283"/>
      <c r="BF66" s="283"/>
      <c r="BG66" s="283"/>
      <c r="BH66" s="284"/>
    </row>
    <row r="67" spans="2:60" ht="20.25" customHeight="1" x14ac:dyDescent="0.4">
      <c r="B67" s="125">
        <f>B64+1</f>
        <v>16</v>
      </c>
      <c r="C67" s="273"/>
      <c r="D67" s="274"/>
      <c r="E67" s="275"/>
      <c r="F67" s="178">
        <f>C66</f>
        <v>0</v>
      </c>
      <c r="G67" s="174"/>
      <c r="H67" s="242"/>
      <c r="I67" s="257"/>
      <c r="J67" s="258"/>
      <c r="K67" s="258"/>
      <c r="L67" s="259"/>
      <c r="M67" s="247"/>
      <c r="N67" s="248"/>
      <c r="O67" s="249"/>
      <c r="P67" s="23" t="s">
        <v>73</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291">
        <f>IF($BC$3="４週",SUM(U67:AV67),IF($BC$3="暦月",SUM(U67:AY67),""))</f>
        <v>0</v>
      </c>
      <c r="BA67" s="292"/>
      <c r="BB67" s="293">
        <f>IF($BC$3="４週",AZ67/4,IF($BC$3="暦月",(AZ67/($BC$8/7)),""))</f>
        <v>0</v>
      </c>
      <c r="BC67" s="292"/>
      <c r="BD67" s="285"/>
      <c r="BE67" s="286"/>
      <c r="BF67" s="286"/>
      <c r="BG67" s="286"/>
      <c r="BH67" s="287"/>
    </row>
    <row r="68" spans="2:60" ht="20.25" customHeight="1" thickBot="1" x14ac:dyDescent="0.45">
      <c r="B68" s="125"/>
      <c r="C68" s="279"/>
      <c r="D68" s="280"/>
      <c r="E68" s="281"/>
      <c r="F68" s="180"/>
      <c r="G68" s="176">
        <f>C66</f>
        <v>0</v>
      </c>
      <c r="H68" s="266"/>
      <c r="I68" s="263"/>
      <c r="J68" s="264"/>
      <c r="K68" s="264"/>
      <c r="L68" s="265"/>
      <c r="M68" s="267"/>
      <c r="N68" s="268"/>
      <c r="O68" s="269"/>
      <c r="P68" s="61" t="s">
        <v>74</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294">
        <f>IF($BC$3="４週",SUM(U68:AV68),IF($BC$3="暦月",SUM(U68:AY68),""))</f>
        <v>0</v>
      </c>
      <c r="BA68" s="295"/>
      <c r="BB68" s="296">
        <f>IF($BC$3="４週",AZ68/4,IF($BC$3="暦月",(AZ68/($BC$8/7)),""))</f>
        <v>0</v>
      </c>
      <c r="BC68" s="295"/>
      <c r="BD68" s="285"/>
      <c r="BE68" s="286"/>
      <c r="BF68" s="286"/>
      <c r="BG68" s="286"/>
      <c r="BH68" s="287"/>
    </row>
    <row r="69" spans="2:60" ht="20.25" customHeight="1" x14ac:dyDescent="0.4">
      <c r="B69" s="325" t="s">
        <v>230</v>
      </c>
      <c r="C69" s="326"/>
      <c r="D69" s="326"/>
      <c r="E69" s="326"/>
      <c r="F69" s="326"/>
      <c r="G69" s="326"/>
      <c r="H69" s="326"/>
      <c r="I69" s="326"/>
      <c r="J69" s="326"/>
      <c r="K69" s="326"/>
      <c r="L69" s="326"/>
      <c r="M69" s="326"/>
      <c r="N69" s="326"/>
      <c r="O69" s="326"/>
      <c r="P69" s="326"/>
      <c r="Q69" s="326"/>
      <c r="R69" s="326"/>
      <c r="S69" s="326"/>
      <c r="T69" s="327"/>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307"/>
      <c r="BA69" s="308"/>
      <c r="BB69" s="313"/>
      <c r="BC69" s="314"/>
      <c r="BD69" s="314"/>
      <c r="BE69" s="314"/>
      <c r="BF69" s="314"/>
      <c r="BG69" s="314"/>
      <c r="BH69" s="315"/>
    </row>
    <row r="70" spans="2:60" ht="20.25" customHeight="1" x14ac:dyDescent="0.4">
      <c r="B70" s="328" t="s">
        <v>231</v>
      </c>
      <c r="C70" s="329"/>
      <c r="D70" s="329"/>
      <c r="E70" s="329"/>
      <c r="F70" s="329"/>
      <c r="G70" s="329"/>
      <c r="H70" s="329"/>
      <c r="I70" s="329"/>
      <c r="J70" s="329"/>
      <c r="K70" s="329"/>
      <c r="L70" s="329"/>
      <c r="M70" s="329"/>
      <c r="N70" s="329"/>
      <c r="O70" s="329"/>
      <c r="P70" s="329"/>
      <c r="Q70" s="329"/>
      <c r="R70" s="329"/>
      <c r="S70" s="329"/>
      <c r="T70" s="330"/>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309"/>
      <c r="BA70" s="310"/>
      <c r="BB70" s="316"/>
      <c r="BC70" s="317"/>
      <c r="BD70" s="317"/>
      <c r="BE70" s="317"/>
      <c r="BF70" s="317"/>
      <c r="BG70" s="317"/>
      <c r="BH70" s="318"/>
    </row>
    <row r="71" spans="2:60" ht="20.25" customHeight="1" x14ac:dyDescent="0.4">
      <c r="B71" s="328" t="s">
        <v>232</v>
      </c>
      <c r="C71" s="329"/>
      <c r="D71" s="329"/>
      <c r="E71" s="329"/>
      <c r="F71" s="329"/>
      <c r="G71" s="329"/>
      <c r="H71" s="329"/>
      <c r="I71" s="329"/>
      <c r="J71" s="329"/>
      <c r="K71" s="329"/>
      <c r="L71" s="329"/>
      <c r="M71" s="329"/>
      <c r="N71" s="329"/>
      <c r="O71" s="329"/>
      <c r="P71" s="329"/>
      <c r="Q71" s="329"/>
      <c r="R71" s="329"/>
      <c r="S71" s="329"/>
      <c r="T71" s="330"/>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309"/>
      <c r="BA71" s="310"/>
      <c r="BB71" s="316"/>
      <c r="BC71" s="317"/>
      <c r="BD71" s="317"/>
      <c r="BE71" s="317"/>
      <c r="BF71" s="317"/>
      <c r="BG71" s="317"/>
      <c r="BH71" s="318"/>
    </row>
    <row r="72" spans="2:60" ht="20.25" customHeight="1" x14ac:dyDescent="0.4">
      <c r="B72" s="328" t="s">
        <v>233</v>
      </c>
      <c r="C72" s="329"/>
      <c r="D72" s="329"/>
      <c r="E72" s="329"/>
      <c r="F72" s="329"/>
      <c r="G72" s="329"/>
      <c r="H72" s="329"/>
      <c r="I72" s="329"/>
      <c r="J72" s="329"/>
      <c r="K72" s="329"/>
      <c r="L72" s="329"/>
      <c r="M72" s="329"/>
      <c r="N72" s="329"/>
      <c r="O72" s="329"/>
      <c r="P72" s="329"/>
      <c r="Q72" s="329"/>
      <c r="R72" s="329"/>
      <c r="S72" s="329"/>
      <c r="T72" s="330"/>
      <c r="U72" s="223"/>
      <c r="V72" s="224"/>
      <c r="W72" s="224"/>
      <c r="X72" s="224"/>
      <c r="Y72" s="224"/>
      <c r="Z72" s="224"/>
      <c r="AA72" s="228"/>
      <c r="AB72" s="229"/>
      <c r="AC72" s="224"/>
      <c r="AD72" s="224"/>
      <c r="AE72" s="224"/>
      <c r="AF72" s="224"/>
      <c r="AG72" s="224"/>
      <c r="AH72" s="228"/>
      <c r="AI72" s="229"/>
      <c r="AJ72" s="224"/>
      <c r="AK72" s="224"/>
      <c r="AL72" s="224"/>
      <c r="AM72" s="224"/>
      <c r="AN72" s="224"/>
      <c r="AO72" s="228"/>
      <c r="AP72" s="229"/>
      <c r="AQ72" s="224"/>
      <c r="AR72" s="224"/>
      <c r="AS72" s="224"/>
      <c r="AT72" s="224"/>
      <c r="AU72" s="224"/>
      <c r="AV72" s="228"/>
      <c r="AW72" s="229"/>
      <c r="AX72" s="224"/>
      <c r="AY72" s="227"/>
      <c r="AZ72" s="311"/>
      <c r="BA72" s="312"/>
      <c r="BB72" s="316"/>
      <c r="BC72" s="317"/>
      <c r="BD72" s="317"/>
      <c r="BE72" s="317"/>
      <c r="BF72" s="317"/>
      <c r="BG72" s="317"/>
      <c r="BH72" s="318"/>
    </row>
    <row r="73" spans="2:60" ht="20.25" customHeight="1" x14ac:dyDescent="0.4">
      <c r="B73" s="328" t="s">
        <v>234</v>
      </c>
      <c r="C73" s="329"/>
      <c r="D73" s="329"/>
      <c r="E73" s="329"/>
      <c r="F73" s="329"/>
      <c r="G73" s="329"/>
      <c r="H73" s="329"/>
      <c r="I73" s="329"/>
      <c r="J73" s="329"/>
      <c r="K73" s="329"/>
      <c r="L73" s="329"/>
      <c r="M73" s="329"/>
      <c r="N73" s="329"/>
      <c r="O73" s="329"/>
      <c r="P73" s="329"/>
      <c r="Q73" s="329"/>
      <c r="R73" s="329"/>
      <c r="S73" s="329"/>
      <c r="T73" s="330"/>
      <c r="U73" s="230" t="str">
        <f t="shared" ref="U73:AY73" si="1">IF(SUMIF($F$21:$F$68,"介護従業者",U21:U68)=0,"",SUMIF($F$21:$F$68,"介護従業者",U21:U68))</f>
        <v/>
      </c>
      <c r="V73" s="231" t="str">
        <f t="shared" si="1"/>
        <v/>
      </c>
      <c r="W73" s="231" t="str">
        <f t="shared" si="1"/>
        <v/>
      </c>
      <c r="X73" s="231" t="str">
        <f t="shared" si="1"/>
        <v/>
      </c>
      <c r="Y73" s="231" t="str">
        <f t="shared" si="1"/>
        <v/>
      </c>
      <c r="Z73" s="231" t="str">
        <f t="shared" si="1"/>
        <v/>
      </c>
      <c r="AA73" s="232" t="str">
        <f t="shared" si="1"/>
        <v/>
      </c>
      <c r="AB73" s="230" t="str">
        <f t="shared" si="1"/>
        <v/>
      </c>
      <c r="AC73" s="231" t="str">
        <f t="shared" si="1"/>
        <v/>
      </c>
      <c r="AD73" s="231" t="str">
        <f t="shared" si="1"/>
        <v/>
      </c>
      <c r="AE73" s="231" t="str">
        <f t="shared" si="1"/>
        <v/>
      </c>
      <c r="AF73" s="231" t="str">
        <f t="shared" si="1"/>
        <v/>
      </c>
      <c r="AG73" s="231" t="str">
        <f t="shared" si="1"/>
        <v/>
      </c>
      <c r="AH73" s="232" t="str">
        <f t="shared" si="1"/>
        <v/>
      </c>
      <c r="AI73" s="230" t="str">
        <f t="shared" si="1"/>
        <v/>
      </c>
      <c r="AJ73" s="231" t="str">
        <f t="shared" si="1"/>
        <v/>
      </c>
      <c r="AK73" s="231" t="str">
        <f t="shared" si="1"/>
        <v/>
      </c>
      <c r="AL73" s="231" t="str">
        <f t="shared" si="1"/>
        <v/>
      </c>
      <c r="AM73" s="231" t="str">
        <f t="shared" si="1"/>
        <v/>
      </c>
      <c r="AN73" s="231" t="str">
        <f t="shared" si="1"/>
        <v/>
      </c>
      <c r="AO73" s="232" t="str">
        <f t="shared" si="1"/>
        <v/>
      </c>
      <c r="AP73" s="230" t="str">
        <f t="shared" si="1"/>
        <v/>
      </c>
      <c r="AQ73" s="231" t="str">
        <f t="shared" si="1"/>
        <v/>
      </c>
      <c r="AR73" s="231" t="str">
        <f t="shared" si="1"/>
        <v/>
      </c>
      <c r="AS73" s="231" t="str">
        <f t="shared" si="1"/>
        <v/>
      </c>
      <c r="AT73" s="231" t="str">
        <f t="shared" si="1"/>
        <v/>
      </c>
      <c r="AU73" s="231" t="str">
        <f t="shared" si="1"/>
        <v/>
      </c>
      <c r="AV73" s="232" t="str">
        <f t="shared" si="1"/>
        <v/>
      </c>
      <c r="AW73" s="230" t="str">
        <f t="shared" si="1"/>
        <v/>
      </c>
      <c r="AX73" s="231" t="str">
        <f t="shared" si="1"/>
        <v/>
      </c>
      <c r="AY73" s="231" t="str">
        <f t="shared" si="1"/>
        <v/>
      </c>
      <c r="AZ73" s="331">
        <f>IF($BC$3="４週",SUM(U73:AV73),IF($BC$3="暦月",SUM(U73:AY73),""))</f>
        <v>0</v>
      </c>
      <c r="BA73" s="332"/>
      <c r="BB73" s="316"/>
      <c r="BC73" s="317"/>
      <c r="BD73" s="317"/>
      <c r="BE73" s="317"/>
      <c r="BF73" s="317"/>
      <c r="BG73" s="317"/>
      <c r="BH73" s="318"/>
    </row>
    <row r="74" spans="2:60" ht="20.25" customHeight="1" thickBot="1" x14ac:dyDescent="0.45">
      <c r="B74" s="322" t="s">
        <v>235</v>
      </c>
      <c r="C74" s="323"/>
      <c r="D74" s="323"/>
      <c r="E74" s="323"/>
      <c r="F74" s="323"/>
      <c r="G74" s="323"/>
      <c r="H74" s="323"/>
      <c r="I74" s="323"/>
      <c r="J74" s="323"/>
      <c r="K74" s="323"/>
      <c r="L74" s="323"/>
      <c r="M74" s="323"/>
      <c r="N74" s="323"/>
      <c r="O74" s="323"/>
      <c r="P74" s="323"/>
      <c r="Q74" s="323"/>
      <c r="R74" s="323"/>
      <c r="S74" s="323"/>
      <c r="T74" s="324"/>
      <c r="U74" s="233" t="str">
        <f t="shared" ref="U74:AY74" si="2">IF(SUMIF($G$21:$G$68,"介護従業者",U21:U68)=0,"",SUMIF($G$21:$G$68,"介護従業者",U21:U68))</f>
        <v/>
      </c>
      <c r="V74" s="234" t="str">
        <f t="shared" si="2"/>
        <v/>
      </c>
      <c r="W74" s="234" t="str">
        <f t="shared" si="2"/>
        <v/>
      </c>
      <c r="X74" s="234" t="str">
        <f t="shared" si="2"/>
        <v/>
      </c>
      <c r="Y74" s="234" t="str">
        <f t="shared" si="2"/>
        <v/>
      </c>
      <c r="Z74" s="234" t="str">
        <f t="shared" si="2"/>
        <v/>
      </c>
      <c r="AA74" s="235" t="str">
        <f t="shared" si="2"/>
        <v/>
      </c>
      <c r="AB74" s="236" t="str">
        <f t="shared" si="2"/>
        <v/>
      </c>
      <c r="AC74" s="234" t="str">
        <f t="shared" si="2"/>
        <v/>
      </c>
      <c r="AD74" s="234" t="str">
        <f t="shared" si="2"/>
        <v/>
      </c>
      <c r="AE74" s="234" t="str">
        <f t="shared" si="2"/>
        <v/>
      </c>
      <c r="AF74" s="234" t="str">
        <f t="shared" si="2"/>
        <v/>
      </c>
      <c r="AG74" s="234" t="str">
        <f t="shared" si="2"/>
        <v/>
      </c>
      <c r="AH74" s="235" t="str">
        <f t="shared" si="2"/>
        <v/>
      </c>
      <c r="AI74" s="236" t="str">
        <f t="shared" si="2"/>
        <v/>
      </c>
      <c r="AJ74" s="234" t="str">
        <f t="shared" si="2"/>
        <v/>
      </c>
      <c r="AK74" s="234" t="str">
        <f t="shared" si="2"/>
        <v/>
      </c>
      <c r="AL74" s="234" t="str">
        <f t="shared" si="2"/>
        <v/>
      </c>
      <c r="AM74" s="234" t="str">
        <f t="shared" si="2"/>
        <v/>
      </c>
      <c r="AN74" s="234" t="str">
        <f t="shared" si="2"/>
        <v/>
      </c>
      <c r="AO74" s="235" t="str">
        <f t="shared" si="2"/>
        <v/>
      </c>
      <c r="AP74" s="236" t="str">
        <f t="shared" si="2"/>
        <v/>
      </c>
      <c r="AQ74" s="234" t="str">
        <f t="shared" si="2"/>
        <v/>
      </c>
      <c r="AR74" s="234" t="str">
        <f t="shared" si="2"/>
        <v/>
      </c>
      <c r="AS74" s="234" t="str">
        <f t="shared" si="2"/>
        <v/>
      </c>
      <c r="AT74" s="234" t="str">
        <f t="shared" si="2"/>
        <v/>
      </c>
      <c r="AU74" s="234" t="str">
        <f t="shared" si="2"/>
        <v/>
      </c>
      <c r="AV74" s="235" t="str">
        <f t="shared" si="2"/>
        <v/>
      </c>
      <c r="AW74" s="236" t="str">
        <f t="shared" si="2"/>
        <v/>
      </c>
      <c r="AX74" s="234" t="str">
        <f t="shared" si="2"/>
        <v/>
      </c>
      <c r="AY74" s="237" t="str">
        <f t="shared" si="2"/>
        <v/>
      </c>
      <c r="AZ74" s="305">
        <f>IF($BC$3="４週",SUM(U74:AV74),IF($BC$3="暦月",SUM(U74:AY74),""))</f>
        <v>0</v>
      </c>
      <c r="BA74" s="306"/>
      <c r="BB74" s="319"/>
      <c r="BC74" s="320"/>
      <c r="BD74" s="320"/>
      <c r="BE74" s="320"/>
      <c r="BF74" s="320"/>
      <c r="BG74" s="320"/>
      <c r="BH74" s="321"/>
    </row>
    <row r="75" spans="2:60" s="47" customFormat="1" ht="20.25" customHeight="1" x14ac:dyDescent="0.4">
      <c r="C75" s="48"/>
      <c r="D75" s="48"/>
      <c r="E75" s="48"/>
      <c r="F75" s="48"/>
      <c r="G75" s="48"/>
      <c r="R75" s="50"/>
      <c r="BH75" s="49"/>
    </row>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4"/>
      <c r="D131" s="14"/>
      <c r="E131" s="14"/>
      <c r="F131" s="14"/>
      <c r="G131" s="14"/>
      <c r="H131" s="14"/>
      <c r="I131" s="12"/>
      <c r="J131" s="12"/>
      <c r="K131" s="11"/>
      <c r="L131" s="11"/>
      <c r="M131" s="11"/>
      <c r="N131" s="11"/>
      <c r="O131" s="11"/>
      <c r="P131" s="11"/>
    </row>
    <row r="132" spans="1:57" x14ac:dyDescent="0.4">
      <c r="A132" s="11"/>
      <c r="B132" s="11"/>
      <c r="C132" s="14"/>
      <c r="D132" s="14"/>
      <c r="E132" s="14"/>
      <c r="F132" s="14"/>
      <c r="G132" s="14"/>
      <c r="H132" s="14"/>
      <c r="I132" s="12"/>
      <c r="J132" s="12"/>
      <c r="K132" s="11"/>
      <c r="L132" s="11"/>
      <c r="M132" s="11"/>
      <c r="N132" s="11"/>
      <c r="O132" s="11"/>
      <c r="P132" s="11"/>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sheetData>
  <sheetProtection insertRows="0" deleteRows="0"/>
  <mergeCells count="216">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69:T69"/>
    <mergeCell ref="AZ69:BA72"/>
    <mergeCell ref="BB69:BH74"/>
    <mergeCell ref="B70:T70"/>
    <mergeCell ref="B71:T71"/>
    <mergeCell ref="B72:T72"/>
    <mergeCell ref="B73:T73"/>
    <mergeCell ref="AZ73:BA73"/>
    <mergeCell ref="B74:T74"/>
    <mergeCell ref="AZ74:BA74"/>
  </mergeCells>
  <phoneticPr fontId="2"/>
  <conditionalFormatting sqref="U23:AA23">
    <cfRule type="expression" dxfId="176" priority="256">
      <formula>OR(U$69=$B22,U$70=$B22)</formula>
    </cfRule>
  </conditionalFormatting>
  <conditionalFormatting sqref="U22:AA23">
    <cfRule type="expression" dxfId="175" priority="255">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250">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24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238">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23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226">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22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214">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20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202">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9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90">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8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78">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7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6">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0" zoomScaleNormal="70" workbookViewId="0"/>
  </sheetViews>
  <sheetFormatPr defaultColWidth="9"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33</v>
      </c>
    </row>
    <row r="2" spans="2:28" x14ac:dyDescent="0.4">
      <c r="B2" s="146" t="s">
        <v>34</v>
      </c>
      <c r="F2" s="147"/>
      <c r="G2" s="148"/>
      <c r="H2" s="148"/>
      <c r="I2" s="148"/>
      <c r="J2" s="149"/>
      <c r="K2" s="148"/>
      <c r="L2" s="148"/>
    </row>
    <row r="3" spans="2:28" x14ac:dyDescent="0.4">
      <c r="B3" s="147" t="s">
        <v>155</v>
      </c>
      <c r="F3" s="149" t="s">
        <v>156</v>
      </c>
      <c r="G3" s="148"/>
      <c r="H3" s="148"/>
      <c r="I3" s="148"/>
      <c r="J3" s="149"/>
      <c r="K3" s="148"/>
      <c r="L3" s="148"/>
    </row>
    <row r="4" spans="2:28" x14ac:dyDescent="0.4">
      <c r="B4" s="146"/>
      <c r="F4" s="393" t="s">
        <v>35</v>
      </c>
      <c r="G4" s="393"/>
      <c r="H4" s="393"/>
      <c r="I4" s="393"/>
      <c r="J4" s="393"/>
      <c r="K4" s="393"/>
      <c r="L4" s="393"/>
      <c r="N4" s="393" t="s">
        <v>66</v>
      </c>
      <c r="O4" s="393"/>
      <c r="P4" s="393"/>
      <c r="R4" s="393" t="s">
        <v>65</v>
      </c>
      <c r="S4" s="393"/>
      <c r="T4" s="393"/>
      <c r="U4" s="393"/>
      <c r="V4" s="393"/>
      <c r="W4" s="393"/>
      <c r="X4" s="393"/>
      <c r="Z4" s="163" t="s">
        <v>75</v>
      </c>
      <c r="AB4" s="393" t="s">
        <v>187</v>
      </c>
    </row>
    <row r="5" spans="2:28" x14ac:dyDescent="0.4">
      <c r="B5" s="144" t="s">
        <v>20</v>
      </c>
      <c r="C5" s="144" t="s">
        <v>4</v>
      </c>
      <c r="F5" s="144" t="s">
        <v>183</v>
      </c>
      <c r="G5" s="144"/>
      <c r="H5" s="144" t="s">
        <v>184</v>
      </c>
      <c r="J5" s="144" t="s">
        <v>36</v>
      </c>
      <c r="L5" s="144" t="s">
        <v>35</v>
      </c>
      <c r="N5" s="144" t="s">
        <v>185</v>
      </c>
      <c r="P5" s="144" t="s">
        <v>186</v>
      </c>
      <c r="R5" s="144" t="s">
        <v>185</v>
      </c>
      <c r="T5" s="144" t="s">
        <v>186</v>
      </c>
      <c r="V5" s="144" t="s">
        <v>36</v>
      </c>
      <c r="X5" s="144" t="s">
        <v>35</v>
      </c>
      <c r="Z5" s="164" t="s">
        <v>76</v>
      </c>
      <c r="AB5" s="393"/>
    </row>
    <row r="6" spans="2:28" x14ac:dyDescent="0.4">
      <c r="B6" s="150">
        <v>1</v>
      </c>
      <c r="C6" s="151" t="s">
        <v>39</v>
      </c>
      <c r="D6" s="166" t="str">
        <f>C6</f>
        <v>a</v>
      </c>
      <c r="E6" s="150" t="s">
        <v>16</v>
      </c>
      <c r="F6" s="152"/>
      <c r="G6" s="150" t="s">
        <v>17</v>
      </c>
      <c r="H6" s="152"/>
      <c r="I6" s="153" t="s">
        <v>38</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38</v>
      </c>
      <c r="V6" s="152">
        <v>0</v>
      </c>
      <c r="W6" s="145" t="s">
        <v>2</v>
      </c>
      <c r="X6" s="157" t="str">
        <f>IF(R6="","",IF((T6+IF(R6&gt;T6,1,0)-R6-V6)*24=0,"",(T6+IF(R6&gt;T6,1,0)-R6-V6)*24))</f>
        <v/>
      </c>
      <c r="Z6" s="157" t="str">
        <f>IF(X6="",L6,IF(OR(L6-X6=0,L6-X6&lt;0),"-",L6-X6))</f>
        <v/>
      </c>
      <c r="AB6" s="165"/>
    </row>
    <row r="7" spans="2:28" x14ac:dyDescent="0.4">
      <c r="B7" s="150">
        <v>2</v>
      </c>
      <c r="C7" s="151" t="s">
        <v>40</v>
      </c>
      <c r="D7" s="166" t="str">
        <f t="shared" ref="D7:D38" si="2">C7</f>
        <v>b</v>
      </c>
      <c r="E7" s="150" t="s">
        <v>16</v>
      </c>
      <c r="F7" s="152"/>
      <c r="G7" s="150" t="s">
        <v>17</v>
      </c>
      <c r="H7" s="152"/>
      <c r="I7" s="153" t="s">
        <v>38</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38</v>
      </c>
      <c r="V7" s="152">
        <v>0</v>
      </c>
      <c r="W7" s="145" t="s">
        <v>2</v>
      </c>
      <c r="X7" s="157" t="str">
        <f>IF(R7="","",IF((T7+IF(R7&gt;T7,1,0)-R7-V7)*24=0,"",(T7+IF(R7&gt;T7,1,0)-R7-V7)*24))</f>
        <v/>
      </c>
      <c r="Z7" s="157" t="str">
        <f>IF(X7="",L7,IF(OR(L7-X7=0,L7-X7&lt;0),"-",L7-X7))</f>
        <v/>
      </c>
      <c r="AB7" s="165"/>
    </row>
    <row r="8" spans="2:28" x14ac:dyDescent="0.4">
      <c r="B8" s="150">
        <v>3</v>
      </c>
      <c r="C8" s="151" t="s">
        <v>41</v>
      </c>
      <c r="D8" s="166" t="str">
        <f t="shared" si="2"/>
        <v>c</v>
      </c>
      <c r="E8" s="150" t="s">
        <v>16</v>
      </c>
      <c r="F8" s="152"/>
      <c r="G8" s="150" t="s">
        <v>17</v>
      </c>
      <c r="H8" s="152"/>
      <c r="I8" s="153" t="s">
        <v>38</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38</v>
      </c>
      <c r="V8" s="152">
        <v>0</v>
      </c>
      <c r="W8" s="145" t="s">
        <v>2</v>
      </c>
      <c r="X8" s="157" t="str">
        <f>IF(R8="","",IF((T8+IF(R8&gt;T8,1,0)-R8-V8)*24=0,"",(T8+IF(R8&gt;T8,1,0)-R8-V8)*24))</f>
        <v/>
      </c>
      <c r="Z8" s="157" t="str">
        <f>IF(X8="",L8,IF(OR(L8-X8=0,L8-X8&lt;0),"-",L8-X8))</f>
        <v/>
      </c>
      <c r="AB8" s="165"/>
    </row>
    <row r="9" spans="2:28" x14ac:dyDescent="0.4">
      <c r="B9" s="150">
        <v>4</v>
      </c>
      <c r="C9" s="151" t="s">
        <v>42</v>
      </c>
      <c r="D9" s="166" t="str">
        <f t="shared" si="2"/>
        <v>d</v>
      </c>
      <c r="E9" s="150" t="s">
        <v>16</v>
      </c>
      <c r="F9" s="152"/>
      <c r="G9" s="150" t="s">
        <v>17</v>
      </c>
      <c r="H9" s="152"/>
      <c r="I9" s="153" t="s">
        <v>38</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38</v>
      </c>
      <c r="V9" s="152">
        <v>0</v>
      </c>
      <c r="W9" s="145" t="s">
        <v>2</v>
      </c>
      <c r="X9" s="157" t="str">
        <f>IF(R9="","",IF((T9+IF(R9&gt;T9,1,0)-R9-V9)*24=0,"",(T9+IF(R9&gt;T9,1,0)-R9-V9)*24))</f>
        <v/>
      </c>
      <c r="Z9" s="157" t="str">
        <f>IF(X9="",L9,IF(OR(L9-X9=0,L9-X9&lt;0),"-",L9-X9))</f>
        <v/>
      </c>
      <c r="AB9" s="165"/>
    </row>
    <row r="10" spans="2:28" x14ac:dyDescent="0.4">
      <c r="B10" s="150">
        <v>5</v>
      </c>
      <c r="C10" s="151" t="s">
        <v>43</v>
      </c>
      <c r="D10" s="166" t="str">
        <f t="shared" si="2"/>
        <v>e</v>
      </c>
      <c r="E10" s="150" t="s">
        <v>16</v>
      </c>
      <c r="F10" s="152"/>
      <c r="G10" s="150" t="s">
        <v>17</v>
      </c>
      <c r="H10" s="152"/>
      <c r="I10" s="153" t="s">
        <v>38</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38</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44</v>
      </c>
      <c r="D11" s="166" t="str">
        <f t="shared" si="2"/>
        <v>f</v>
      </c>
      <c r="E11" s="150" t="s">
        <v>16</v>
      </c>
      <c r="F11" s="152"/>
      <c r="G11" s="150" t="s">
        <v>17</v>
      </c>
      <c r="H11" s="152"/>
      <c r="I11" s="153" t="s">
        <v>38</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38</v>
      </c>
      <c r="V11" s="152">
        <v>0</v>
      </c>
      <c r="W11" s="145" t="s">
        <v>2</v>
      </c>
      <c r="X11" s="157" t="str">
        <f t="shared" si="6"/>
        <v/>
      </c>
      <c r="Z11" s="157" t="str">
        <f t="shared" si="7"/>
        <v/>
      </c>
      <c r="AB11" s="165"/>
    </row>
    <row r="12" spans="2:28" x14ac:dyDescent="0.4">
      <c r="B12" s="150">
        <v>7</v>
      </c>
      <c r="C12" s="151" t="s">
        <v>45</v>
      </c>
      <c r="D12" s="166" t="str">
        <f t="shared" si="2"/>
        <v>g</v>
      </c>
      <c r="E12" s="150" t="s">
        <v>16</v>
      </c>
      <c r="F12" s="152"/>
      <c r="G12" s="150" t="s">
        <v>17</v>
      </c>
      <c r="H12" s="152"/>
      <c r="I12" s="153" t="s">
        <v>38</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38</v>
      </c>
      <c r="V12" s="152">
        <v>0</v>
      </c>
      <c r="W12" s="145" t="s">
        <v>2</v>
      </c>
      <c r="X12" s="157" t="str">
        <f t="shared" si="6"/>
        <v/>
      </c>
      <c r="Z12" s="157" t="str">
        <f t="shared" si="7"/>
        <v/>
      </c>
      <c r="AB12" s="165"/>
    </row>
    <row r="13" spans="2:28" x14ac:dyDescent="0.4">
      <c r="B13" s="150">
        <v>8</v>
      </c>
      <c r="C13" s="151" t="s">
        <v>46</v>
      </c>
      <c r="D13" s="166" t="str">
        <f t="shared" si="2"/>
        <v>h</v>
      </c>
      <c r="E13" s="150" t="s">
        <v>16</v>
      </c>
      <c r="F13" s="152"/>
      <c r="G13" s="150" t="s">
        <v>17</v>
      </c>
      <c r="H13" s="152"/>
      <c r="I13" s="153" t="s">
        <v>38</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38</v>
      </c>
      <c r="V13" s="152">
        <v>0</v>
      </c>
      <c r="W13" s="145" t="s">
        <v>2</v>
      </c>
      <c r="X13" s="157" t="str">
        <f t="shared" si="6"/>
        <v/>
      </c>
      <c r="Z13" s="157" t="str">
        <f t="shared" si="7"/>
        <v/>
      </c>
      <c r="AB13" s="165"/>
    </row>
    <row r="14" spans="2:28" x14ac:dyDescent="0.4">
      <c r="B14" s="150">
        <v>9</v>
      </c>
      <c r="C14" s="151" t="s">
        <v>47</v>
      </c>
      <c r="D14" s="166" t="str">
        <f t="shared" si="2"/>
        <v>i</v>
      </c>
      <c r="E14" s="150" t="s">
        <v>16</v>
      </c>
      <c r="F14" s="152"/>
      <c r="G14" s="150" t="s">
        <v>17</v>
      </c>
      <c r="H14" s="152"/>
      <c r="I14" s="153" t="s">
        <v>38</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38</v>
      </c>
      <c r="V14" s="152">
        <v>0</v>
      </c>
      <c r="W14" s="145" t="s">
        <v>2</v>
      </c>
      <c r="X14" s="157" t="str">
        <f t="shared" si="6"/>
        <v/>
      </c>
      <c r="Z14" s="157" t="str">
        <f t="shared" si="7"/>
        <v/>
      </c>
      <c r="AB14" s="165"/>
    </row>
    <row r="15" spans="2:28" x14ac:dyDescent="0.4">
      <c r="B15" s="150">
        <v>10</v>
      </c>
      <c r="C15" s="151" t="s">
        <v>48</v>
      </c>
      <c r="D15" s="166" t="str">
        <f t="shared" si="2"/>
        <v>j</v>
      </c>
      <c r="E15" s="150" t="s">
        <v>16</v>
      </c>
      <c r="F15" s="152"/>
      <c r="G15" s="150" t="s">
        <v>17</v>
      </c>
      <c r="H15" s="152"/>
      <c r="I15" s="153" t="s">
        <v>38</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38</v>
      </c>
      <c r="V15" s="152">
        <v>0</v>
      </c>
      <c r="W15" s="145" t="s">
        <v>2</v>
      </c>
      <c r="X15" s="157" t="str">
        <f t="shared" si="6"/>
        <v/>
      </c>
      <c r="Z15" s="157" t="str">
        <f t="shared" si="7"/>
        <v/>
      </c>
      <c r="AB15" s="165"/>
    </row>
    <row r="16" spans="2:28" x14ac:dyDescent="0.4">
      <c r="B16" s="150">
        <v>11</v>
      </c>
      <c r="C16" s="151" t="s">
        <v>49</v>
      </c>
      <c r="D16" s="166" t="str">
        <f t="shared" si="2"/>
        <v>k</v>
      </c>
      <c r="E16" s="150" t="s">
        <v>16</v>
      </c>
      <c r="F16" s="152"/>
      <c r="G16" s="150" t="s">
        <v>17</v>
      </c>
      <c r="H16" s="152"/>
      <c r="I16" s="153" t="s">
        <v>38</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38</v>
      </c>
      <c r="V16" s="152">
        <v>0</v>
      </c>
      <c r="W16" s="145" t="s">
        <v>2</v>
      </c>
      <c r="X16" s="157" t="str">
        <f t="shared" si="6"/>
        <v/>
      </c>
      <c r="Z16" s="157" t="str">
        <f t="shared" si="7"/>
        <v/>
      </c>
      <c r="AB16" s="165"/>
    </row>
    <row r="17" spans="2:28" x14ac:dyDescent="0.4">
      <c r="B17" s="150">
        <v>12</v>
      </c>
      <c r="C17" s="151" t="s">
        <v>50</v>
      </c>
      <c r="D17" s="166" t="str">
        <f t="shared" si="2"/>
        <v>l</v>
      </c>
      <c r="E17" s="150" t="s">
        <v>16</v>
      </c>
      <c r="F17" s="152"/>
      <c r="G17" s="150" t="s">
        <v>17</v>
      </c>
      <c r="H17" s="152"/>
      <c r="I17" s="153" t="s">
        <v>38</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38</v>
      </c>
      <c r="V17" s="152">
        <v>0</v>
      </c>
      <c r="W17" s="145" t="s">
        <v>2</v>
      </c>
      <c r="X17" s="157" t="str">
        <f t="shared" si="6"/>
        <v/>
      </c>
      <c r="Z17" s="157" t="str">
        <f t="shared" si="7"/>
        <v/>
      </c>
      <c r="AB17" s="165"/>
    </row>
    <row r="18" spans="2:28" x14ac:dyDescent="0.4">
      <c r="B18" s="150">
        <v>13</v>
      </c>
      <c r="C18" s="151" t="s">
        <v>51</v>
      </c>
      <c r="D18" s="166" t="str">
        <f t="shared" si="2"/>
        <v>m</v>
      </c>
      <c r="E18" s="150" t="s">
        <v>16</v>
      </c>
      <c r="F18" s="152"/>
      <c r="G18" s="150" t="s">
        <v>17</v>
      </c>
      <c r="H18" s="152"/>
      <c r="I18" s="153" t="s">
        <v>38</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38</v>
      </c>
      <c r="V18" s="152">
        <v>0</v>
      </c>
      <c r="W18" s="145" t="s">
        <v>2</v>
      </c>
      <c r="X18" s="157" t="str">
        <f t="shared" si="6"/>
        <v/>
      </c>
      <c r="Z18" s="157" t="str">
        <f t="shared" si="7"/>
        <v/>
      </c>
      <c r="AB18" s="165"/>
    </row>
    <row r="19" spans="2:28" x14ac:dyDescent="0.4">
      <c r="B19" s="150">
        <v>14</v>
      </c>
      <c r="C19" s="151" t="s">
        <v>52</v>
      </c>
      <c r="D19" s="166" t="str">
        <f t="shared" si="2"/>
        <v>n</v>
      </c>
      <c r="E19" s="150" t="s">
        <v>16</v>
      </c>
      <c r="F19" s="152"/>
      <c r="G19" s="150" t="s">
        <v>17</v>
      </c>
      <c r="H19" s="152"/>
      <c r="I19" s="153" t="s">
        <v>38</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38</v>
      </c>
      <c r="V19" s="152">
        <v>0</v>
      </c>
      <c r="W19" s="145" t="s">
        <v>2</v>
      </c>
      <c r="X19" s="157" t="str">
        <f t="shared" si="6"/>
        <v/>
      </c>
      <c r="Z19" s="157" t="str">
        <f t="shared" si="7"/>
        <v/>
      </c>
      <c r="AB19" s="165"/>
    </row>
    <row r="20" spans="2:28" x14ac:dyDescent="0.4">
      <c r="B20" s="150">
        <v>15</v>
      </c>
      <c r="C20" s="151" t="s">
        <v>53</v>
      </c>
      <c r="D20" s="166" t="str">
        <f t="shared" si="2"/>
        <v>o</v>
      </c>
      <c r="E20" s="150" t="s">
        <v>16</v>
      </c>
      <c r="F20" s="152"/>
      <c r="G20" s="150" t="s">
        <v>17</v>
      </c>
      <c r="H20" s="152"/>
      <c r="I20" s="153" t="s">
        <v>38</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38</v>
      </c>
      <c r="V20" s="152">
        <v>0</v>
      </c>
      <c r="W20" s="145" t="s">
        <v>2</v>
      </c>
      <c r="X20" s="157" t="str">
        <f t="shared" si="6"/>
        <v/>
      </c>
      <c r="Z20" s="157" t="str">
        <f t="shared" si="7"/>
        <v/>
      </c>
      <c r="AB20" s="165"/>
    </row>
    <row r="21" spans="2:28" x14ac:dyDescent="0.4">
      <c r="B21" s="150">
        <v>16</v>
      </c>
      <c r="C21" s="151" t="s">
        <v>54</v>
      </c>
      <c r="D21" s="166" t="str">
        <f t="shared" si="2"/>
        <v>p</v>
      </c>
      <c r="E21" s="150" t="s">
        <v>16</v>
      </c>
      <c r="F21" s="152"/>
      <c r="G21" s="150" t="s">
        <v>17</v>
      </c>
      <c r="H21" s="152"/>
      <c r="I21" s="153" t="s">
        <v>38</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38</v>
      </c>
      <c r="V21" s="152">
        <v>0</v>
      </c>
      <c r="W21" s="145" t="s">
        <v>2</v>
      </c>
      <c r="X21" s="157" t="str">
        <f t="shared" si="6"/>
        <v/>
      </c>
      <c r="Z21" s="157" t="str">
        <f t="shared" si="7"/>
        <v/>
      </c>
      <c r="AB21" s="165"/>
    </row>
    <row r="22" spans="2:28" x14ac:dyDescent="0.4">
      <c r="B22" s="150">
        <v>17</v>
      </c>
      <c r="C22" s="151" t="s">
        <v>55</v>
      </c>
      <c r="D22" s="166" t="str">
        <f t="shared" si="2"/>
        <v>q</v>
      </c>
      <c r="E22" s="150" t="s">
        <v>16</v>
      </c>
      <c r="F22" s="152"/>
      <c r="G22" s="150" t="s">
        <v>17</v>
      </c>
      <c r="H22" s="152"/>
      <c r="I22" s="153" t="s">
        <v>38</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38</v>
      </c>
      <c r="V22" s="152">
        <v>0</v>
      </c>
      <c r="W22" s="145" t="s">
        <v>2</v>
      </c>
      <c r="X22" s="157" t="str">
        <f t="shared" si="6"/>
        <v/>
      </c>
      <c r="Z22" s="157" t="str">
        <f t="shared" si="7"/>
        <v/>
      </c>
      <c r="AB22" s="165"/>
    </row>
    <row r="23" spans="2:28" x14ac:dyDescent="0.4">
      <c r="B23" s="150">
        <v>18</v>
      </c>
      <c r="C23" s="151" t="s">
        <v>56</v>
      </c>
      <c r="D23" s="166" t="str">
        <f t="shared" si="2"/>
        <v>r</v>
      </c>
      <c r="E23" s="150" t="s">
        <v>16</v>
      </c>
      <c r="F23" s="159"/>
      <c r="G23" s="150" t="s">
        <v>17</v>
      </c>
      <c r="H23" s="159"/>
      <c r="I23" s="153" t="s">
        <v>38</v>
      </c>
      <c r="J23" s="159"/>
      <c r="K23" s="154" t="s">
        <v>2</v>
      </c>
      <c r="L23" s="151">
        <v>1</v>
      </c>
      <c r="N23" s="160"/>
      <c r="O23" s="150" t="s">
        <v>17</v>
      </c>
      <c r="P23" s="160"/>
      <c r="Q23" s="154"/>
      <c r="R23" s="160"/>
      <c r="S23" s="150" t="s">
        <v>17</v>
      </c>
      <c r="T23" s="160"/>
      <c r="U23" s="153" t="s">
        <v>38</v>
      </c>
      <c r="V23" s="159"/>
      <c r="W23" s="154" t="s">
        <v>2</v>
      </c>
      <c r="X23" s="161">
        <v>1</v>
      </c>
      <c r="Y23" s="154"/>
      <c r="Z23" s="161" t="s">
        <v>37</v>
      </c>
      <c r="AB23" s="165"/>
    </row>
    <row r="24" spans="2:28" x14ac:dyDescent="0.4">
      <c r="B24" s="150">
        <v>19</v>
      </c>
      <c r="C24" s="151" t="s">
        <v>57</v>
      </c>
      <c r="D24" s="166" t="str">
        <f t="shared" si="2"/>
        <v>s</v>
      </c>
      <c r="E24" s="150" t="s">
        <v>16</v>
      </c>
      <c r="F24" s="159"/>
      <c r="G24" s="150" t="s">
        <v>17</v>
      </c>
      <c r="H24" s="159"/>
      <c r="I24" s="153" t="s">
        <v>38</v>
      </c>
      <c r="J24" s="159"/>
      <c r="K24" s="154" t="s">
        <v>2</v>
      </c>
      <c r="L24" s="151">
        <v>2</v>
      </c>
      <c r="N24" s="160"/>
      <c r="O24" s="150" t="s">
        <v>17</v>
      </c>
      <c r="P24" s="160"/>
      <c r="Q24" s="154"/>
      <c r="R24" s="160"/>
      <c r="S24" s="150" t="s">
        <v>17</v>
      </c>
      <c r="T24" s="160"/>
      <c r="U24" s="153" t="s">
        <v>38</v>
      </c>
      <c r="V24" s="159"/>
      <c r="W24" s="154" t="s">
        <v>2</v>
      </c>
      <c r="X24" s="161">
        <v>2</v>
      </c>
      <c r="Y24" s="154"/>
      <c r="Z24" s="161" t="s">
        <v>37</v>
      </c>
      <c r="AB24" s="165"/>
    </row>
    <row r="25" spans="2:28" x14ac:dyDescent="0.4">
      <c r="B25" s="150">
        <v>20</v>
      </c>
      <c r="C25" s="151" t="s">
        <v>58</v>
      </c>
      <c r="D25" s="166" t="str">
        <f t="shared" si="2"/>
        <v>t</v>
      </c>
      <c r="E25" s="150" t="s">
        <v>16</v>
      </c>
      <c r="F25" s="159"/>
      <c r="G25" s="150" t="s">
        <v>17</v>
      </c>
      <c r="H25" s="159"/>
      <c r="I25" s="153" t="s">
        <v>38</v>
      </c>
      <c r="J25" s="159"/>
      <c r="K25" s="154" t="s">
        <v>2</v>
      </c>
      <c r="L25" s="151">
        <v>3</v>
      </c>
      <c r="N25" s="160"/>
      <c r="O25" s="150" t="s">
        <v>17</v>
      </c>
      <c r="P25" s="160"/>
      <c r="Q25" s="154"/>
      <c r="R25" s="160"/>
      <c r="S25" s="150" t="s">
        <v>17</v>
      </c>
      <c r="T25" s="160"/>
      <c r="U25" s="153" t="s">
        <v>38</v>
      </c>
      <c r="V25" s="159"/>
      <c r="W25" s="154" t="s">
        <v>2</v>
      </c>
      <c r="X25" s="161">
        <v>3</v>
      </c>
      <c r="Y25" s="154"/>
      <c r="Z25" s="161" t="s">
        <v>37</v>
      </c>
      <c r="AB25" s="165"/>
    </row>
    <row r="26" spans="2:28" x14ac:dyDescent="0.4">
      <c r="B26" s="150">
        <v>21</v>
      </c>
      <c r="C26" s="151" t="s">
        <v>59</v>
      </c>
      <c r="D26" s="166" t="str">
        <f t="shared" si="2"/>
        <v>u</v>
      </c>
      <c r="E26" s="150" t="s">
        <v>16</v>
      </c>
      <c r="F26" s="159"/>
      <c r="G26" s="150" t="s">
        <v>17</v>
      </c>
      <c r="H26" s="159"/>
      <c r="I26" s="153" t="s">
        <v>38</v>
      </c>
      <c r="J26" s="159"/>
      <c r="K26" s="154" t="s">
        <v>2</v>
      </c>
      <c r="L26" s="151">
        <v>4</v>
      </c>
      <c r="N26" s="160"/>
      <c r="O26" s="150" t="s">
        <v>17</v>
      </c>
      <c r="P26" s="160"/>
      <c r="Q26" s="154"/>
      <c r="R26" s="160"/>
      <c r="S26" s="150" t="s">
        <v>17</v>
      </c>
      <c r="T26" s="160"/>
      <c r="U26" s="153" t="s">
        <v>38</v>
      </c>
      <c r="V26" s="159"/>
      <c r="W26" s="154" t="s">
        <v>2</v>
      </c>
      <c r="X26" s="161">
        <v>4</v>
      </c>
      <c r="Y26" s="154"/>
      <c r="Z26" s="161" t="s">
        <v>37</v>
      </c>
      <c r="AB26" s="165"/>
    </row>
    <row r="27" spans="2:28" x14ac:dyDescent="0.4">
      <c r="B27" s="150">
        <v>22</v>
      </c>
      <c r="C27" s="151" t="s">
        <v>60</v>
      </c>
      <c r="D27" s="166" t="str">
        <f t="shared" si="2"/>
        <v>v</v>
      </c>
      <c r="E27" s="150" t="s">
        <v>16</v>
      </c>
      <c r="F27" s="159"/>
      <c r="G27" s="150" t="s">
        <v>17</v>
      </c>
      <c r="H27" s="159"/>
      <c r="I27" s="153" t="s">
        <v>38</v>
      </c>
      <c r="J27" s="159"/>
      <c r="K27" s="154" t="s">
        <v>2</v>
      </c>
      <c r="L27" s="151">
        <v>5</v>
      </c>
      <c r="N27" s="160"/>
      <c r="O27" s="150" t="s">
        <v>17</v>
      </c>
      <c r="P27" s="160"/>
      <c r="Q27" s="154"/>
      <c r="R27" s="160"/>
      <c r="S27" s="150" t="s">
        <v>17</v>
      </c>
      <c r="T27" s="160"/>
      <c r="U27" s="153" t="s">
        <v>38</v>
      </c>
      <c r="V27" s="159"/>
      <c r="W27" s="154" t="s">
        <v>2</v>
      </c>
      <c r="X27" s="161">
        <v>5</v>
      </c>
      <c r="Y27" s="154"/>
      <c r="Z27" s="161" t="s">
        <v>37</v>
      </c>
      <c r="AB27" s="165"/>
    </row>
    <row r="28" spans="2:28" x14ac:dyDescent="0.4">
      <c r="B28" s="150">
        <v>23</v>
      </c>
      <c r="C28" s="151" t="s">
        <v>61</v>
      </c>
      <c r="D28" s="166" t="str">
        <f t="shared" si="2"/>
        <v>w</v>
      </c>
      <c r="E28" s="150" t="s">
        <v>16</v>
      </c>
      <c r="F28" s="159"/>
      <c r="G28" s="150" t="s">
        <v>17</v>
      </c>
      <c r="H28" s="159"/>
      <c r="I28" s="153" t="s">
        <v>38</v>
      </c>
      <c r="J28" s="159"/>
      <c r="K28" s="154" t="s">
        <v>2</v>
      </c>
      <c r="L28" s="151">
        <v>6</v>
      </c>
      <c r="N28" s="160"/>
      <c r="O28" s="150" t="s">
        <v>17</v>
      </c>
      <c r="P28" s="160"/>
      <c r="Q28" s="154"/>
      <c r="R28" s="160"/>
      <c r="S28" s="150" t="s">
        <v>17</v>
      </c>
      <c r="T28" s="160"/>
      <c r="U28" s="153" t="s">
        <v>38</v>
      </c>
      <c r="V28" s="159"/>
      <c r="W28" s="154" t="s">
        <v>2</v>
      </c>
      <c r="X28" s="161">
        <v>6</v>
      </c>
      <c r="Y28" s="154"/>
      <c r="Z28" s="161" t="s">
        <v>37</v>
      </c>
      <c r="AB28" s="165"/>
    </row>
    <row r="29" spans="2:28" x14ac:dyDescent="0.4">
      <c r="B29" s="150">
        <v>24</v>
      </c>
      <c r="C29" s="151" t="s">
        <v>62</v>
      </c>
      <c r="D29" s="166" t="str">
        <f t="shared" si="2"/>
        <v>x</v>
      </c>
      <c r="E29" s="150" t="s">
        <v>16</v>
      </c>
      <c r="F29" s="159"/>
      <c r="G29" s="150" t="s">
        <v>17</v>
      </c>
      <c r="H29" s="159"/>
      <c r="I29" s="153" t="s">
        <v>38</v>
      </c>
      <c r="J29" s="159"/>
      <c r="K29" s="154" t="s">
        <v>2</v>
      </c>
      <c r="L29" s="151">
        <v>7</v>
      </c>
      <c r="N29" s="160"/>
      <c r="O29" s="150" t="s">
        <v>17</v>
      </c>
      <c r="P29" s="160"/>
      <c r="Q29" s="154"/>
      <c r="R29" s="160"/>
      <c r="S29" s="150" t="s">
        <v>17</v>
      </c>
      <c r="T29" s="160"/>
      <c r="U29" s="153" t="s">
        <v>38</v>
      </c>
      <c r="V29" s="159"/>
      <c r="W29" s="154" t="s">
        <v>2</v>
      </c>
      <c r="X29" s="161">
        <v>7</v>
      </c>
      <c r="Y29" s="154"/>
      <c r="Z29" s="161" t="s">
        <v>37</v>
      </c>
      <c r="AB29" s="165"/>
    </row>
    <row r="30" spans="2:28" x14ac:dyDescent="0.4">
      <c r="B30" s="150">
        <v>25</v>
      </c>
      <c r="C30" s="151" t="s">
        <v>63</v>
      </c>
      <c r="D30" s="166" t="str">
        <f t="shared" si="2"/>
        <v>y</v>
      </c>
      <c r="E30" s="150" t="s">
        <v>16</v>
      </c>
      <c r="F30" s="159"/>
      <c r="G30" s="150" t="s">
        <v>17</v>
      </c>
      <c r="H30" s="159"/>
      <c r="I30" s="153" t="s">
        <v>38</v>
      </c>
      <c r="J30" s="159"/>
      <c r="K30" s="154" t="s">
        <v>2</v>
      </c>
      <c r="L30" s="151">
        <v>8</v>
      </c>
      <c r="N30" s="160"/>
      <c r="O30" s="150" t="s">
        <v>17</v>
      </c>
      <c r="P30" s="160"/>
      <c r="Q30" s="154"/>
      <c r="R30" s="160"/>
      <c r="S30" s="150" t="s">
        <v>17</v>
      </c>
      <c r="T30" s="160"/>
      <c r="U30" s="153" t="s">
        <v>38</v>
      </c>
      <c r="V30" s="159"/>
      <c r="W30" s="154" t="s">
        <v>2</v>
      </c>
      <c r="X30" s="161">
        <v>8</v>
      </c>
      <c r="Y30" s="154"/>
      <c r="Z30" s="161" t="s">
        <v>37</v>
      </c>
      <c r="AB30" s="165"/>
    </row>
    <row r="31" spans="2:28" x14ac:dyDescent="0.4">
      <c r="B31" s="150">
        <v>26</v>
      </c>
      <c r="C31" s="151" t="s">
        <v>64</v>
      </c>
      <c r="D31" s="166" t="str">
        <f t="shared" si="2"/>
        <v>z</v>
      </c>
      <c r="E31" s="150" t="s">
        <v>16</v>
      </c>
      <c r="F31" s="159"/>
      <c r="G31" s="150" t="s">
        <v>17</v>
      </c>
      <c r="H31" s="159"/>
      <c r="I31" s="153" t="s">
        <v>38</v>
      </c>
      <c r="J31" s="159"/>
      <c r="K31" s="154" t="s">
        <v>2</v>
      </c>
      <c r="L31" s="151">
        <v>1</v>
      </c>
      <c r="N31" s="160"/>
      <c r="O31" s="150" t="s">
        <v>17</v>
      </c>
      <c r="P31" s="160"/>
      <c r="Q31" s="154"/>
      <c r="R31" s="160"/>
      <c r="S31" s="150" t="s">
        <v>17</v>
      </c>
      <c r="T31" s="160"/>
      <c r="U31" s="153" t="s">
        <v>38</v>
      </c>
      <c r="V31" s="159"/>
      <c r="W31" s="154" t="s">
        <v>2</v>
      </c>
      <c r="X31" s="161" t="s">
        <v>37</v>
      </c>
      <c r="Y31" s="154"/>
      <c r="Z31" s="161">
        <v>1</v>
      </c>
      <c r="AB31" s="165"/>
    </row>
    <row r="32" spans="2:28" x14ac:dyDescent="0.4">
      <c r="B32" s="150">
        <v>27</v>
      </c>
      <c r="C32" s="151" t="s">
        <v>62</v>
      </c>
      <c r="D32" s="166" t="str">
        <f t="shared" si="2"/>
        <v>x</v>
      </c>
      <c r="E32" s="150" t="s">
        <v>16</v>
      </c>
      <c r="F32" s="159"/>
      <c r="G32" s="150" t="s">
        <v>17</v>
      </c>
      <c r="H32" s="159"/>
      <c r="I32" s="153" t="s">
        <v>38</v>
      </c>
      <c r="J32" s="159"/>
      <c r="K32" s="154" t="s">
        <v>2</v>
      </c>
      <c r="L32" s="151">
        <v>2</v>
      </c>
      <c r="N32" s="160"/>
      <c r="O32" s="150" t="s">
        <v>17</v>
      </c>
      <c r="P32" s="160"/>
      <c r="Q32" s="154"/>
      <c r="R32" s="160"/>
      <c r="S32" s="150" t="s">
        <v>17</v>
      </c>
      <c r="T32" s="160"/>
      <c r="U32" s="153" t="s">
        <v>38</v>
      </c>
      <c r="V32" s="159"/>
      <c r="W32" s="154" t="s">
        <v>2</v>
      </c>
      <c r="X32" s="161" t="s">
        <v>37</v>
      </c>
      <c r="Y32" s="154"/>
      <c r="Z32" s="161">
        <v>2</v>
      </c>
      <c r="AB32" s="165"/>
    </row>
    <row r="33" spans="2:28" x14ac:dyDescent="0.4">
      <c r="B33" s="150">
        <v>28</v>
      </c>
      <c r="C33" s="151" t="s">
        <v>67</v>
      </c>
      <c r="D33" s="166" t="str">
        <f t="shared" si="2"/>
        <v>aa</v>
      </c>
      <c r="E33" s="150" t="s">
        <v>16</v>
      </c>
      <c r="F33" s="159"/>
      <c r="G33" s="150" t="s">
        <v>17</v>
      </c>
      <c r="H33" s="159"/>
      <c r="I33" s="153" t="s">
        <v>38</v>
      </c>
      <c r="J33" s="159"/>
      <c r="K33" s="154" t="s">
        <v>2</v>
      </c>
      <c r="L33" s="151">
        <v>3</v>
      </c>
      <c r="N33" s="160"/>
      <c r="O33" s="150" t="s">
        <v>17</v>
      </c>
      <c r="P33" s="160"/>
      <c r="Q33" s="154"/>
      <c r="R33" s="160"/>
      <c r="S33" s="150" t="s">
        <v>17</v>
      </c>
      <c r="T33" s="160"/>
      <c r="U33" s="153" t="s">
        <v>38</v>
      </c>
      <c r="V33" s="159"/>
      <c r="W33" s="154" t="s">
        <v>2</v>
      </c>
      <c r="X33" s="161" t="s">
        <v>37</v>
      </c>
      <c r="Y33" s="154"/>
      <c r="Z33" s="161">
        <v>3</v>
      </c>
      <c r="AB33" s="165"/>
    </row>
    <row r="34" spans="2:28" x14ac:dyDescent="0.4">
      <c r="B34" s="150">
        <v>29</v>
      </c>
      <c r="C34" s="151" t="s">
        <v>68</v>
      </c>
      <c r="D34" s="166" t="str">
        <f t="shared" si="2"/>
        <v>ab</v>
      </c>
      <c r="E34" s="150" t="s">
        <v>16</v>
      </c>
      <c r="F34" s="159"/>
      <c r="G34" s="150" t="s">
        <v>17</v>
      </c>
      <c r="H34" s="159"/>
      <c r="I34" s="153" t="s">
        <v>38</v>
      </c>
      <c r="J34" s="159"/>
      <c r="K34" s="154" t="s">
        <v>2</v>
      </c>
      <c r="L34" s="151">
        <v>4</v>
      </c>
      <c r="N34" s="160"/>
      <c r="O34" s="150" t="s">
        <v>17</v>
      </c>
      <c r="P34" s="160"/>
      <c r="Q34" s="154"/>
      <c r="R34" s="160"/>
      <c r="S34" s="150" t="s">
        <v>17</v>
      </c>
      <c r="T34" s="160"/>
      <c r="U34" s="153" t="s">
        <v>38</v>
      </c>
      <c r="V34" s="159"/>
      <c r="W34" s="154" t="s">
        <v>2</v>
      </c>
      <c r="X34" s="161" t="s">
        <v>37</v>
      </c>
      <c r="Y34" s="154"/>
      <c r="Z34" s="161">
        <v>4</v>
      </c>
      <c r="AB34" s="165"/>
    </row>
    <row r="35" spans="2:28" x14ac:dyDescent="0.4">
      <c r="B35" s="150">
        <v>30</v>
      </c>
      <c r="C35" s="151" t="s">
        <v>69</v>
      </c>
      <c r="D35" s="166" t="str">
        <f t="shared" si="2"/>
        <v>ac</v>
      </c>
      <c r="E35" s="150" t="s">
        <v>16</v>
      </c>
      <c r="F35" s="159"/>
      <c r="G35" s="150" t="s">
        <v>17</v>
      </c>
      <c r="H35" s="159"/>
      <c r="I35" s="153" t="s">
        <v>38</v>
      </c>
      <c r="J35" s="159"/>
      <c r="K35" s="154" t="s">
        <v>2</v>
      </c>
      <c r="L35" s="151">
        <v>5</v>
      </c>
      <c r="N35" s="160"/>
      <c r="O35" s="150" t="s">
        <v>17</v>
      </c>
      <c r="P35" s="160"/>
      <c r="Q35" s="154"/>
      <c r="R35" s="160"/>
      <c r="S35" s="150" t="s">
        <v>17</v>
      </c>
      <c r="T35" s="160"/>
      <c r="U35" s="153" t="s">
        <v>38</v>
      </c>
      <c r="V35" s="159"/>
      <c r="W35" s="154" t="s">
        <v>2</v>
      </c>
      <c r="X35" s="161" t="s">
        <v>37</v>
      </c>
      <c r="Y35" s="154"/>
      <c r="Z35" s="161">
        <v>5</v>
      </c>
      <c r="AB35" s="165"/>
    </row>
    <row r="36" spans="2:28" x14ac:dyDescent="0.4">
      <c r="B36" s="150">
        <v>31</v>
      </c>
      <c r="C36" s="151" t="s">
        <v>70</v>
      </c>
      <c r="D36" s="166" t="str">
        <f t="shared" si="2"/>
        <v>ad</v>
      </c>
      <c r="E36" s="150" t="s">
        <v>16</v>
      </c>
      <c r="F36" s="159"/>
      <c r="G36" s="150" t="s">
        <v>17</v>
      </c>
      <c r="H36" s="159"/>
      <c r="I36" s="153" t="s">
        <v>38</v>
      </c>
      <c r="J36" s="159"/>
      <c r="K36" s="154" t="s">
        <v>2</v>
      </c>
      <c r="L36" s="151">
        <v>6</v>
      </c>
      <c r="N36" s="160"/>
      <c r="O36" s="150" t="s">
        <v>17</v>
      </c>
      <c r="P36" s="160"/>
      <c r="Q36" s="154"/>
      <c r="R36" s="160"/>
      <c r="S36" s="150" t="s">
        <v>17</v>
      </c>
      <c r="T36" s="160"/>
      <c r="U36" s="153" t="s">
        <v>38</v>
      </c>
      <c r="V36" s="159"/>
      <c r="W36" s="154" t="s">
        <v>2</v>
      </c>
      <c r="X36" s="161" t="s">
        <v>37</v>
      </c>
      <c r="Y36" s="154"/>
      <c r="Z36" s="161">
        <v>6</v>
      </c>
      <c r="AB36" s="165"/>
    </row>
    <row r="37" spans="2:28" x14ac:dyDescent="0.4">
      <c r="B37" s="150">
        <v>32</v>
      </c>
      <c r="C37" s="151" t="s">
        <v>71</v>
      </c>
      <c r="D37" s="166" t="str">
        <f t="shared" si="2"/>
        <v>ae</v>
      </c>
      <c r="E37" s="150" t="s">
        <v>16</v>
      </c>
      <c r="F37" s="159"/>
      <c r="G37" s="150" t="s">
        <v>17</v>
      </c>
      <c r="H37" s="159"/>
      <c r="I37" s="153" t="s">
        <v>38</v>
      </c>
      <c r="J37" s="159"/>
      <c r="K37" s="154" t="s">
        <v>2</v>
      </c>
      <c r="L37" s="151">
        <v>7</v>
      </c>
      <c r="N37" s="160"/>
      <c r="O37" s="150" t="s">
        <v>17</v>
      </c>
      <c r="P37" s="160"/>
      <c r="Q37" s="154"/>
      <c r="R37" s="160"/>
      <c r="S37" s="150" t="s">
        <v>17</v>
      </c>
      <c r="T37" s="160"/>
      <c r="U37" s="153" t="s">
        <v>38</v>
      </c>
      <c r="V37" s="159"/>
      <c r="W37" s="154" t="s">
        <v>2</v>
      </c>
      <c r="X37" s="161" t="s">
        <v>37</v>
      </c>
      <c r="Y37" s="154"/>
      <c r="Z37" s="161">
        <v>7</v>
      </c>
      <c r="AB37" s="165"/>
    </row>
    <row r="38" spans="2:28" x14ac:dyDescent="0.4">
      <c r="B38" s="150">
        <v>33</v>
      </c>
      <c r="C38" s="151" t="s">
        <v>72</v>
      </c>
      <c r="D38" s="166" t="str">
        <f t="shared" si="2"/>
        <v>af</v>
      </c>
      <c r="E38" s="150" t="s">
        <v>16</v>
      </c>
      <c r="F38" s="159"/>
      <c r="G38" s="150" t="s">
        <v>17</v>
      </c>
      <c r="H38" s="159"/>
      <c r="I38" s="153" t="s">
        <v>38</v>
      </c>
      <c r="J38" s="159"/>
      <c r="K38" s="154" t="s">
        <v>2</v>
      </c>
      <c r="L38" s="151">
        <v>8</v>
      </c>
      <c r="N38" s="160"/>
      <c r="O38" s="150" t="s">
        <v>17</v>
      </c>
      <c r="P38" s="160"/>
      <c r="Q38" s="154"/>
      <c r="R38" s="160"/>
      <c r="S38" s="150" t="s">
        <v>17</v>
      </c>
      <c r="T38" s="160"/>
      <c r="U38" s="153" t="s">
        <v>38</v>
      </c>
      <c r="V38" s="159"/>
      <c r="W38" s="154" t="s">
        <v>2</v>
      </c>
      <c r="X38" s="161" t="s">
        <v>37</v>
      </c>
      <c r="Y38" s="154"/>
      <c r="Z38" s="161">
        <v>8</v>
      </c>
      <c r="AB38" s="165"/>
    </row>
    <row r="39" spans="2:28" x14ac:dyDescent="0.4">
      <c r="B39" s="150">
        <v>34</v>
      </c>
      <c r="C39" s="167" t="s">
        <v>112</v>
      </c>
      <c r="D39" s="166"/>
      <c r="E39" s="150" t="s">
        <v>16</v>
      </c>
      <c r="F39" s="152"/>
      <c r="G39" s="150" t="s">
        <v>17</v>
      </c>
      <c r="H39" s="152"/>
      <c r="I39" s="153" t="s">
        <v>38</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38</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37</v>
      </c>
      <c r="D40" s="166"/>
      <c r="E40" s="150" t="s">
        <v>16</v>
      </c>
      <c r="F40" s="152"/>
      <c r="G40" s="150" t="s">
        <v>17</v>
      </c>
      <c r="H40" s="152"/>
      <c r="I40" s="153" t="s">
        <v>38</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38</v>
      </c>
      <c r="V40" s="152">
        <v>0</v>
      </c>
      <c r="W40" s="145" t="s">
        <v>2</v>
      </c>
      <c r="X40" s="157" t="str">
        <f t="shared" si="13"/>
        <v/>
      </c>
      <c r="Z40" s="157" t="str">
        <f t="shared" si="14"/>
        <v/>
      </c>
      <c r="AB40" s="165"/>
    </row>
    <row r="41" spans="2:28" x14ac:dyDescent="0.4">
      <c r="B41" s="150"/>
      <c r="C41" s="162" t="s">
        <v>37</v>
      </c>
      <c r="D41" s="166" t="str">
        <f>C39</f>
        <v>ag</v>
      </c>
      <c r="E41" s="150" t="s">
        <v>16</v>
      </c>
      <c r="F41" s="152" t="s">
        <v>37</v>
      </c>
      <c r="G41" s="150" t="s">
        <v>17</v>
      </c>
      <c r="H41" s="152" t="s">
        <v>37</v>
      </c>
      <c r="I41" s="153" t="s">
        <v>38</v>
      </c>
      <c r="J41" s="152" t="s">
        <v>37</v>
      </c>
      <c r="K41" s="154" t="s">
        <v>2</v>
      </c>
      <c r="L41" s="157" t="str">
        <f>IF(OR(L39="",L40=""),"",L39+L40)</f>
        <v/>
      </c>
      <c r="N41" s="155" t="s">
        <v>37</v>
      </c>
      <c r="O41" s="144" t="s">
        <v>17</v>
      </c>
      <c r="P41" s="155" t="s">
        <v>37</v>
      </c>
      <c r="R41" s="158" t="str">
        <f t="shared" si="11"/>
        <v/>
      </c>
      <c r="S41" s="144" t="s">
        <v>17</v>
      </c>
      <c r="T41" s="158" t="str">
        <f t="shared" si="12"/>
        <v>-</v>
      </c>
      <c r="U41" s="156" t="s">
        <v>38</v>
      </c>
      <c r="V41" s="152" t="s">
        <v>188</v>
      </c>
      <c r="W41" s="145" t="s">
        <v>2</v>
      </c>
      <c r="X41" s="157" t="str">
        <f>IF(OR(X39="",X40=""),"",X39+X40)</f>
        <v/>
      </c>
      <c r="Z41" s="157" t="str">
        <f>IF(X41="",L41,IF(OR(L41-X41=0,L41-X41&lt;0),"-",L41-X41))</f>
        <v/>
      </c>
      <c r="AB41" s="165" t="s">
        <v>189</v>
      </c>
    </row>
    <row r="42" spans="2:28" x14ac:dyDescent="0.4">
      <c r="B42" s="150"/>
      <c r="C42" s="167" t="s">
        <v>181</v>
      </c>
      <c r="D42" s="166"/>
      <c r="E42" s="150" t="s">
        <v>16</v>
      </c>
      <c r="F42" s="152"/>
      <c r="G42" s="150" t="s">
        <v>17</v>
      </c>
      <c r="H42" s="152"/>
      <c r="I42" s="153" t="s">
        <v>38</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38</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37</v>
      </c>
      <c r="D43" s="166"/>
      <c r="E43" s="150" t="s">
        <v>16</v>
      </c>
      <c r="F43" s="152"/>
      <c r="G43" s="150" t="s">
        <v>17</v>
      </c>
      <c r="H43" s="152"/>
      <c r="I43" s="153" t="s">
        <v>38</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38</v>
      </c>
      <c r="V43" s="152">
        <v>0</v>
      </c>
      <c r="W43" s="145" t="s">
        <v>2</v>
      </c>
      <c r="X43" s="157" t="str">
        <f t="shared" si="16"/>
        <v/>
      </c>
      <c r="Z43" s="157" t="str">
        <f t="shared" si="17"/>
        <v/>
      </c>
      <c r="AB43" s="165"/>
    </row>
    <row r="44" spans="2:28" x14ac:dyDescent="0.4">
      <c r="B44" s="150"/>
      <c r="C44" s="162" t="s">
        <v>37</v>
      </c>
      <c r="D44" s="166" t="str">
        <f>C42</f>
        <v>ah</v>
      </c>
      <c r="E44" s="150" t="s">
        <v>16</v>
      </c>
      <c r="F44" s="152" t="s">
        <v>37</v>
      </c>
      <c r="G44" s="150" t="s">
        <v>17</v>
      </c>
      <c r="H44" s="152" t="s">
        <v>37</v>
      </c>
      <c r="I44" s="153" t="s">
        <v>38</v>
      </c>
      <c r="J44" s="152" t="s">
        <v>37</v>
      </c>
      <c r="K44" s="154" t="s">
        <v>2</v>
      </c>
      <c r="L44" s="157" t="str">
        <f>IF(OR(L42="",L43=""),"",L42+L43)</f>
        <v/>
      </c>
      <c r="N44" s="155" t="s">
        <v>37</v>
      </c>
      <c r="O44" s="144" t="s">
        <v>17</v>
      </c>
      <c r="P44" s="155" t="s">
        <v>37</v>
      </c>
      <c r="R44" s="158" t="str">
        <f t="shared" si="11"/>
        <v/>
      </c>
      <c r="S44" s="144" t="s">
        <v>17</v>
      </c>
      <c r="T44" s="158" t="str">
        <f t="shared" si="12"/>
        <v>-</v>
      </c>
      <c r="U44" s="156" t="s">
        <v>38</v>
      </c>
      <c r="V44" s="152" t="s">
        <v>188</v>
      </c>
      <c r="W44" s="145" t="s">
        <v>2</v>
      </c>
      <c r="X44" s="157" t="str">
        <f>IF(OR(X42="",X43=""),"",X42+X43)</f>
        <v/>
      </c>
      <c r="Z44" s="157" t="str">
        <f>IF(X44="",L44,IF(OR(L44-X44=0,L44-X44&lt;0),"-",L44-X44))</f>
        <v/>
      </c>
      <c r="AB44" s="165" t="s">
        <v>190</v>
      </c>
    </row>
    <row r="45" spans="2:28" x14ac:dyDescent="0.4">
      <c r="B45" s="150"/>
      <c r="C45" s="167" t="s">
        <v>182</v>
      </c>
      <c r="D45" s="166"/>
      <c r="E45" s="150" t="s">
        <v>16</v>
      </c>
      <c r="F45" s="152"/>
      <c r="G45" s="150" t="s">
        <v>17</v>
      </c>
      <c r="H45" s="152"/>
      <c r="I45" s="153" t="s">
        <v>38</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38</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37</v>
      </c>
      <c r="D46" s="166"/>
      <c r="E46" s="150" t="s">
        <v>16</v>
      </c>
      <c r="F46" s="152"/>
      <c r="G46" s="150" t="s">
        <v>17</v>
      </c>
      <c r="H46" s="152"/>
      <c r="I46" s="153" t="s">
        <v>38</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38</v>
      </c>
      <c r="V46" s="152">
        <v>0</v>
      </c>
      <c r="W46" s="145" t="s">
        <v>2</v>
      </c>
      <c r="X46" s="157" t="str">
        <f t="shared" si="19"/>
        <v/>
      </c>
      <c r="Z46" s="157" t="str">
        <f t="shared" si="20"/>
        <v/>
      </c>
      <c r="AB46" s="165"/>
    </row>
    <row r="47" spans="2:28" x14ac:dyDescent="0.4">
      <c r="B47" s="150"/>
      <c r="C47" s="162" t="s">
        <v>37</v>
      </c>
      <c r="D47" s="166" t="str">
        <f>C45</f>
        <v>ai</v>
      </c>
      <c r="E47" s="150" t="s">
        <v>16</v>
      </c>
      <c r="F47" s="152" t="s">
        <v>37</v>
      </c>
      <c r="G47" s="150" t="s">
        <v>17</v>
      </c>
      <c r="H47" s="152" t="s">
        <v>37</v>
      </c>
      <c r="I47" s="153" t="s">
        <v>38</v>
      </c>
      <c r="J47" s="152" t="s">
        <v>37</v>
      </c>
      <c r="K47" s="154" t="s">
        <v>2</v>
      </c>
      <c r="L47" s="157" t="str">
        <f>IF(OR(L45="",L46=""),"",L45+L46)</f>
        <v/>
      </c>
      <c r="N47" s="155" t="s">
        <v>37</v>
      </c>
      <c r="O47" s="144" t="s">
        <v>17</v>
      </c>
      <c r="P47" s="155" t="s">
        <v>37</v>
      </c>
      <c r="R47" s="158" t="str">
        <f t="shared" si="11"/>
        <v/>
      </c>
      <c r="S47" s="144" t="s">
        <v>17</v>
      </c>
      <c r="T47" s="158" t="str">
        <f t="shared" si="12"/>
        <v>-</v>
      </c>
      <c r="U47" s="156" t="s">
        <v>38</v>
      </c>
      <c r="V47" s="152" t="s">
        <v>188</v>
      </c>
      <c r="W47" s="145" t="s">
        <v>2</v>
      </c>
      <c r="X47" s="157" t="str">
        <f>IF(OR(X45="",X46=""),"",X45+X46)</f>
        <v/>
      </c>
      <c r="Z47" s="157" t="str">
        <f>IF(X47="",L47,IF(OR(L47-X47=0,L47-X47&lt;0),"-",L47-X47))</f>
        <v/>
      </c>
      <c r="AB47" s="165" t="s">
        <v>190</v>
      </c>
    </row>
    <row r="49" spans="3:4" x14ac:dyDescent="0.4">
      <c r="C49" s="146" t="s">
        <v>193</v>
      </c>
      <c r="D49" s="146"/>
    </row>
    <row r="50" spans="3:4" x14ac:dyDescent="0.4">
      <c r="C50" s="146" t="s">
        <v>194</v>
      </c>
      <c r="D50" s="146"/>
    </row>
    <row r="51" spans="3:4" x14ac:dyDescent="0.4">
      <c r="C51" s="146" t="s">
        <v>191</v>
      </c>
      <c r="D51" s="146"/>
    </row>
    <row r="52" spans="3:4" x14ac:dyDescent="0.4">
      <c r="C52" s="146" t="s">
        <v>192</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3"/>
  <sheetViews>
    <sheetView workbookViewId="0">
      <selection activeCell="B68" sqref="B68"/>
    </sheetView>
  </sheetViews>
  <sheetFormatPr defaultColWidth="9" defaultRowHeight="18.75" x14ac:dyDescent="0.4"/>
  <cols>
    <col min="1" max="1" width="1.375" style="40" customWidth="1"/>
    <col min="2" max="3" width="9" style="40"/>
    <col min="4" max="4" width="40.625" style="40" customWidth="1"/>
    <col min="5" max="16384" width="9" style="40"/>
  </cols>
  <sheetData>
    <row r="1" spans="2:11" x14ac:dyDescent="0.4">
      <c r="B1" s="40" t="s">
        <v>116</v>
      </c>
      <c r="D1" s="89"/>
      <c r="E1" s="89"/>
      <c r="F1" s="89"/>
    </row>
    <row r="2" spans="2:11" s="91" customFormat="1" ht="20.25" customHeight="1" x14ac:dyDescent="0.4">
      <c r="B2" s="90" t="s">
        <v>132</v>
      </c>
      <c r="C2" s="90"/>
      <c r="D2" s="89"/>
      <c r="E2" s="89"/>
      <c r="F2" s="89"/>
    </row>
    <row r="3" spans="2:11" s="91" customFormat="1" ht="20.25" customHeight="1" x14ac:dyDescent="0.4">
      <c r="B3" s="90"/>
      <c r="C3" s="90"/>
      <c r="D3" s="89"/>
      <c r="E3" s="89"/>
      <c r="F3" s="89"/>
    </row>
    <row r="4" spans="2:11" s="96" customFormat="1" ht="20.25" customHeight="1" x14ac:dyDescent="0.4">
      <c r="B4" s="109"/>
      <c r="C4" s="89" t="s">
        <v>157</v>
      </c>
      <c r="D4" s="89"/>
      <c r="F4" s="394" t="s">
        <v>158</v>
      </c>
      <c r="G4" s="394"/>
      <c r="H4" s="394"/>
      <c r="I4" s="394"/>
      <c r="J4" s="394"/>
      <c r="K4" s="394"/>
    </row>
    <row r="5" spans="2:11" s="96" customFormat="1" ht="20.25" customHeight="1" x14ac:dyDescent="0.4">
      <c r="B5" s="110"/>
      <c r="C5" s="89" t="s">
        <v>159</v>
      </c>
      <c r="D5" s="89"/>
      <c r="F5" s="394"/>
      <c r="G5" s="394"/>
      <c r="H5" s="394"/>
      <c r="I5" s="394"/>
      <c r="J5" s="394"/>
      <c r="K5" s="394"/>
    </row>
    <row r="6" spans="2:11" s="91" customFormat="1" ht="20.25" customHeight="1" x14ac:dyDescent="0.4">
      <c r="B6" s="93" t="s">
        <v>152</v>
      </c>
      <c r="C6" s="89"/>
      <c r="D6" s="89"/>
      <c r="E6" s="92"/>
      <c r="F6" s="94"/>
    </row>
    <row r="7" spans="2:11" s="91" customFormat="1" ht="20.25" customHeight="1" x14ac:dyDescent="0.4">
      <c r="B7" s="90"/>
      <c r="C7" s="90"/>
      <c r="D7" s="89"/>
      <c r="E7" s="92"/>
      <c r="F7" s="94"/>
    </row>
    <row r="8" spans="2:11" s="91" customFormat="1" ht="20.25" customHeight="1" x14ac:dyDescent="0.4">
      <c r="B8" s="89" t="s">
        <v>117</v>
      </c>
      <c r="C8" s="90"/>
      <c r="D8" s="89"/>
      <c r="E8" s="92"/>
      <c r="F8" s="94"/>
    </row>
    <row r="9" spans="2:11" s="91" customFormat="1" ht="20.25" customHeight="1" x14ac:dyDescent="0.4">
      <c r="B9" s="90"/>
      <c r="C9" s="90"/>
      <c r="D9" s="89"/>
      <c r="E9" s="89"/>
      <c r="F9" s="89"/>
    </row>
    <row r="10" spans="2:11" s="91" customFormat="1" ht="20.25" customHeight="1" x14ac:dyDescent="0.4">
      <c r="B10" s="89" t="s">
        <v>205</v>
      </c>
      <c r="C10" s="90"/>
      <c r="D10" s="89"/>
      <c r="E10" s="89"/>
      <c r="F10" s="89"/>
    </row>
    <row r="11" spans="2:11" s="91" customFormat="1" ht="20.25" customHeight="1" x14ac:dyDescent="0.4">
      <c r="B11" s="89"/>
      <c r="C11" s="90"/>
      <c r="D11" s="89"/>
      <c r="E11" s="89"/>
      <c r="F11" s="89"/>
    </row>
    <row r="12" spans="2:11" s="91" customFormat="1" ht="20.25" customHeight="1" x14ac:dyDescent="0.4">
      <c r="B12" s="89" t="s">
        <v>209</v>
      </c>
      <c r="C12" s="90"/>
      <c r="D12" s="89"/>
    </row>
    <row r="13" spans="2:11" s="91" customFormat="1" ht="20.25" customHeight="1" x14ac:dyDescent="0.4">
      <c r="B13" s="89"/>
      <c r="C13" s="90"/>
      <c r="D13" s="89"/>
    </row>
    <row r="14" spans="2:11" s="91" customFormat="1" ht="20.25" customHeight="1" x14ac:dyDescent="0.4">
      <c r="B14" s="89" t="s">
        <v>206</v>
      </c>
      <c r="C14" s="90"/>
      <c r="D14" s="89"/>
    </row>
    <row r="15" spans="2:11" s="91" customFormat="1" ht="20.25" customHeight="1" x14ac:dyDescent="0.4">
      <c r="B15" s="89"/>
      <c r="C15" s="90"/>
      <c r="D15" s="89"/>
    </row>
    <row r="16" spans="2:11" s="91" customFormat="1" ht="20.25" customHeight="1" x14ac:dyDescent="0.4">
      <c r="B16" s="89" t="s">
        <v>237</v>
      </c>
      <c r="C16" s="90"/>
      <c r="D16" s="89"/>
    </row>
    <row r="17" spans="2:25" s="91" customFormat="1" ht="20.25" customHeight="1" x14ac:dyDescent="0.4">
      <c r="B17" s="89" t="s">
        <v>238</v>
      </c>
      <c r="C17" s="90"/>
      <c r="D17" s="89"/>
    </row>
    <row r="18" spans="2:25" s="91" customFormat="1" ht="20.25" customHeight="1" x14ac:dyDescent="0.4">
      <c r="B18" s="89"/>
      <c r="C18" s="90"/>
      <c r="D18" s="89"/>
    </row>
    <row r="19" spans="2:25" s="91" customFormat="1" ht="20.25" customHeight="1" x14ac:dyDescent="0.4">
      <c r="B19" s="89" t="s">
        <v>239</v>
      </c>
      <c r="C19" s="90"/>
      <c r="D19" s="89"/>
    </row>
    <row r="20" spans="2:25" s="91" customFormat="1" ht="20.25" customHeight="1" x14ac:dyDescent="0.4">
      <c r="B20" s="89"/>
      <c r="C20" s="90"/>
      <c r="D20" s="89"/>
    </row>
    <row r="21" spans="2:25" s="91" customFormat="1" ht="17.25" customHeight="1" x14ac:dyDescent="0.4">
      <c r="B21" s="89" t="s">
        <v>240</v>
      </c>
      <c r="C21" s="89"/>
      <c r="D21" s="89"/>
    </row>
    <row r="22" spans="2:25" s="91" customFormat="1" ht="17.25" customHeight="1" x14ac:dyDescent="0.4">
      <c r="B22" s="89" t="s">
        <v>118</v>
      </c>
      <c r="C22" s="89"/>
      <c r="D22" s="89"/>
    </row>
    <row r="23" spans="2:25" s="91" customFormat="1" ht="17.25" customHeight="1" x14ac:dyDescent="0.4">
      <c r="B23" s="89"/>
      <c r="C23" s="89"/>
      <c r="D23" s="89"/>
    </row>
    <row r="24" spans="2:25" s="91" customFormat="1" ht="17.25" customHeight="1" x14ac:dyDescent="0.4">
      <c r="B24" s="89"/>
      <c r="C24" s="65" t="s">
        <v>20</v>
      </c>
      <c r="D24" s="65" t="s">
        <v>3</v>
      </c>
    </row>
    <row r="25" spans="2:25" s="91" customFormat="1" ht="17.25" customHeight="1" x14ac:dyDescent="0.4">
      <c r="B25" s="89"/>
      <c r="C25" s="65">
        <v>1</v>
      </c>
      <c r="D25" s="95" t="s">
        <v>77</v>
      </c>
    </row>
    <row r="26" spans="2:25" s="91" customFormat="1" ht="17.25" customHeight="1" x14ac:dyDescent="0.4">
      <c r="B26" s="89"/>
      <c r="C26" s="65">
        <v>2</v>
      </c>
      <c r="D26" s="95" t="s">
        <v>88</v>
      </c>
      <c r="E26" s="91" t="s">
        <v>130</v>
      </c>
    </row>
    <row r="27" spans="2:25" s="91" customFormat="1" ht="17.25" customHeight="1" x14ac:dyDescent="0.4">
      <c r="B27" s="89"/>
      <c r="C27" s="65">
        <v>3</v>
      </c>
      <c r="D27" s="95" t="s">
        <v>78</v>
      </c>
    </row>
    <row r="28" spans="2:25" s="91" customFormat="1" ht="17.25" customHeight="1" x14ac:dyDescent="0.4">
      <c r="B28" s="89"/>
      <c r="C28" s="65">
        <v>4</v>
      </c>
      <c r="D28" s="95" t="s">
        <v>84</v>
      </c>
      <c r="E28" s="91" t="s">
        <v>127</v>
      </c>
    </row>
    <row r="29" spans="2:25" s="91" customFormat="1" ht="17.25" customHeight="1" x14ac:dyDescent="0.4">
      <c r="B29" s="89"/>
      <c r="C29" s="92"/>
      <c r="D29" s="94"/>
    </row>
    <row r="30" spans="2:25" s="91" customFormat="1" ht="17.25" customHeight="1" x14ac:dyDescent="0.4">
      <c r="B30" s="89" t="s">
        <v>241</v>
      </c>
      <c r="C30" s="89"/>
      <c r="D30" s="89"/>
      <c r="E30" s="96"/>
      <c r="F30" s="96"/>
    </row>
    <row r="31" spans="2:25" s="91" customFormat="1" ht="17.25" customHeight="1" x14ac:dyDescent="0.4">
      <c r="B31" s="89" t="s">
        <v>119</v>
      </c>
      <c r="C31" s="89"/>
      <c r="D31" s="89"/>
      <c r="E31" s="96"/>
      <c r="F31" s="96"/>
    </row>
    <row r="32" spans="2:25" s="91" customFormat="1" ht="17.25" customHeight="1" x14ac:dyDescent="0.4">
      <c r="B32" s="89"/>
      <c r="C32" s="89"/>
      <c r="D32" s="89"/>
      <c r="E32" s="96"/>
      <c r="F32" s="96"/>
      <c r="G32" s="97"/>
      <c r="H32" s="97"/>
      <c r="J32" s="97"/>
      <c r="K32" s="97"/>
      <c r="L32" s="97"/>
      <c r="M32" s="97"/>
      <c r="N32" s="97"/>
      <c r="O32" s="97"/>
      <c r="R32" s="97"/>
      <c r="S32" s="97"/>
      <c r="T32" s="97"/>
      <c r="W32" s="97"/>
      <c r="X32" s="97"/>
      <c r="Y32" s="97"/>
    </row>
    <row r="33" spans="2:51" s="91" customFormat="1" ht="17.25" customHeight="1" x14ac:dyDescent="0.4">
      <c r="B33" s="89"/>
      <c r="C33" s="65" t="s">
        <v>4</v>
      </c>
      <c r="D33" s="65" t="s">
        <v>5</v>
      </c>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6</v>
      </c>
      <c r="D34" s="95" t="s">
        <v>120</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7</v>
      </c>
      <c r="D35" s="95" t="s">
        <v>121</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8</v>
      </c>
      <c r="D36" s="95" t="s">
        <v>122</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9</v>
      </c>
      <c r="D37" s="95" t="s">
        <v>153</v>
      </c>
      <c r="E37" s="96"/>
      <c r="F37" s="96"/>
      <c r="G37" s="97"/>
      <c r="H37" s="97"/>
      <c r="J37" s="97"/>
      <c r="K37" s="97"/>
      <c r="L37" s="97"/>
      <c r="M37" s="97"/>
      <c r="N37" s="97"/>
      <c r="O37" s="97"/>
      <c r="R37" s="97"/>
      <c r="S37" s="97"/>
      <c r="T37" s="97"/>
      <c r="W37" s="97"/>
      <c r="X37" s="97"/>
      <c r="Y37" s="97"/>
    </row>
    <row r="38" spans="2:51" s="91" customFormat="1" ht="17.25" customHeight="1" x14ac:dyDescent="0.4">
      <c r="B38" s="89"/>
      <c r="C38" s="89"/>
      <c r="D38" s="89"/>
      <c r="E38" s="96"/>
      <c r="F38" s="96"/>
      <c r="G38" s="97"/>
      <c r="H38" s="97"/>
      <c r="J38" s="97"/>
      <c r="K38" s="97"/>
      <c r="L38" s="97"/>
      <c r="M38" s="97"/>
      <c r="N38" s="97"/>
      <c r="O38" s="97"/>
      <c r="R38" s="97"/>
      <c r="S38" s="97"/>
      <c r="T38" s="97"/>
      <c r="W38" s="97"/>
      <c r="X38" s="97"/>
      <c r="Y38" s="97"/>
    </row>
    <row r="39" spans="2:51" s="91" customFormat="1" ht="17.25" customHeight="1" x14ac:dyDescent="0.4">
      <c r="B39" s="89"/>
      <c r="C39" s="98" t="s">
        <v>10</v>
      </c>
      <c r="D39" s="89"/>
      <c r="E39" s="96"/>
      <c r="F39" s="96"/>
      <c r="G39" s="97"/>
      <c r="H39" s="97"/>
      <c r="J39" s="97"/>
      <c r="K39" s="97"/>
      <c r="L39" s="97"/>
      <c r="M39" s="97"/>
      <c r="N39" s="97"/>
      <c r="O39" s="97"/>
      <c r="R39" s="97"/>
      <c r="S39" s="97"/>
      <c r="T39" s="97"/>
      <c r="W39" s="97"/>
      <c r="X39" s="97"/>
      <c r="Y39" s="97"/>
    </row>
    <row r="40" spans="2:51" s="91" customFormat="1" ht="17.25" customHeight="1" x14ac:dyDescent="0.4">
      <c r="B40" s="96"/>
      <c r="C40" s="89" t="s">
        <v>123</v>
      </c>
      <c r="D40" s="96"/>
      <c r="E40" s="96"/>
      <c r="F40" s="98"/>
      <c r="G40" s="97"/>
      <c r="H40" s="97"/>
      <c r="J40" s="97"/>
      <c r="K40" s="97"/>
      <c r="L40" s="97"/>
      <c r="M40" s="97"/>
      <c r="N40" s="97"/>
      <c r="O40" s="97"/>
      <c r="R40" s="97"/>
      <c r="S40" s="97"/>
      <c r="T40" s="97"/>
      <c r="W40" s="97"/>
      <c r="X40" s="97"/>
      <c r="Y40" s="97"/>
    </row>
    <row r="41" spans="2:51" s="91" customFormat="1" ht="17.25" customHeight="1" x14ac:dyDescent="0.4">
      <c r="B41" s="96"/>
      <c r="C41" s="89" t="s">
        <v>154</v>
      </c>
      <c r="D41" s="96"/>
      <c r="E41" s="96"/>
      <c r="F41" s="89"/>
      <c r="G41" s="97"/>
      <c r="H41" s="97"/>
      <c r="J41" s="97"/>
      <c r="K41" s="97"/>
      <c r="L41" s="97"/>
      <c r="M41" s="97"/>
      <c r="N41" s="97"/>
      <c r="O41" s="97"/>
      <c r="R41" s="97"/>
      <c r="S41" s="97"/>
      <c r="T41" s="97"/>
      <c r="W41" s="97"/>
      <c r="X41" s="97"/>
      <c r="Y41" s="97"/>
    </row>
    <row r="42" spans="2:51" s="91" customFormat="1" ht="17.25" customHeight="1" x14ac:dyDescent="0.4">
      <c r="B42" s="89"/>
      <c r="C42" s="89"/>
      <c r="D42" s="89"/>
      <c r="E42" s="98"/>
      <c r="F42" s="97"/>
      <c r="G42" s="97"/>
      <c r="H42" s="97"/>
      <c r="J42" s="97"/>
      <c r="K42" s="97"/>
      <c r="L42" s="97"/>
      <c r="M42" s="97"/>
      <c r="N42" s="97"/>
      <c r="O42" s="97"/>
      <c r="R42" s="97"/>
      <c r="S42" s="97"/>
      <c r="T42" s="97"/>
      <c r="W42" s="97"/>
      <c r="X42" s="97"/>
      <c r="Y42" s="97"/>
    </row>
    <row r="43" spans="2:51" s="91" customFormat="1" ht="17.25" customHeight="1" x14ac:dyDescent="0.4">
      <c r="B43" s="89" t="s">
        <v>242</v>
      </c>
      <c r="C43" s="89"/>
      <c r="D43" s="89"/>
    </row>
    <row r="44" spans="2:51" s="91" customFormat="1" ht="17.25" customHeight="1" x14ac:dyDescent="0.4">
      <c r="B44" s="89" t="s">
        <v>124</v>
      </c>
      <c r="C44" s="89"/>
      <c r="D44" s="89"/>
      <c r="AH44" s="64"/>
      <c r="AI44" s="64"/>
      <c r="AJ44" s="64"/>
      <c r="AK44" s="64"/>
      <c r="AL44" s="64"/>
      <c r="AM44" s="64"/>
      <c r="AN44" s="64"/>
      <c r="AO44" s="64"/>
      <c r="AP44" s="64"/>
      <c r="AQ44" s="64"/>
      <c r="AR44" s="64"/>
      <c r="AS44" s="64"/>
    </row>
    <row r="45" spans="2:51" s="91" customFormat="1" ht="17.25" customHeight="1" x14ac:dyDescent="0.4">
      <c r="B45" s="99" t="s">
        <v>128</v>
      </c>
      <c r="C45" s="96"/>
      <c r="D45" s="96"/>
      <c r="E45" s="100"/>
      <c r="F45" s="100"/>
      <c r="G45" s="100"/>
      <c r="H45" s="100"/>
      <c r="I45" s="100"/>
      <c r="J45" s="100"/>
      <c r="K45" s="100"/>
      <c r="L45" s="100"/>
      <c r="M45" s="100"/>
      <c r="N45" s="100"/>
      <c r="O45" s="101"/>
      <c r="P45" s="101"/>
      <c r="Q45" s="100"/>
      <c r="R45" s="101"/>
      <c r="S45" s="100"/>
      <c r="T45" s="100"/>
      <c r="U45" s="101"/>
      <c r="V45" s="64"/>
      <c r="W45" s="64"/>
      <c r="X45" s="64"/>
      <c r="Y45" s="100"/>
      <c r="Z45" s="100"/>
      <c r="AA45" s="100"/>
      <c r="AB45" s="100"/>
      <c r="AC45" s="64"/>
      <c r="AD45" s="100"/>
      <c r="AE45" s="101"/>
      <c r="AF45" s="101"/>
      <c r="AG45" s="101"/>
      <c r="AH45" s="101"/>
      <c r="AI45" s="102"/>
      <c r="AJ45" s="101"/>
      <c r="AK45" s="101"/>
      <c r="AL45" s="101"/>
      <c r="AM45" s="101"/>
      <c r="AN45" s="101"/>
      <c r="AO45" s="101"/>
      <c r="AP45" s="101"/>
      <c r="AQ45" s="101"/>
      <c r="AR45" s="101"/>
      <c r="AS45" s="101"/>
      <c r="AT45" s="101"/>
      <c r="AU45" s="101"/>
      <c r="AV45" s="101"/>
      <c r="AW45" s="101"/>
      <c r="AX45" s="101"/>
      <c r="AY45" s="102"/>
    </row>
    <row r="46" spans="2:51" s="91" customFormat="1" ht="17.25" customHeight="1" x14ac:dyDescent="0.4">
      <c r="F46" s="64"/>
    </row>
    <row r="47" spans="2:51" s="91" customFormat="1" ht="17.25" customHeight="1" x14ac:dyDescent="0.4">
      <c r="B47" s="89" t="s">
        <v>243</v>
      </c>
      <c r="C47" s="89"/>
    </row>
    <row r="48" spans="2:51" s="91" customFormat="1" ht="17.25" customHeight="1" x14ac:dyDescent="0.4">
      <c r="B48" s="89"/>
      <c r="C48" s="89"/>
    </row>
    <row r="49" spans="2:54" s="91" customFormat="1" ht="17.25" customHeight="1" x14ac:dyDescent="0.4">
      <c r="B49" s="89" t="s">
        <v>244</v>
      </c>
      <c r="C49" s="89"/>
    </row>
    <row r="50" spans="2:54" s="91" customFormat="1" ht="17.25" customHeight="1" x14ac:dyDescent="0.4">
      <c r="B50" s="89" t="s">
        <v>207</v>
      </c>
      <c r="C50" s="89"/>
    </row>
    <row r="51" spans="2:54" s="91" customFormat="1" ht="17.25" customHeight="1" x14ac:dyDescent="0.4">
      <c r="B51" s="89"/>
      <c r="C51" s="89"/>
    </row>
    <row r="52" spans="2:54" s="91" customFormat="1" ht="17.25" customHeight="1" x14ac:dyDescent="0.4">
      <c r="B52" s="89" t="s">
        <v>245</v>
      </c>
      <c r="C52" s="89"/>
    </row>
    <row r="53" spans="2:54" s="91" customFormat="1" ht="17.25" customHeight="1" x14ac:dyDescent="0.4">
      <c r="B53" s="89" t="s">
        <v>125</v>
      </c>
      <c r="C53" s="89"/>
    </row>
    <row r="54" spans="2:54" s="91" customFormat="1" ht="17.25" customHeight="1" x14ac:dyDescent="0.4">
      <c r="B54" s="89"/>
      <c r="C54" s="89"/>
    </row>
    <row r="55" spans="2:54" s="91" customFormat="1" ht="17.25" customHeight="1" x14ac:dyDescent="0.4">
      <c r="B55" s="89" t="s">
        <v>246</v>
      </c>
      <c r="C55" s="89"/>
      <c r="D55" s="89"/>
    </row>
    <row r="56" spans="2:54" s="91" customFormat="1" ht="17.25" customHeight="1" x14ac:dyDescent="0.4">
      <c r="B56" s="89"/>
      <c r="C56" s="89"/>
      <c r="D56" s="89"/>
    </row>
    <row r="57" spans="2:54" s="91" customFormat="1" ht="17.25" customHeight="1" x14ac:dyDescent="0.4">
      <c r="B57" s="96" t="s">
        <v>247</v>
      </c>
      <c r="C57" s="96"/>
      <c r="D57" s="89"/>
    </row>
    <row r="58" spans="2:54" s="91" customFormat="1" ht="17.25" customHeight="1" x14ac:dyDescent="0.4">
      <c r="B58" s="96" t="s">
        <v>126</v>
      </c>
      <c r="C58" s="96"/>
      <c r="D58" s="89"/>
    </row>
    <row r="59" spans="2:54" s="91" customFormat="1" ht="17.25" customHeight="1" x14ac:dyDescent="0.4">
      <c r="B59" s="96" t="s">
        <v>208</v>
      </c>
    </row>
    <row r="60" spans="2:54" s="91" customFormat="1" ht="17.25" customHeight="1" x14ac:dyDescent="0.4">
      <c r="B60" s="96"/>
    </row>
    <row r="61" spans="2:54" s="91" customFormat="1" ht="17.25" customHeight="1" x14ac:dyDescent="0.4">
      <c r="B61" s="91" t="s">
        <v>248</v>
      </c>
      <c r="E61" s="103"/>
      <c r="F61" s="103"/>
      <c r="G61" s="103"/>
      <c r="H61" s="103"/>
      <c r="I61" s="103"/>
      <c r="J61" s="103"/>
      <c r="K61" s="103"/>
      <c r="L61" s="108"/>
      <c r="M61" s="96" t="s">
        <v>129</v>
      </c>
      <c r="N61" s="103"/>
      <c r="O61" s="103"/>
      <c r="P61" s="103"/>
      <c r="Q61" s="103"/>
      <c r="R61" s="103"/>
      <c r="S61" s="103"/>
      <c r="T61" s="103"/>
      <c r="U61" s="103"/>
      <c r="V61" s="103"/>
      <c r="W61" s="103"/>
      <c r="X61" s="103"/>
      <c r="Y61" s="103"/>
      <c r="Z61" s="103"/>
      <c r="AA61" s="103"/>
      <c r="AB61" s="103"/>
      <c r="AC61" s="103"/>
      <c r="AD61" s="103"/>
      <c r="AE61" s="103"/>
      <c r="AF61" s="103"/>
      <c r="AG61" s="103"/>
      <c r="AH61" s="103"/>
      <c r="AI61" s="103"/>
      <c r="AJ61" s="103"/>
      <c r="AK61" s="103"/>
      <c r="AL61" s="103"/>
      <c r="AM61" s="103"/>
      <c r="AN61" s="103"/>
      <c r="AO61" s="103"/>
      <c r="AP61" s="103"/>
      <c r="AQ61" s="103"/>
      <c r="AR61" s="103"/>
      <c r="AS61" s="103"/>
      <c r="AT61" s="103"/>
      <c r="AU61" s="103"/>
      <c r="AV61" s="103"/>
      <c r="AW61" s="103"/>
      <c r="AX61" s="103"/>
    </row>
    <row r="62" spans="2:54" s="91" customFormat="1" ht="17.25" customHeight="1" x14ac:dyDescent="0.4">
      <c r="E62" s="103"/>
      <c r="F62" s="103"/>
      <c r="G62" s="103"/>
      <c r="H62" s="103"/>
      <c r="I62" s="103"/>
      <c r="J62" s="103"/>
      <c r="K62" s="103"/>
      <c r="L62" s="103"/>
      <c r="M62" s="103"/>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4" s="91" customFormat="1" ht="17.25" customHeight="1" x14ac:dyDescent="0.4">
      <c r="B63" s="91" t="s">
        <v>249</v>
      </c>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4" s="91" customFormat="1" ht="17.25" customHeight="1" x14ac:dyDescent="0.4">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c r="AY64" s="103"/>
      <c r="AZ64" s="103"/>
      <c r="BA64" s="103"/>
      <c r="BB64" s="103"/>
    </row>
    <row r="65" spans="2:71" s="91" customFormat="1" ht="17.25" customHeight="1" x14ac:dyDescent="0.4">
      <c r="B65" s="91" t="s">
        <v>250</v>
      </c>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2">
      <c r="B67" s="91" t="s">
        <v>251</v>
      </c>
      <c r="BL67" s="104"/>
      <c r="BM67" s="105"/>
      <c r="BN67" s="104"/>
      <c r="BO67" s="104"/>
      <c r="BP67" s="104"/>
      <c r="BQ67" s="106"/>
      <c r="BR67" s="107"/>
      <c r="BS67" s="107"/>
    </row>
    <row r="68" spans="2:71" s="91" customFormat="1" ht="17.25" customHeight="1" x14ac:dyDescent="0.4">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row>
    <row r="69" spans="2:71" ht="17.25" customHeight="1" x14ac:dyDescent="0.4">
      <c r="B69" s="91" t="s">
        <v>252</v>
      </c>
    </row>
    <row r="70" spans="2:71" ht="18.75" customHeight="1" x14ac:dyDescent="0.4"/>
    <row r="71" spans="2:71" ht="18.75" customHeight="1" x14ac:dyDescent="0.4"/>
    <row r="72" spans="2:71" ht="18.75" customHeight="1" x14ac:dyDescent="0.4"/>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4"/>
  <sheetViews>
    <sheetView workbookViewId="0">
      <selection activeCell="D9" sqref="D9"/>
    </sheetView>
  </sheetViews>
  <sheetFormatPr defaultColWidth="9"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103</v>
      </c>
      <c r="C1" s="189"/>
      <c r="D1" s="189"/>
    </row>
    <row r="2" spans="2:12" x14ac:dyDescent="0.4">
      <c r="B2" s="189"/>
      <c r="C2" s="189"/>
      <c r="D2" s="189"/>
    </row>
    <row r="3" spans="2:12" x14ac:dyDescent="0.4">
      <c r="B3" s="191" t="s">
        <v>104</v>
      </c>
      <c r="C3" s="191" t="s">
        <v>105</v>
      </c>
      <c r="D3" s="189"/>
    </row>
    <row r="4" spans="2:12" x14ac:dyDescent="0.4">
      <c r="B4" s="192">
        <v>1</v>
      </c>
      <c r="C4" s="193" t="s">
        <v>106</v>
      </c>
      <c r="D4" s="189"/>
    </row>
    <row r="5" spans="2:12" x14ac:dyDescent="0.4">
      <c r="B5" s="192">
        <v>2</v>
      </c>
      <c r="C5" s="193" t="s">
        <v>107</v>
      </c>
    </row>
    <row r="6" spans="2:12" x14ac:dyDescent="0.4">
      <c r="B6" s="192">
        <v>3</v>
      </c>
      <c r="C6" s="193" t="s">
        <v>148</v>
      </c>
      <c r="D6" s="189"/>
    </row>
    <row r="7" spans="2:12" x14ac:dyDescent="0.4">
      <c r="B7" s="192">
        <v>4</v>
      </c>
      <c r="C7" s="193" t="s">
        <v>149</v>
      </c>
      <c r="D7" s="189"/>
    </row>
    <row r="8" spans="2:12" x14ac:dyDescent="0.4">
      <c r="B8" s="192">
        <v>5</v>
      </c>
      <c r="C8" s="193" t="s">
        <v>150</v>
      </c>
      <c r="D8" s="189"/>
    </row>
    <row r="9" spans="2:12" x14ac:dyDescent="0.4">
      <c r="B9" s="192">
        <v>6</v>
      </c>
      <c r="C9" s="193" t="s">
        <v>151</v>
      </c>
      <c r="D9" s="189"/>
    </row>
    <row r="10" spans="2:12" x14ac:dyDescent="0.4">
      <c r="B10" s="192">
        <v>7</v>
      </c>
      <c r="C10" s="193" t="s">
        <v>165</v>
      </c>
      <c r="D10" s="189"/>
    </row>
    <row r="12" spans="2:12" x14ac:dyDescent="0.4">
      <c r="B12" s="189" t="s">
        <v>108</v>
      </c>
    </row>
    <row r="13" spans="2:12" ht="26.25" thickBot="1" x14ac:dyDescent="0.45"/>
    <row r="14" spans="2:12" ht="26.25" thickBot="1" x14ac:dyDescent="0.45">
      <c r="B14" s="194" t="s">
        <v>85</v>
      </c>
      <c r="C14" s="195" t="s">
        <v>77</v>
      </c>
      <c r="D14" s="196" t="s">
        <v>88</v>
      </c>
      <c r="E14" s="196" t="s">
        <v>78</v>
      </c>
      <c r="F14" s="196" t="s">
        <v>84</v>
      </c>
      <c r="G14" s="196" t="s">
        <v>165</v>
      </c>
      <c r="H14" s="196" t="s">
        <v>165</v>
      </c>
      <c r="I14" s="196" t="s">
        <v>165</v>
      </c>
      <c r="J14" s="196" t="s">
        <v>165</v>
      </c>
      <c r="K14" s="196" t="s">
        <v>165</v>
      </c>
      <c r="L14" s="197" t="s">
        <v>165</v>
      </c>
    </row>
    <row r="15" spans="2:12" x14ac:dyDescent="0.4">
      <c r="B15" s="395" t="s">
        <v>86</v>
      </c>
      <c r="C15" s="198" t="s">
        <v>79</v>
      </c>
      <c r="D15" s="199" t="s">
        <v>80</v>
      </c>
      <c r="E15" s="199" t="s">
        <v>78</v>
      </c>
      <c r="F15" s="199" t="s">
        <v>83</v>
      </c>
      <c r="G15" s="200" t="s">
        <v>82</v>
      </c>
      <c r="H15" s="200" t="s">
        <v>82</v>
      </c>
      <c r="I15" s="200" t="s">
        <v>82</v>
      </c>
      <c r="J15" s="200" t="s">
        <v>82</v>
      </c>
      <c r="K15" s="200" t="s">
        <v>82</v>
      </c>
      <c r="L15" s="201" t="s">
        <v>82</v>
      </c>
    </row>
    <row r="16" spans="2:12" x14ac:dyDescent="0.4">
      <c r="B16" s="396"/>
      <c r="C16" s="202" t="s">
        <v>87</v>
      </c>
      <c r="D16" s="200" t="s">
        <v>81</v>
      </c>
      <c r="E16" s="200" t="s">
        <v>161</v>
      </c>
      <c r="F16" s="200" t="s">
        <v>82</v>
      </c>
      <c r="G16" s="200" t="s">
        <v>82</v>
      </c>
      <c r="H16" s="200" t="s">
        <v>82</v>
      </c>
      <c r="I16" s="200" t="s">
        <v>82</v>
      </c>
      <c r="J16" s="200" t="s">
        <v>82</v>
      </c>
      <c r="K16" s="200" t="s">
        <v>82</v>
      </c>
      <c r="L16" s="201" t="s">
        <v>82</v>
      </c>
    </row>
    <row r="17" spans="2:12" x14ac:dyDescent="0.4">
      <c r="B17" s="396"/>
      <c r="C17" s="202" t="s">
        <v>165</v>
      </c>
      <c r="D17" s="200" t="s">
        <v>19</v>
      </c>
      <c r="E17" s="200"/>
      <c r="F17" s="200" t="s">
        <v>82</v>
      </c>
      <c r="G17" s="200" t="s">
        <v>82</v>
      </c>
      <c r="H17" s="200" t="s">
        <v>82</v>
      </c>
      <c r="I17" s="200" t="s">
        <v>82</v>
      </c>
      <c r="J17" s="200" t="s">
        <v>82</v>
      </c>
      <c r="K17" s="200" t="s">
        <v>82</v>
      </c>
      <c r="L17" s="201" t="s">
        <v>82</v>
      </c>
    </row>
    <row r="18" spans="2:12" x14ac:dyDescent="0.4">
      <c r="B18" s="396"/>
      <c r="C18" s="202" t="s">
        <v>165</v>
      </c>
      <c r="D18" s="200" t="s">
        <v>82</v>
      </c>
      <c r="E18" s="200" t="s">
        <v>82</v>
      </c>
      <c r="F18" s="200" t="s">
        <v>82</v>
      </c>
      <c r="G18" s="200" t="s">
        <v>82</v>
      </c>
      <c r="H18" s="200" t="s">
        <v>82</v>
      </c>
      <c r="I18" s="200" t="s">
        <v>82</v>
      </c>
      <c r="J18" s="200" t="s">
        <v>82</v>
      </c>
      <c r="K18" s="200" t="s">
        <v>82</v>
      </c>
      <c r="L18" s="201" t="s">
        <v>82</v>
      </c>
    </row>
    <row r="19" spans="2:12" x14ac:dyDescent="0.4">
      <c r="B19" s="396"/>
      <c r="C19" s="202" t="s">
        <v>165</v>
      </c>
      <c r="D19" s="200" t="s">
        <v>82</v>
      </c>
      <c r="E19" s="200" t="s">
        <v>82</v>
      </c>
      <c r="F19" s="200" t="s">
        <v>82</v>
      </c>
      <c r="G19" s="200" t="s">
        <v>82</v>
      </c>
      <c r="H19" s="200" t="s">
        <v>82</v>
      </c>
      <c r="I19" s="200" t="s">
        <v>82</v>
      </c>
      <c r="J19" s="200" t="s">
        <v>82</v>
      </c>
      <c r="K19" s="200" t="s">
        <v>82</v>
      </c>
      <c r="L19" s="201" t="s">
        <v>82</v>
      </c>
    </row>
    <row r="20" spans="2:12" x14ac:dyDescent="0.4">
      <c r="B20" s="396"/>
      <c r="C20" s="202" t="s">
        <v>165</v>
      </c>
      <c r="D20" s="200" t="s">
        <v>82</v>
      </c>
      <c r="E20" s="200" t="s">
        <v>82</v>
      </c>
      <c r="F20" s="200" t="s">
        <v>82</v>
      </c>
      <c r="G20" s="200" t="s">
        <v>82</v>
      </c>
      <c r="H20" s="200" t="s">
        <v>82</v>
      </c>
      <c r="I20" s="200" t="s">
        <v>82</v>
      </c>
      <c r="J20" s="200" t="s">
        <v>82</v>
      </c>
      <c r="K20" s="200" t="s">
        <v>82</v>
      </c>
      <c r="L20" s="201" t="s">
        <v>82</v>
      </c>
    </row>
    <row r="21" spans="2:12" x14ac:dyDescent="0.4">
      <c r="B21" s="396"/>
      <c r="C21" s="202" t="s">
        <v>165</v>
      </c>
      <c r="D21" s="200" t="s">
        <v>82</v>
      </c>
      <c r="E21" s="200" t="s">
        <v>82</v>
      </c>
      <c r="F21" s="200" t="s">
        <v>82</v>
      </c>
      <c r="G21" s="200" t="s">
        <v>82</v>
      </c>
      <c r="H21" s="200" t="s">
        <v>82</v>
      </c>
      <c r="I21" s="200" t="s">
        <v>82</v>
      </c>
      <c r="J21" s="200" t="s">
        <v>82</v>
      </c>
      <c r="K21" s="200" t="s">
        <v>82</v>
      </c>
      <c r="L21" s="201" t="s">
        <v>82</v>
      </c>
    </row>
    <row r="22" spans="2:12" x14ac:dyDescent="0.4">
      <c r="B22" s="396"/>
      <c r="C22" s="202" t="s">
        <v>165</v>
      </c>
      <c r="D22" s="200" t="s">
        <v>82</v>
      </c>
      <c r="E22" s="200" t="s">
        <v>82</v>
      </c>
      <c r="F22" s="200" t="s">
        <v>82</v>
      </c>
      <c r="G22" s="200" t="s">
        <v>82</v>
      </c>
      <c r="H22" s="200" t="s">
        <v>82</v>
      </c>
      <c r="I22" s="200" t="s">
        <v>82</v>
      </c>
      <c r="J22" s="200" t="s">
        <v>82</v>
      </c>
      <c r="K22" s="200" t="s">
        <v>82</v>
      </c>
      <c r="L22" s="201" t="s">
        <v>82</v>
      </c>
    </row>
    <row r="23" spans="2:12" ht="26.25" thickBot="1" x14ac:dyDescent="0.45">
      <c r="B23" s="397"/>
      <c r="C23" s="203" t="s">
        <v>165</v>
      </c>
      <c r="D23" s="204" t="s">
        <v>165</v>
      </c>
      <c r="E23" s="204" t="s">
        <v>165</v>
      </c>
      <c r="F23" s="204" t="s">
        <v>165</v>
      </c>
      <c r="G23" s="204" t="s">
        <v>165</v>
      </c>
      <c r="H23" s="204" t="s">
        <v>165</v>
      </c>
      <c r="I23" s="204" t="s">
        <v>165</v>
      </c>
      <c r="J23" s="204" t="s">
        <v>165</v>
      </c>
      <c r="K23" s="204" t="s">
        <v>165</v>
      </c>
      <c r="L23" s="205" t="s">
        <v>165</v>
      </c>
    </row>
    <row r="25" spans="2:12" x14ac:dyDescent="0.4">
      <c r="C25" s="190" t="s">
        <v>89</v>
      </c>
    </row>
    <row r="26" spans="2:12" x14ac:dyDescent="0.4">
      <c r="C26" s="190" t="s">
        <v>90</v>
      </c>
    </row>
    <row r="28" spans="2:12" x14ac:dyDescent="0.4">
      <c r="C28" s="190" t="s">
        <v>162</v>
      </c>
    </row>
    <row r="29" spans="2:12" x14ac:dyDescent="0.4">
      <c r="C29" s="190" t="s">
        <v>91</v>
      </c>
    </row>
    <row r="30" spans="2:12" x14ac:dyDescent="0.4">
      <c r="C30" s="190" t="s">
        <v>164</v>
      </c>
    </row>
    <row r="31" spans="2:12" x14ac:dyDescent="0.4">
      <c r="C31" s="190" t="s">
        <v>92</v>
      </c>
    </row>
    <row r="32" spans="2:12" x14ac:dyDescent="0.4">
      <c r="C32" s="190" t="s">
        <v>109</v>
      </c>
    </row>
    <row r="33" spans="3:3" x14ac:dyDescent="0.4">
      <c r="C33" s="190" t="s">
        <v>110</v>
      </c>
    </row>
    <row r="34" spans="3:3" x14ac:dyDescent="0.4">
      <c r="C34" s="190" t="s">
        <v>111</v>
      </c>
    </row>
    <row r="36" spans="3:3" x14ac:dyDescent="0.4">
      <c r="C36" s="190" t="s">
        <v>93</v>
      </c>
    </row>
    <row r="37" spans="3:3" x14ac:dyDescent="0.4">
      <c r="C37" s="190" t="s">
        <v>94</v>
      </c>
    </row>
    <row r="39" spans="3:3" x14ac:dyDescent="0.4">
      <c r="C39" s="190" t="s">
        <v>163</v>
      </c>
    </row>
    <row r="40" spans="3:3" x14ac:dyDescent="0.4">
      <c r="C40" s="190" t="s">
        <v>95</v>
      </c>
    </row>
    <row r="41" spans="3:3" x14ac:dyDescent="0.4">
      <c r="C41" s="190" t="s">
        <v>96</v>
      </c>
    </row>
    <row r="42" spans="3:3" x14ac:dyDescent="0.4">
      <c r="C42" s="190" t="s">
        <v>97</v>
      </c>
    </row>
    <row r="43" spans="3:3" x14ac:dyDescent="0.4">
      <c r="C43" s="190" t="s">
        <v>98</v>
      </c>
    </row>
    <row r="44" spans="3:3" x14ac:dyDescent="0.4">
      <c r="C44" s="190" t="s">
        <v>99</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14</vt:i4>
      </vt:variant>
    </vt:vector>
  </HeadingPairs>
  <TitlesOfParts>
    <vt:vector size="20" baseType="lpstr">
      <vt:lpstr>【記載例】小多機</vt:lpstr>
      <vt:lpstr>【記載例】シフト記号表（勤務時間帯）</vt:lpstr>
      <vt:lpstr>小多機（1枚用）</vt:lpstr>
      <vt:lpstr>シフト記号表（勤務時間帯）</vt:lpstr>
      <vt:lpstr>記入方法</vt:lpstr>
      <vt:lpstr>プルダウン・リスト</vt:lpstr>
      <vt:lpstr>'シフト記号表（勤務時間帯）'!【記載例】シフト記号</vt:lpstr>
      <vt:lpstr>【記載例】シフト記号</vt:lpstr>
      <vt:lpstr>'【記載例】シフト記号表（勤務時間帯）'!Print_Area</vt:lpstr>
      <vt:lpstr>【記載例】小多機!Print_Area</vt:lpstr>
      <vt:lpstr>'シフト記号表（勤務時間帯）'!Print_Area</vt:lpstr>
      <vt:lpstr>記入方法!Print_Area</vt:lpstr>
      <vt:lpstr>'小多機（1枚用）'!Print_Area</vt:lpstr>
      <vt:lpstr>'小多機（1枚用）'!Print_Titles</vt:lpstr>
      <vt:lpstr>シフト記号表</vt:lpstr>
      <vt:lpstr>介護支援専門員</vt:lpstr>
      <vt:lpstr>介護従業者</vt:lpstr>
      <vt:lpstr>管理者</vt:lpstr>
      <vt:lpstr>計画作成担当者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2021-03-24T13:26:18Z</cp:lastPrinted>
  <dcterms:created xsi:type="dcterms:W3CDTF">2020-01-28T01:12:50Z</dcterms:created>
  <dcterms:modified xsi:type="dcterms:W3CDTF">2024-10-09T08:03:10Z</dcterms:modified>
</cp:coreProperties>
</file>