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ゼロカーボンシティ宣言\50 ゼロカーボン推進補助金\05 周知活動\HP掲載用\01 新座市太陽光発電設備等設置費補助金\R7\"/>
    </mc:Choice>
  </mc:AlternateContent>
  <bookViews>
    <workbookView xWindow="0" yWindow="0" windowWidth="20490" windowHeight="7635"/>
  </bookViews>
  <sheets>
    <sheet name="入力用" sheetId="2" r:id="rId1"/>
    <sheet name="記載例" sheetId="3" r:id="rId2"/>
  </sheets>
  <definedNames>
    <definedName name="_xlnm.Print_Area" localSheetId="1">記載例!$B$2:$I$34</definedName>
    <definedName name="_xlnm.Print_Area" localSheetId="0">入力用!$B$2:$I$34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H27" i="3" l="1"/>
  <c r="H29" i="3" s="1"/>
  <c r="H27" i="2" l="1"/>
  <c r="H29" i="2" s="1"/>
  <c r="H15" i="3"/>
  <c r="H13" i="3" l="1"/>
  <c r="H21" i="3" l="1"/>
  <c r="G10" i="3"/>
  <c r="G9" i="3"/>
  <c r="G8" i="3"/>
  <c r="H22" i="3" l="1"/>
  <c r="H23" i="3" s="1"/>
  <c r="H25" i="3" s="1"/>
  <c r="H30" i="3" s="1"/>
  <c r="H31" i="3" s="1"/>
  <c r="H8" i="3"/>
  <c r="H11" i="3" s="1"/>
  <c r="H17" i="3" s="1"/>
  <c r="H34" i="3" l="1"/>
  <c r="G10" i="2" l="1"/>
  <c r="G9" i="2"/>
  <c r="G8" i="2"/>
  <c r="H8" i="2" l="1"/>
  <c r="H11" i="2" s="1"/>
  <c r="H13" i="2" s="1"/>
  <c r="H15" i="2" s="1"/>
  <c r="H17" i="2" l="1"/>
  <c r="H22" i="2" l="1"/>
  <c r="H23" i="2" s="1"/>
  <c r="H25" i="2" l="1"/>
  <c r="H30" i="2" l="1"/>
  <c r="H31" i="2" s="1"/>
  <c r="H34" i="2" s="1"/>
</calcChain>
</file>

<file path=xl/sharedStrings.xml><?xml version="1.0" encoding="utf-8"?>
<sst xmlns="http://schemas.openxmlformats.org/spreadsheetml/2006/main" count="145" uniqueCount="49">
  <si>
    <t>１　太陽光発電設備</t>
    <rPh sb="2" eb="5">
      <t>タイヨウコウ</t>
    </rPh>
    <rPh sb="5" eb="7">
      <t>ハツデン</t>
    </rPh>
    <rPh sb="7" eb="9">
      <t>セツビ</t>
    </rPh>
    <phoneticPr fontId="1"/>
  </si>
  <si>
    <t>Ｗ</t>
    <phoneticPr fontId="1"/>
  </si>
  <si>
    <t>ｋＷ</t>
    <phoneticPr fontId="1"/>
  </si>
  <si>
    <t>補助単価（１ｋＷ当たりの額）</t>
    <rPh sb="0" eb="2">
      <t>ホジョ</t>
    </rPh>
    <rPh sb="2" eb="4">
      <t>タンカ</t>
    </rPh>
    <rPh sb="8" eb="9">
      <t>ア</t>
    </rPh>
    <rPh sb="12" eb="13">
      <t>ガク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</si>
  <si>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</si>
  <si>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</si>
  <si>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</si>
  <si>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</si>
  <si>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</si>
  <si>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</si>
  <si>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円</t>
    <rPh sb="0" eb="1">
      <t>エン</t>
    </rPh>
    <phoneticPr fontId="1"/>
  </si>
  <si>
    <t>補助上限額</t>
    <rPh sb="0" eb="2">
      <t>ホジョ</t>
    </rPh>
    <rPh sb="2" eb="5">
      <t>ジョウゲンガク</t>
    </rPh>
    <phoneticPr fontId="1"/>
  </si>
  <si>
    <t>２　蓄電池</t>
    <rPh sb="2" eb="5">
      <t>チクデンチ</t>
    </rPh>
    <phoneticPr fontId="1"/>
  </si>
  <si>
    <t>補助単価上限額</t>
    <rPh sb="0" eb="2">
      <t>ホジョ</t>
    </rPh>
    <rPh sb="2" eb="4">
      <t>タンカ</t>
    </rPh>
    <rPh sb="4" eb="6">
      <t>ジョウゲン</t>
    </rPh>
    <rPh sb="6" eb="7">
      <t>ガク</t>
    </rPh>
    <phoneticPr fontId="1"/>
  </si>
  <si>
    <t>ｋＷｈ</t>
    <phoneticPr fontId="1"/>
  </si>
  <si>
    <t>蓄電容量の上限</t>
    <rPh sb="0" eb="2">
      <t>チクデン</t>
    </rPh>
    <rPh sb="2" eb="4">
      <t>ヨウリョウ</t>
    </rPh>
    <rPh sb="5" eb="7">
      <t>ジョウゲン</t>
    </rPh>
    <phoneticPr fontId="1"/>
  </si>
  <si>
    <t>３　補助金の額</t>
    <rPh sb="2" eb="5">
      <t>ホジョキン</t>
    </rPh>
    <rPh sb="6" eb="7">
      <t>ガク</t>
    </rPh>
    <phoneticPr fontId="1"/>
  </si>
  <si>
    <t>設置する蓄電池の蓄電容量</t>
    <rPh sb="0" eb="2">
      <t>セッチ</t>
    </rPh>
    <rPh sb="4" eb="7">
      <t>チクデンチ</t>
    </rPh>
    <rPh sb="8" eb="10">
      <t>チクデン</t>
    </rPh>
    <rPh sb="10" eb="12">
      <t>ヨウリョウ</t>
    </rPh>
    <phoneticPr fontId="1"/>
  </si>
  <si>
    <t>新座市太陽光発電設備等設置費補助金</t>
    <rPh sb="0" eb="3">
      <t>ニイザシ</t>
    </rPh>
    <rPh sb="3" eb="6">
      <t>タイヨウコウ</t>
    </rPh>
    <rPh sb="6" eb="8">
      <t>ハツデン</t>
    </rPh>
    <rPh sb="8" eb="10">
      <t>セツビ</t>
    </rPh>
    <rPh sb="10" eb="11">
      <t>トウ</t>
    </rPh>
    <rPh sb="11" eb="13">
      <t>セッチ</t>
    </rPh>
    <rPh sb="13" eb="14">
      <t>ヒ</t>
    </rPh>
    <rPh sb="14" eb="17">
      <t>ホジョキン</t>
    </rPh>
    <phoneticPr fontId="1"/>
  </si>
  <si>
    <t>補助金の額計算シート（個人）</t>
    <rPh sb="0" eb="3">
      <t>ホジョキン</t>
    </rPh>
    <rPh sb="4" eb="5">
      <t>ガク</t>
    </rPh>
    <rPh sb="5" eb="7">
      <t>ケイサン</t>
    </rPh>
    <rPh sb="11" eb="13">
      <t>コジン</t>
    </rPh>
    <phoneticPr fontId="1"/>
  </si>
  <si>
    <t>太陽光発電設備及び蓄電池に係る補助金の合計額</t>
    <rPh sb="0" eb="3">
      <t>タイヨウコウ</t>
    </rPh>
    <rPh sb="3" eb="5">
      <t>ハツデン</t>
    </rPh>
    <rPh sb="5" eb="7">
      <t>セツビ</t>
    </rPh>
    <rPh sb="7" eb="8">
      <t>オヨ</t>
    </rPh>
    <rPh sb="9" eb="12">
      <t>チクデンチ</t>
    </rPh>
    <rPh sb="13" eb="14">
      <t>カカ</t>
    </rPh>
    <rPh sb="15" eb="18">
      <t>ホジョキン</t>
    </rPh>
    <rPh sb="19" eb="21">
      <t>ゴウケイ</t>
    </rPh>
    <rPh sb="21" eb="22">
      <t>ガク</t>
    </rPh>
    <phoneticPr fontId="1"/>
  </si>
  <si>
    <t>基準額に３１分の１８を乗じて得た額</t>
    <rPh sb="0" eb="2">
      <t>キジュン</t>
    </rPh>
    <rPh sb="2" eb="3">
      <t>ガク</t>
    </rPh>
    <rPh sb="6" eb="7">
      <t>ブン</t>
    </rPh>
    <rPh sb="11" eb="12">
      <t>ジョウ</t>
    </rPh>
    <rPh sb="14" eb="15">
      <t>エ</t>
    </rPh>
    <rPh sb="16" eb="17">
      <t>ガク</t>
    </rPh>
    <phoneticPr fontId="1"/>
  </si>
  <si>
    <t>基準額（蓄電池の価格及び設置工事に要した費用の額の合計額（税抜き）の１ｋＷｈ当たりの額）</t>
    <rPh sb="0" eb="2">
      <t>キジュン</t>
    </rPh>
    <rPh sb="2" eb="3">
      <t>ガク</t>
    </rPh>
    <rPh sb="29" eb="30">
      <t>ゼイ</t>
    </rPh>
    <rPh sb="30" eb="31">
      <t>ヌ</t>
    </rPh>
    <rPh sb="38" eb="39">
      <t>ア</t>
    </rPh>
    <rPh sb="42" eb="43">
      <t>ガク</t>
    </rPh>
    <phoneticPr fontId="1"/>
  </si>
  <si>
    <t>蓄電池の価格及び設置工事に要した費用の合計額（税抜き）</t>
    <phoneticPr fontId="1"/>
  </si>
  <si>
    <t>ｇ</t>
    <phoneticPr fontId="1"/>
  </si>
  <si>
    <t>ｈ</t>
    <phoneticPr fontId="1"/>
  </si>
  <si>
    <t>補助単価（上限90,000円又はｃのいずれか低い額）</t>
    <rPh sb="0" eb="2">
      <t>ホジョ</t>
    </rPh>
    <rPh sb="2" eb="4">
      <t>タンカ</t>
    </rPh>
    <rPh sb="5" eb="7">
      <t>ジョウゲン</t>
    </rPh>
    <rPh sb="13" eb="14">
      <t>エン</t>
    </rPh>
    <rPh sb="14" eb="15">
      <t>マタ</t>
    </rPh>
    <rPh sb="22" eb="23">
      <t>ヒク</t>
    </rPh>
    <rPh sb="24" eb="25">
      <t>ガク</t>
    </rPh>
    <phoneticPr fontId="1"/>
  </si>
  <si>
    <t>ｄ×ｆにより算出した額</t>
    <rPh sb="6" eb="8">
      <t>サンシュツ</t>
    </rPh>
    <rPh sb="10" eb="11">
      <t>ガク</t>
    </rPh>
    <phoneticPr fontId="1"/>
  </si>
  <si>
    <t>←ここの金額が155,000円以下である必要がある。</t>
    <rPh sb="4" eb="6">
      <t>キンガク</t>
    </rPh>
    <rPh sb="10" eb="15">
      <t>０００エン</t>
    </rPh>
    <rPh sb="15" eb="17">
      <t>イカ</t>
    </rPh>
    <rPh sb="20" eb="22">
      <t>ヒツヨウ</t>
    </rPh>
    <phoneticPr fontId="1"/>
  </si>
  <si>
    <t>記入例</t>
    <rPh sb="0" eb="2">
      <t>キニュウ</t>
    </rPh>
    <rPh sb="2" eb="3">
      <t>レイ</t>
    </rPh>
    <phoneticPr fontId="1"/>
  </si>
  <si>
    <t>※黄色のセルに入力してください。</t>
    <rPh sb="1" eb="3">
      <t>キイロ</t>
    </rPh>
    <rPh sb="7" eb="9">
      <t>ニュウリョク</t>
    </rPh>
    <phoneticPr fontId="1"/>
  </si>
  <si>
    <t>枚数</t>
    <rPh sb="0" eb="2">
      <t>マイスウ</t>
    </rPh>
    <phoneticPr fontId="1"/>
  </si>
  <si>
    <t>最大出力合計</t>
    <rPh sb="0" eb="2">
      <t>サイダイ</t>
    </rPh>
    <rPh sb="2" eb="4">
      <t>シュツリョク</t>
    </rPh>
    <rPh sb="4" eb="6">
      <t>ゴウケイ</t>
    </rPh>
    <phoneticPr fontId="1"/>
  </si>
  <si>
    <t>最大出力(W)</t>
    <rPh sb="0" eb="2">
      <t>サイダイ</t>
    </rPh>
    <rPh sb="2" eb="4">
      <t>シュツリョク</t>
    </rPh>
    <phoneticPr fontId="1"/>
  </si>
  <si>
    <t>設置する太陽光発電設備の最大出力（ａ／1000）</t>
    <rPh sb="0" eb="2">
      <t>セッチ</t>
    </rPh>
    <rPh sb="4" eb="7">
      <t>タイヨウコウ</t>
    </rPh>
    <rPh sb="7" eb="9">
      <t>ハツデン</t>
    </rPh>
    <rPh sb="9" eb="11">
      <t>セツビ</t>
    </rPh>
    <rPh sb="12" eb="14">
      <t>サイダイ</t>
    </rPh>
    <rPh sb="14" eb="16">
      <t>シュツリョク</t>
    </rPh>
    <phoneticPr fontId="1"/>
  </si>
  <si>
    <t>設置する太陽光発電設備と連携するパワーコンディショナの定格出力</t>
    <rPh sb="0" eb="2">
      <t>セッチ</t>
    </rPh>
    <rPh sb="4" eb="7">
      <t>タイヨウコウ</t>
    </rPh>
    <rPh sb="7" eb="9">
      <t>ハツデン</t>
    </rPh>
    <rPh sb="9" eb="11">
      <t>セツビ</t>
    </rPh>
    <rPh sb="12" eb="14">
      <t>レンケイ</t>
    </rPh>
    <rPh sb="27" eb="29">
      <t>テイカク</t>
    </rPh>
    <rPh sb="29" eb="31">
      <t>シュツリョク</t>
    </rPh>
    <phoneticPr fontId="1"/>
  </si>
  <si>
    <t>設置する太陽電池モジュール</t>
    <rPh sb="0" eb="2">
      <t>セッチ</t>
    </rPh>
    <rPh sb="4" eb="6">
      <t>タイヨウ</t>
    </rPh>
    <rPh sb="6" eb="8">
      <t>デンチ</t>
    </rPh>
    <phoneticPr fontId="1"/>
  </si>
  <si>
    <t>太陽光発電設備に係る補助金の額
（ｆ又は補助上限額450,000円のいずれか低い額）</t>
    <rPh sb="0" eb="3">
      <t>タイヨウコウ</t>
    </rPh>
    <rPh sb="3" eb="5">
      <t>ハツデン</t>
    </rPh>
    <rPh sb="5" eb="7">
      <t>セツビ</t>
    </rPh>
    <rPh sb="8" eb="9">
      <t>カカ</t>
    </rPh>
    <rPh sb="10" eb="13">
      <t>ホジョキン</t>
    </rPh>
    <rPh sb="14" eb="15">
      <t>ガク</t>
    </rPh>
    <rPh sb="18" eb="19">
      <t>マタ</t>
    </rPh>
    <rPh sb="20" eb="22">
      <t>ホジョ</t>
    </rPh>
    <rPh sb="22" eb="25">
      <t>ジョウゲンガク</t>
    </rPh>
    <rPh sb="32" eb="33">
      <t>エン</t>
    </rPh>
    <rPh sb="38" eb="39">
      <t>ヒク</t>
    </rPh>
    <rPh sb="40" eb="41">
      <t>ガク</t>
    </rPh>
    <phoneticPr fontId="1"/>
  </si>
  <si>
    <t>1枚あたり出力(W)</t>
    <rPh sb="1" eb="2">
      <t>マイ</t>
    </rPh>
    <rPh sb="5" eb="7">
      <t>シュツリョク</t>
    </rPh>
    <phoneticPr fontId="1"/>
  </si>
  <si>
    <t>モジュール種類①</t>
    <rPh sb="5" eb="7">
      <t>シュルイ</t>
    </rPh>
    <phoneticPr fontId="1"/>
  </si>
  <si>
    <t>モジュール種類②</t>
    <phoneticPr fontId="1"/>
  </si>
  <si>
    <t>モジュール種類③</t>
    <phoneticPr fontId="1"/>
  </si>
  <si>
    <t>交付額の算定に用いる太陽電池出力（ｂまたはｃの値の低い方、小数点以下切り捨て）</t>
    <rPh sb="0" eb="2">
      <t>コウフ</t>
    </rPh>
    <rPh sb="2" eb="3">
      <t>ガク</t>
    </rPh>
    <rPh sb="4" eb="6">
      <t>サンテイ</t>
    </rPh>
    <rPh sb="7" eb="8">
      <t>モチ</t>
    </rPh>
    <rPh sb="10" eb="12">
      <t>タイヨウ</t>
    </rPh>
    <rPh sb="12" eb="14">
      <t>デンチ</t>
    </rPh>
    <rPh sb="14" eb="16">
      <t>シュツリョク</t>
    </rPh>
    <rPh sb="23" eb="24">
      <t>アタイ</t>
    </rPh>
    <rPh sb="25" eb="26">
      <t>ヒク</t>
    </rPh>
    <rPh sb="27" eb="28">
      <t>ホウ</t>
    </rPh>
    <rPh sb="29" eb="32">
      <t>ショウスウテン</t>
    </rPh>
    <rPh sb="32" eb="34">
      <t>イカ</t>
    </rPh>
    <rPh sb="34" eb="35">
      <t>キ</t>
    </rPh>
    <rPh sb="36" eb="37">
      <t>ス</t>
    </rPh>
    <phoneticPr fontId="1"/>
  </si>
  <si>
    <t>ｄ×ｅにより算出した額</t>
    <rPh sb="6" eb="8">
      <t>サンシュツ</t>
    </rPh>
    <rPh sb="10" eb="11">
      <t>ガク</t>
    </rPh>
    <phoneticPr fontId="1"/>
  </si>
  <si>
    <t>補助単価に乗じる蓄電容量（ｅ又は5kWhのいずれか低い値、小数点第1位未満切り捨て）</t>
    <rPh sb="0" eb="2">
      <t>ホジョ</t>
    </rPh>
    <rPh sb="2" eb="4">
      <t>タンカ</t>
    </rPh>
    <rPh sb="5" eb="6">
      <t>ジョウ</t>
    </rPh>
    <rPh sb="8" eb="10">
      <t>チクデン</t>
    </rPh>
    <rPh sb="10" eb="12">
      <t>ヨウリョウ</t>
    </rPh>
    <rPh sb="14" eb="15">
      <t>マタ</t>
    </rPh>
    <rPh sb="25" eb="26">
      <t>ヒク</t>
    </rPh>
    <rPh sb="27" eb="28">
      <t>アタイ</t>
    </rPh>
    <rPh sb="32" eb="33">
      <t>ダイ</t>
    </rPh>
    <rPh sb="35" eb="37">
      <t>ミマン</t>
    </rPh>
    <phoneticPr fontId="1"/>
  </si>
  <si>
    <t>基準額に３１分の１８を乗じて得た額（1円未満切り捨て）</t>
    <rPh sb="0" eb="2">
      <t>キジュン</t>
    </rPh>
    <rPh sb="2" eb="3">
      <t>ガク</t>
    </rPh>
    <rPh sb="6" eb="7">
      <t>ブン</t>
    </rPh>
    <rPh sb="11" eb="12">
      <t>ジョウ</t>
    </rPh>
    <rPh sb="14" eb="15">
      <t>エ</t>
    </rPh>
    <rPh sb="16" eb="17">
      <t>ガク</t>
    </rPh>
    <rPh sb="19" eb="20">
      <t>エン</t>
    </rPh>
    <rPh sb="20" eb="22">
      <t>ミマン</t>
    </rPh>
    <rPh sb="22" eb="23">
      <t>キ</t>
    </rPh>
    <rPh sb="24" eb="25">
      <t>ス</t>
    </rPh>
    <phoneticPr fontId="1"/>
  </si>
  <si>
    <t>蓄電池に係る補助金の額
（ｄ×ｆにより算出した額の1,000円未満切り捨て）</t>
    <rPh sb="0" eb="3">
      <t>チクデンチ</t>
    </rPh>
    <rPh sb="4" eb="5">
      <t>カカ</t>
    </rPh>
    <rPh sb="6" eb="9">
      <t>ホジョキン</t>
    </rPh>
    <rPh sb="10" eb="11">
      <t>ガク</t>
    </rPh>
    <rPh sb="19" eb="21">
      <t>サンシュツ</t>
    </rPh>
    <rPh sb="23" eb="24">
      <t>ガク</t>
    </rPh>
    <rPh sb="30" eb="31">
      <t>エン</t>
    </rPh>
    <rPh sb="31" eb="33">
      <t>ミマン</t>
    </rPh>
    <rPh sb="33" eb="34">
      <t>キ</t>
    </rPh>
    <rPh sb="35" eb="36">
      <t>ス</t>
    </rPh>
    <phoneticPr fontId="1"/>
  </si>
  <si>
    <t>設置する蓄電池の蓄電容量(小数点第1位未満切捨て)</t>
    <rPh sb="0" eb="2">
      <t>セッチ</t>
    </rPh>
    <rPh sb="4" eb="7">
      <t>チクデンチ</t>
    </rPh>
    <rPh sb="8" eb="10">
      <t>チクデン</t>
    </rPh>
    <rPh sb="10" eb="12">
      <t>ヨウリョウ</t>
    </rPh>
    <rPh sb="19" eb="21">
      <t>ミマン</t>
    </rPh>
    <rPh sb="21" eb="23">
      <t>キリス</t>
    </rPh>
    <phoneticPr fontId="1"/>
  </si>
  <si>
    <t>設置する蓄電池の蓄電容量(小数点第1位未満切捨て)</t>
    <rPh sb="0" eb="2">
      <t>セッチ</t>
    </rPh>
    <rPh sb="4" eb="7">
      <t>チクデンチ</t>
    </rPh>
    <rPh sb="8" eb="10">
      <t>チクデン</t>
    </rPh>
    <rPh sb="10" eb="12">
      <t>ヨウリョウ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</si>
</sst>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.00_);[Red]\(#,##0.00\)"/>
    <numFmt numFmtId="178" formatCode="#,##0.000_);[Red]\(#,##0.000\)"/>
    <numFmt numFmtId="179" formatCode="#,##0.0_);[Red]\(#,##0.0\)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22"/>
      <color theme="1"/>
      <name val="BIZ UD明朝 Medium"/>
      <family val="1"/>
      <charset val="128"/>
    </font>
    <font>
      <sz val="11"/>
      <color theme="1"/>
      <name val="ＭＳ ゴシック"/>
      <family val="2"/>
      <charset val="128"/>
    </font>
    <font>
      <sz val="12"/>
      <color rgb="FFFF000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2" fillId="2" borderId="1" xfId="0" applyNumberFormat="1" applyFont="1" applyFill="1" applyBorder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77" fontId="2" fillId="0" borderId="0" xfId="0" applyNumberFormat="1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177" fontId="5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177" fontId="4" fillId="0" borderId="0" xfId="0" applyNumberFormat="1" applyFont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177" fontId="2" fillId="0" borderId="1" xfId="0" applyNumberFormat="1" applyFont="1" applyBorder="1" applyProtection="1">
      <alignment vertical="center"/>
    </xf>
    <xf numFmtId="176" fontId="2" fillId="0" borderId="1" xfId="0" applyNumberFormat="1" applyFont="1" applyBorder="1" applyProtection="1">
      <alignment vertical="center"/>
    </xf>
    <xf numFmtId="176" fontId="2" fillId="0" borderId="3" xfId="0" applyNumberFormat="1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176" fontId="3" fillId="0" borderId="4" xfId="0" applyNumberFormat="1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176" fontId="3" fillId="0" borderId="0" xfId="0" applyNumberFormat="1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176" fontId="2" fillId="0" borderId="1" xfId="0" applyNumberFormat="1" applyFont="1" applyFill="1" applyBorder="1" applyProtection="1">
      <alignment vertical="center"/>
    </xf>
    <xf numFmtId="177" fontId="2" fillId="0" borderId="1" xfId="0" applyNumberFormat="1" applyFont="1" applyFill="1" applyBorder="1" applyProtection="1">
      <alignment vertical="center"/>
    </xf>
    <xf numFmtId="0" fontId="2" fillId="2" borderId="1" xfId="0" applyFont="1" applyFill="1" applyBorder="1" applyProtection="1">
      <alignment vertical="center"/>
    </xf>
    <xf numFmtId="38" fontId="2" fillId="0" borderId="1" xfId="1" applyFont="1" applyBorder="1" applyProtection="1">
      <alignment vertical="center"/>
    </xf>
    <xf numFmtId="177" fontId="2" fillId="2" borderId="1" xfId="0" applyNumberFormat="1" applyFont="1" applyFill="1" applyBorder="1" applyProtection="1">
      <alignment vertical="center"/>
    </xf>
    <xf numFmtId="0" fontId="2" fillId="0" borderId="1" xfId="0" applyFont="1" applyBorder="1" applyAlignment="1" applyProtection="1">
      <alignment horizontal="center" vertical="center" shrinkToFit="1"/>
    </xf>
    <xf numFmtId="177" fontId="2" fillId="0" borderId="1" xfId="0" applyNumberFormat="1" applyFont="1" applyBorder="1" applyAlignment="1" applyProtection="1">
      <alignment horizontal="center" vertical="center" shrinkToFit="1"/>
    </xf>
    <xf numFmtId="0" fontId="4" fillId="0" borderId="1" xfId="0" applyFont="1" applyBorder="1" applyProtection="1">
      <alignment vertical="center"/>
    </xf>
    <xf numFmtId="0" fontId="7" fillId="0" borderId="0" xfId="0" applyFont="1">
      <alignment vertical="center"/>
    </xf>
    <xf numFmtId="0" fontId="2" fillId="2" borderId="1" xfId="0" applyFont="1" applyFill="1" applyBorder="1" applyProtection="1">
      <alignment vertical="center"/>
      <protection locked="0"/>
    </xf>
    <xf numFmtId="177" fontId="2" fillId="2" borderId="1" xfId="0" applyNumberFormat="1" applyFont="1" applyFill="1" applyBorder="1" applyProtection="1">
      <alignment vertical="center"/>
      <protection locked="0"/>
    </xf>
    <xf numFmtId="176" fontId="2" fillId="2" borderId="1" xfId="0" applyNumberFormat="1" applyFont="1" applyFill="1" applyBorder="1" applyProtection="1">
      <alignment vertical="center"/>
    </xf>
    <xf numFmtId="178" fontId="2" fillId="2" borderId="1" xfId="0" applyNumberFormat="1" applyFont="1" applyFill="1" applyBorder="1" applyProtection="1">
      <alignment vertical="center"/>
    </xf>
    <xf numFmtId="177" fontId="5" fillId="0" borderId="7" xfId="0" applyNumberFormat="1" applyFont="1" applyBorder="1" applyAlignment="1" applyProtection="1">
      <alignment horizontal="center" vertical="center"/>
    </xf>
    <xf numFmtId="179" fontId="2" fillId="0" borderId="1" xfId="0" applyNumberFormat="1" applyFont="1" applyBorder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2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76" fontId="2" fillId="0" borderId="3" xfId="0" applyNumberFormat="1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2" fillId="0" borderId="3" xfId="0" applyFont="1" applyBorder="1" applyAlignment="1" applyProtection="1">
      <alignment vertical="center"/>
    </xf>
    <xf numFmtId="0" fontId="0" fillId="0" borderId="11" xfId="0" applyBorder="1" applyAlignment="1">
      <alignment vertical="center"/>
    </xf>
    <xf numFmtId="0" fontId="2" fillId="0" borderId="12" xfId="0" applyFont="1" applyBorder="1" applyAlignment="1" applyProtection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" fillId="0" borderId="10" xfId="0" applyFont="1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</xf>
    <xf numFmtId="0" fontId="0" fillId="0" borderId="11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zoomScale="70" zoomScaleNormal="70" workbookViewId="0">
      <selection activeCell="D15" sqref="D15:G15"/>
    </sheetView>
  </sheetViews>
  <sheetFormatPr defaultRowHeight="22.5" customHeight="1" x14ac:dyDescent="0.15"/>
  <cols>
    <col min="1" max="1" width="3.875" style="1" customWidth="1"/>
    <col min="2" max="2" width="3.625" style="1" customWidth="1"/>
    <col min="3" max="3" width="5.375" style="3" customWidth="1"/>
    <col min="4" max="4" width="46.75" style="1" customWidth="1"/>
    <col min="5" max="5" width="17.875" style="1" customWidth="1"/>
    <col min="6" max="6" width="14.125" style="1" customWidth="1"/>
    <col min="7" max="7" width="23.625" style="1" customWidth="1"/>
    <col min="8" max="8" width="18.875" style="2" customWidth="1"/>
    <col min="9" max="16384" width="9" style="1"/>
  </cols>
  <sheetData>
    <row r="1" spans="1:9" ht="22.5" customHeight="1" x14ac:dyDescent="0.15">
      <c r="A1" s="6"/>
      <c r="B1" s="6"/>
      <c r="C1" s="7"/>
      <c r="D1" s="6"/>
      <c r="E1" s="6"/>
      <c r="F1" s="6"/>
      <c r="G1" s="6"/>
      <c r="H1" s="8"/>
      <c r="I1" s="6"/>
    </row>
    <row r="2" spans="1:9" s="4" customFormat="1" ht="33.75" customHeight="1" x14ac:dyDescent="0.15">
      <c r="A2" s="9"/>
      <c r="B2" s="9" t="s">
        <v>18</v>
      </c>
      <c r="C2" s="10"/>
      <c r="D2" s="9"/>
      <c r="E2" s="9"/>
      <c r="F2" s="9"/>
      <c r="G2" s="9"/>
      <c r="H2" s="11"/>
      <c r="I2" s="12"/>
    </row>
    <row r="3" spans="1:9" s="4" customFormat="1" ht="33.75" customHeight="1" x14ac:dyDescent="0.15">
      <c r="A3" s="9"/>
      <c r="B3" s="9" t="s">
        <v>19</v>
      </c>
      <c r="C3" s="10"/>
      <c r="D3" s="9"/>
      <c r="E3" s="9"/>
      <c r="F3" s="9"/>
      <c r="G3" s="9"/>
      <c r="H3" s="13"/>
      <c r="I3" s="12"/>
    </row>
    <row r="4" spans="1:9" s="4" customFormat="1" ht="33.75" customHeight="1" x14ac:dyDescent="0.15">
      <c r="A4" s="9"/>
      <c r="B4" s="9" t="s">
        <v>30</v>
      </c>
      <c r="C4" s="10"/>
      <c r="D4" s="9"/>
      <c r="E4" s="9"/>
      <c r="F4" s="9"/>
      <c r="G4" s="9"/>
      <c r="H4" s="13"/>
      <c r="I4" s="12"/>
    </row>
    <row r="5" spans="1:9" s="4" customFormat="1" ht="27" customHeight="1" x14ac:dyDescent="0.15">
      <c r="A5" s="9"/>
      <c r="B5" s="9"/>
      <c r="C5" s="10"/>
      <c r="D5" s="9"/>
      <c r="E5" s="9"/>
      <c r="F5" s="9"/>
      <c r="G5" s="9"/>
      <c r="H5" s="14"/>
      <c r="I5" s="9"/>
    </row>
    <row r="6" spans="1:9" ht="22.5" customHeight="1" x14ac:dyDescent="0.15">
      <c r="A6" s="6"/>
      <c r="B6" s="6" t="s">
        <v>0</v>
      </c>
      <c r="C6" s="7"/>
      <c r="D6" s="6"/>
      <c r="E6" s="6"/>
      <c r="F6" s="6"/>
      <c r="G6" s="6"/>
      <c r="H6" s="14"/>
      <c r="I6" s="9"/>
    </row>
    <row r="7" spans="1:9" ht="22.5" customHeight="1" x14ac:dyDescent="0.15">
      <c r="A7" s="6"/>
      <c r="B7" s="6"/>
      <c r="C7" s="42" t="s">
        <v>4</v>
      </c>
      <c r="D7" s="15" t="s">
        <v>36</v>
      </c>
      <c r="E7" s="32" t="s">
        <v>38</v>
      </c>
      <c r="F7" s="32" t="s">
        <v>31</v>
      </c>
      <c r="G7" s="32" t="s">
        <v>33</v>
      </c>
      <c r="H7" s="33" t="s">
        <v>32</v>
      </c>
      <c r="I7" s="34"/>
    </row>
    <row r="8" spans="1:9" ht="22.5" customHeight="1" x14ac:dyDescent="0.15">
      <c r="A8" s="6"/>
      <c r="B8" s="6"/>
      <c r="C8" s="43"/>
      <c r="D8" s="16" t="s">
        <v>39</v>
      </c>
      <c r="E8" s="36"/>
      <c r="F8" s="36"/>
      <c r="G8" s="30">
        <f>E8*F8</f>
        <v>0</v>
      </c>
      <c r="H8" s="49">
        <f>SUM(G8:G10)</f>
        <v>0</v>
      </c>
      <c r="I8" s="53" t="s">
        <v>1</v>
      </c>
    </row>
    <row r="9" spans="1:9" ht="22.5" customHeight="1" x14ac:dyDescent="0.15">
      <c r="A9" s="6"/>
      <c r="B9" s="6"/>
      <c r="C9" s="43"/>
      <c r="D9" s="16" t="s">
        <v>40</v>
      </c>
      <c r="E9" s="36"/>
      <c r="F9" s="36"/>
      <c r="G9" s="30">
        <f>E9*F9</f>
        <v>0</v>
      </c>
      <c r="H9" s="50"/>
      <c r="I9" s="54"/>
    </row>
    <row r="10" spans="1:9" ht="22.5" customHeight="1" x14ac:dyDescent="0.15">
      <c r="A10" s="6"/>
      <c r="B10" s="6"/>
      <c r="C10" s="44"/>
      <c r="D10" s="16" t="s">
        <v>41</v>
      </c>
      <c r="E10" s="36"/>
      <c r="F10" s="36"/>
      <c r="G10" s="30">
        <f>E10*F10</f>
        <v>0</v>
      </c>
      <c r="H10" s="51"/>
      <c r="I10" s="51"/>
    </row>
    <row r="11" spans="1:9" ht="22.5" customHeight="1" x14ac:dyDescent="0.15">
      <c r="A11" s="6"/>
      <c r="B11" s="6"/>
      <c r="C11" s="15" t="s">
        <v>5</v>
      </c>
      <c r="D11" s="45" t="s">
        <v>34</v>
      </c>
      <c r="E11" s="47"/>
      <c r="F11" s="47"/>
      <c r="G11" s="52"/>
      <c r="H11" s="17">
        <f>ROUNDDOWN(H8/1000,2)</f>
        <v>0</v>
      </c>
      <c r="I11" s="16" t="s">
        <v>2</v>
      </c>
    </row>
    <row r="12" spans="1:9" ht="22.5" customHeight="1" x14ac:dyDescent="0.15">
      <c r="A12" s="6"/>
      <c r="B12" s="6"/>
      <c r="C12" s="15" t="s">
        <v>6</v>
      </c>
      <c r="D12" s="45" t="s">
        <v>35</v>
      </c>
      <c r="E12" s="46"/>
      <c r="F12" s="46"/>
      <c r="G12" s="58"/>
      <c r="H12" s="37"/>
      <c r="I12" s="16" t="s">
        <v>2</v>
      </c>
    </row>
    <row r="13" spans="1:9" ht="22.5" customHeight="1" x14ac:dyDescent="0.15">
      <c r="A13" s="6"/>
      <c r="B13" s="6"/>
      <c r="C13" s="15" t="s">
        <v>7</v>
      </c>
      <c r="D13" s="45" t="s">
        <v>42</v>
      </c>
      <c r="E13" s="46"/>
      <c r="F13" s="46"/>
      <c r="G13" s="58"/>
      <c r="H13" s="28" t="str">
        <f>IF(H11=0,"",IF(H12="","",ROUNDDOWN(MIN(H11:H12),0)))</f>
        <v/>
      </c>
      <c r="I13" s="16" t="s">
        <v>2</v>
      </c>
    </row>
    <row r="14" spans="1:9" ht="22.5" customHeight="1" x14ac:dyDescent="0.15">
      <c r="A14" s="6"/>
      <c r="B14" s="6"/>
      <c r="C14" s="15" t="s">
        <v>8</v>
      </c>
      <c r="D14" s="45" t="s">
        <v>3</v>
      </c>
      <c r="E14" s="47"/>
      <c r="F14" s="47"/>
      <c r="G14" s="52"/>
      <c r="H14" s="18">
        <v>90000</v>
      </c>
      <c r="I14" s="16" t="s">
        <v>10</v>
      </c>
    </row>
    <row r="15" spans="1:9" ht="22.5" customHeight="1" thickBot="1" x14ac:dyDescent="0.2">
      <c r="A15" s="6"/>
      <c r="B15" s="6"/>
      <c r="C15" s="15" t="s">
        <v>9</v>
      </c>
      <c r="D15" s="45" t="s">
        <v>43</v>
      </c>
      <c r="E15" s="47"/>
      <c r="F15" s="47"/>
      <c r="G15" s="52"/>
      <c r="H15" s="18" t="str">
        <f>IF(H13="","",H13*H14)</f>
        <v/>
      </c>
      <c r="I15" s="16" t="s">
        <v>10</v>
      </c>
    </row>
    <row r="16" spans="1:9" ht="22.5" hidden="1" customHeight="1" thickBot="1" x14ac:dyDescent="0.2">
      <c r="A16" s="6"/>
      <c r="B16" s="6"/>
      <c r="C16" s="15"/>
      <c r="D16" s="16" t="s">
        <v>11</v>
      </c>
      <c r="E16" s="16"/>
      <c r="F16" s="16"/>
      <c r="G16" s="16"/>
      <c r="H16" s="19">
        <v>450000</v>
      </c>
      <c r="I16" s="20" t="s">
        <v>10</v>
      </c>
    </row>
    <row r="17" spans="1:9" ht="41.25" customHeight="1" thickBot="1" x14ac:dyDescent="0.2">
      <c r="A17" s="6"/>
      <c r="B17" s="6"/>
      <c r="C17" s="15" t="s">
        <v>8</v>
      </c>
      <c r="D17" s="55" t="s">
        <v>37</v>
      </c>
      <c r="E17" s="56"/>
      <c r="F17" s="56"/>
      <c r="G17" s="57"/>
      <c r="H17" s="21">
        <f>IF(H15="",0,MIN(H15:H16))</f>
        <v>0</v>
      </c>
      <c r="I17" s="22" t="s">
        <v>10</v>
      </c>
    </row>
    <row r="18" spans="1:9" ht="21.75" customHeight="1" x14ac:dyDescent="0.15">
      <c r="A18" s="6"/>
      <c r="B18" s="6"/>
      <c r="C18" s="23"/>
      <c r="D18" s="24"/>
      <c r="E18" s="24"/>
      <c r="F18" s="24"/>
      <c r="G18" s="24"/>
      <c r="H18" s="25"/>
      <c r="I18" s="26"/>
    </row>
    <row r="19" spans="1:9" ht="22.5" customHeight="1" x14ac:dyDescent="0.15">
      <c r="A19" s="6"/>
      <c r="B19" s="6" t="s">
        <v>12</v>
      </c>
      <c r="C19" s="7"/>
      <c r="D19" s="6"/>
      <c r="E19" s="6"/>
      <c r="F19" s="6"/>
      <c r="G19" s="6"/>
      <c r="H19" s="8"/>
      <c r="I19" s="6"/>
    </row>
    <row r="20" spans="1:9" ht="22.5" customHeight="1" x14ac:dyDescent="0.15">
      <c r="A20" s="6"/>
      <c r="B20" s="6"/>
      <c r="C20" s="15" t="s">
        <v>4</v>
      </c>
      <c r="D20" s="45" t="s">
        <v>23</v>
      </c>
      <c r="E20" s="47"/>
      <c r="F20" s="47"/>
      <c r="G20" s="52"/>
      <c r="H20" s="5"/>
      <c r="I20" s="16" t="s">
        <v>10</v>
      </c>
    </row>
    <row r="21" spans="1:9" ht="22.5" customHeight="1" x14ac:dyDescent="0.15">
      <c r="A21" s="6"/>
      <c r="B21" s="6"/>
      <c r="C21" s="15" t="s">
        <v>5</v>
      </c>
      <c r="D21" s="45" t="s">
        <v>22</v>
      </c>
      <c r="E21" s="47"/>
      <c r="F21" s="47"/>
      <c r="G21" s="52"/>
      <c r="H21" s="27" t="str">
        <f>IFERROR(ROUNDDOWN(H20/H26,0),"")</f>
        <v/>
      </c>
      <c r="I21" s="16" t="s">
        <v>10</v>
      </c>
    </row>
    <row r="22" spans="1:9" ht="22.5" hidden="1" customHeight="1" x14ac:dyDescent="0.15">
      <c r="A22" s="6"/>
      <c r="B22" s="6"/>
      <c r="C22" s="15" t="s">
        <v>6</v>
      </c>
      <c r="D22" s="16" t="s">
        <v>21</v>
      </c>
      <c r="E22" s="16"/>
      <c r="F22" s="16"/>
      <c r="G22" s="16"/>
      <c r="H22" s="18" t="str">
        <f>IFERROR(H21*18/31,"")</f>
        <v/>
      </c>
      <c r="I22" s="16" t="s">
        <v>10</v>
      </c>
    </row>
    <row r="23" spans="1:9" ht="22.5" customHeight="1" x14ac:dyDescent="0.15">
      <c r="A23" s="6"/>
      <c r="B23" s="6"/>
      <c r="C23" s="15" t="s">
        <v>6</v>
      </c>
      <c r="D23" s="45" t="s">
        <v>45</v>
      </c>
      <c r="E23" s="47"/>
      <c r="F23" s="47"/>
      <c r="G23" s="52"/>
      <c r="H23" s="18" t="str">
        <f>IFERROR(ROUNDDOWN(H22,0),"")</f>
        <v/>
      </c>
      <c r="I23" s="16" t="s">
        <v>10</v>
      </c>
    </row>
    <row r="24" spans="1:9" ht="22.5" hidden="1" customHeight="1" x14ac:dyDescent="0.15">
      <c r="A24" s="6"/>
      <c r="B24" s="6"/>
      <c r="C24" s="15" t="s">
        <v>7</v>
      </c>
      <c r="D24" s="16" t="s">
        <v>13</v>
      </c>
      <c r="E24" s="16"/>
      <c r="F24" s="16"/>
      <c r="G24" s="16"/>
      <c r="H24" s="18">
        <v>90000</v>
      </c>
      <c r="I24" s="16" t="s">
        <v>10</v>
      </c>
    </row>
    <row r="25" spans="1:9" ht="22.5" customHeight="1" x14ac:dyDescent="0.15">
      <c r="A25" s="6"/>
      <c r="B25" s="6"/>
      <c r="C25" s="15" t="s">
        <v>7</v>
      </c>
      <c r="D25" s="45" t="s">
        <v>26</v>
      </c>
      <c r="E25" s="47"/>
      <c r="F25" s="47"/>
      <c r="G25" s="52"/>
      <c r="H25" s="18" t="str">
        <f>IF(H26=0," ",MIN(H23:H24))</f>
        <v xml:space="preserve"> </v>
      </c>
      <c r="I25" s="16" t="s">
        <v>10</v>
      </c>
    </row>
    <row r="26" spans="1:9" ht="22.5" customHeight="1" x14ac:dyDescent="0.15">
      <c r="A26" s="6"/>
      <c r="B26" s="6"/>
      <c r="C26" s="15" t="s">
        <v>8</v>
      </c>
      <c r="D26" s="45" t="s">
        <v>17</v>
      </c>
      <c r="E26" s="47"/>
      <c r="F26" s="47"/>
      <c r="G26" s="52"/>
      <c r="H26" s="37"/>
      <c r="I26" s="16" t="s">
        <v>14</v>
      </c>
    </row>
    <row r="27" spans="1:9" ht="22.5" hidden="1" customHeight="1" x14ac:dyDescent="0.15">
      <c r="A27" s="6"/>
      <c r="B27" s="6"/>
      <c r="C27" s="15"/>
      <c r="D27" s="16" t="s">
        <v>47</v>
      </c>
      <c r="E27" s="16"/>
      <c r="F27" s="16"/>
      <c r="G27" s="16"/>
      <c r="H27" s="28">
        <f>ROUNDDOWN(H26,1)</f>
        <v>0</v>
      </c>
      <c r="I27" s="16" t="s">
        <v>14</v>
      </c>
    </row>
    <row r="28" spans="1:9" ht="22.5" hidden="1" customHeight="1" x14ac:dyDescent="0.15">
      <c r="A28" s="6"/>
      <c r="B28" s="6"/>
      <c r="C28" s="15"/>
      <c r="D28" s="16" t="s">
        <v>15</v>
      </c>
      <c r="E28" s="16"/>
      <c r="F28" s="16"/>
      <c r="G28" s="16"/>
      <c r="H28" s="41">
        <v>5</v>
      </c>
      <c r="I28" s="16" t="s">
        <v>14</v>
      </c>
    </row>
    <row r="29" spans="1:9" ht="22.5" customHeight="1" x14ac:dyDescent="0.15">
      <c r="A29" s="6"/>
      <c r="B29" s="6"/>
      <c r="C29" s="15" t="s">
        <v>9</v>
      </c>
      <c r="D29" s="45" t="s">
        <v>44</v>
      </c>
      <c r="E29" s="47"/>
      <c r="F29" s="47"/>
      <c r="G29" s="52"/>
      <c r="H29" s="17" t="str">
        <f>IF(H26="","",MIN(H27:H28))</f>
        <v/>
      </c>
      <c r="I29" s="16" t="s">
        <v>14</v>
      </c>
    </row>
    <row r="30" spans="1:9" ht="22.5" customHeight="1" thickBot="1" x14ac:dyDescent="0.2">
      <c r="A30" s="6"/>
      <c r="B30" s="6"/>
      <c r="C30" s="15" t="s">
        <v>24</v>
      </c>
      <c r="D30" s="45" t="s">
        <v>27</v>
      </c>
      <c r="E30" s="47"/>
      <c r="F30" s="47"/>
      <c r="G30" s="52"/>
      <c r="H30" s="19" t="str">
        <f>IF(H26="","",IFERROR(H25*H29,0))</f>
        <v/>
      </c>
      <c r="I30" s="20" t="s">
        <v>10</v>
      </c>
    </row>
    <row r="31" spans="1:9" ht="41.25" customHeight="1" thickBot="1" x14ac:dyDescent="0.2">
      <c r="A31" s="6"/>
      <c r="B31" s="6"/>
      <c r="C31" s="15" t="s">
        <v>25</v>
      </c>
      <c r="D31" s="45" t="s">
        <v>46</v>
      </c>
      <c r="E31" s="47"/>
      <c r="F31" s="47"/>
      <c r="G31" s="48"/>
      <c r="H31" s="21">
        <f>IF(H26=0,0,IF(ROUNDDOWN(H30,-3)&lt;=450000,ROUNDDOWN(H30,-3),450000))</f>
        <v>0</v>
      </c>
      <c r="I31" s="22" t="s">
        <v>10</v>
      </c>
    </row>
    <row r="32" spans="1:9" ht="23.25" customHeight="1" x14ac:dyDescent="0.15">
      <c r="A32" s="6"/>
      <c r="B32" s="6"/>
      <c r="C32" s="23"/>
      <c r="D32" s="24"/>
      <c r="E32" s="24"/>
      <c r="F32" s="24"/>
      <c r="G32" s="24"/>
      <c r="H32" s="25"/>
      <c r="I32" s="26"/>
    </row>
    <row r="33" spans="1:9" s="4" customFormat="1" ht="33.75" customHeight="1" thickBot="1" x14ac:dyDescent="0.2">
      <c r="A33" s="9"/>
      <c r="B33" s="9" t="s">
        <v>16</v>
      </c>
      <c r="C33" s="10"/>
      <c r="D33" s="9"/>
      <c r="E33" s="9"/>
      <c r="F33" s="9"/>
      <c r="G33" s="9"/>
      <c r="H33" s="14"/>
      <c r="I33" s="9"/>
    </row>
    <row r="34" spans="1:9" ht="64.5" customHeight="1" thickBot="1" x14ac:dyDescent="0.2">
      <c r="A34" s="6"/>
      <c r="B34" s="6"/>
      <c r="C34" s="45" t="s">
        <v>20</v>
      </c>
      <c r="D34" s="46"/>
      <c r="E34" s="47"/>
      <c r="F34" s="47"/>
      <c r="G34" s="48"/>
      <c r="H34" s="21">
        <f>H17+H31</f>
        <v>0</v>
      </c>
      <c r="I34" s="22" t="s">
        <v>10</v>
      </c>
    </row>
  </sheetData>
  <sheetProtection algorithmName="SHA-512" hashValue="p5dPZ+sfQJ0CsCztl8UjZS9Abiz4BnLVQmlgoh79QDO8Udu7ZBPG54Nv6TI8LlhmsZH8HGGHKBkVzpipvqRhSQ==" saltValue="9yi181MLVIkAsxgly2C6nQ==" spinCount="100000" sheet="1" objects="1" scenarios="1"/>
  <mergeCells count="18">
    <mergeCell ref="I8:I10"/>
    <mergeCell ref="D17:G17"/>
    <mergeCell ref="D11:G11"/>
    <mergeCell ref="D14:G14"/>
    <mergeCell ref="D15:G15"/>
    <mergeCell ref="D12:G12"/>
    <mergeCell ref="D13:G13"/>
    <mergeCell ref="C7:C10"/>
    <mergeCell ref="C34:G34"/>
    <mergeCell ref="H8:H10"/>
    <mergeCell ref="D20:G20"/>
    <mergeCell ref="D21:G21"/>
    <mergeCell ref="D23:G23"/>
    <mergeCell ref="D25:G25"/>
    <mergeCell ref="D26:G26"/>
    <mergeCell ref="D29:G29"/>
    <mergeCell ref="D30:G30"/>
    <mergeCell ref="D31:G31"/>
  </mergeCells>
  <phoneticPr fontId="1"/>
  <pageMargins left="0.70866141732283472" right="0.70866141732283472" top="0.74803149606299213" bottom="0.74803149606299213" header="0.31496062992125984" footer="0.31496062992125984"/>
  <pageSetup paperSize="9" scale="64" orientation="portrait" r:id="rId1"/>
  <ignoredErrors>
    <ignoredError sqref="H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opLeftCell="A14" zoomScale="70" zoomScaleNormal="70" workbookViewId="0">
      <selection activeCell="H27" sqref="H27"/>
    </sheetView>
  </sheetViews>
  <sheetFormatPr defaultRowHeight="22.5" customHeight="1" x14ac:dyDescent="0.15"/>
  <cols>
    <col min="1" max="1" width="3.875" style="1" customWidth="1"/>
    <col min="2" max="2" width="3.625" style="1" customWidth="1"/>
    <col min="3" max="3" width="5.375" style="3" customWidth="1"/>
    <col min="4" max="4" width="46.75" style="1" customWidth="1"/>
    <col min="5" max="5" width="17.875" style="1" customWidth="1"/>
    <col min="6" max="6" width="14.125" style="1" customWidth="1"/>
    <col min="7" max="7" width="23.625" style="1" customWidth="1"/>
    <col min="8" max="8" width="18.875" style="2" customWidth="1"/>
    <col min="9" max="16384" width="9" style="1"/>
  </cols>
  <sheetData>
    <row r="1" spans="1:9" ht="22.5" customHeight="1" thickBot="1" x14ac:dyDescent="0.2">
      <c r="A1" s="6"/>
      <c r="B1" s="6"/>
      <c r="C1" s="7"/>
      <c r="D1" s="6"/>
      <c r="E1" s="6"/>
      <c r="F1" s="6"/>
      <c r="G1" s="6"/>
      <c r="H1" s="8"/>
      <c r="I1" s="6"/>
    </row>
    <row r="2" spans="1:9" s="4" customFormat="1" ht="33.75" customHeight="1" thickBot="1" x14ac:dyDescent="0.2">
      <c r="A2" s="9"/>
      <c r="B2" s="9" t="s">
        <v>18</v>
      </c>
      <c r="C2" s="10"/>
      <c r="D2" s="9"/>
      <c r="E2" s="9"/>
      <c r="F2" s="9"/>
      <c r="G2" s="9"/>
      <c r="H2" s="40" t="s">
        <v>29</v>
      </c>
      <c r="I2" s="12"/>
    </row>
    <row r="3" spans="1:9" s="4" customFormat="1" ht="33.75" customHeight="1" x14ac:dyDescent="0.15">
      <c r="A3" s="9"/>
      <c r="B3" s="9" t="s">
        <v>19</v>
      </c>
      <c r="C3" s="10"/>
      <c r="D3" s="9"/>
      <c r="E3" s="9"/>
      <c r="F3" s="9"/>
      <c r="G3" s="9"/>
      <c r="H3" s="13"/>
      <c r="I3" s="12"/>
    </row>
    <row r="4" spans="1:9" s="4" customFormat="1" ht="33.75" customHeight="1" x14ac:dyDescent="0.15">
      <c r="A4" s="9"/>
      <c r="B4" s="9" t="s">
        <v>30</v>
      </c>
      <c r="C4" s="10"/>
      <c r="D4" s="9"/>
      <c r="E4" s="9"/>
      <c r="F4" s="9"/>
      <c r="G4" s="9"/>
      <c r="H4" s="13"/>
      <c r="I4" s="12"/>
    </row>
    <row r="5" spans="1:9" s="4" customFormat="1" ht="27" customHeight="1" x14ac:dyDescent="0.15">
      <c r="A5" s="9"/>
      <c r="B5" s="9"/>
      <c r="C5" s="10"/>
      <c r="D5" s="9"/>
      <c r="E5" s="9"/>
      <c r="F5" s="9"/>
      <c r="G5" s="9"/>
      <c r="H5" s="14"/>
      <c r="I5" s="9"/>
    </row>
    <row r="6" spans="1:9" ht="22.5" customHeight="1" x14ac:dyDescent="0.15">
      <c r="A6" s="6"/>
      <c r="B6" s="6" t="s">
        <v>0</v>
      </c>
      <c r="C6" s="7"/>
      <c r="D6" s="6"/>
      <c r="E6" s="6"/>
      <c r="F6" s="6"/>
      <c r="G6" s="6"/>
      <c r="H6" s="14"/>
      <c r="I6" s="9"/>
    </row>
    <row r="7" spans="1:9" ht="22.5" customHeight="1" x14ac:dyDescent="0.15">
      <c r="A7" s="6"/>
      <c r="B7" s="6"/>
      <c r="C7" s="42" t="s">
        <v>4</v>
      </c>
      <c r="D7" s="15" t="s">
        <v>36</v>
      </c>
      <c r="E7" s="32" t="s">
        <v>38</v>
      </c>
      <c r="F7" s="32" t="s">
        <v>31</v>
      </c>
      <c r="G7" s="32" t="s">
        <v>33</v>
      </c>
      <c r="H7" s="33" t="s">
        <v>32</v>
      </c>
      <c r="I7" s="34"/>
    </row>
    <row r="8" spans="1:9" ht="22.5" customHeight="1" x14ac:dyDescent="0.15">
      <c r="A8" s="6"/>
      <c r="B8" s="6"/>
      <c r="C8" s="64"/>
      <c r="D8" s="16" t="s">
        <v>39</v>
      </c>
      <c r="E8" s="29">
        <v>240</v>
      </c>
      <c r="F8" s="29">
        <v>15</v>
      </c>
      <c r="G8" s="30">
        <f>E8*F8</f>
        <v>3600</v>
      </c>
      <c r="H8" s="66">
        <f>SUM(G8:G10)</f>
        <v>3960</v>
      </c>
      <c r="I8" s="53" t="s">
        <v>1</v>
      </c>
    </row>
    <row r="9" spans="1:9" ht="22.5" customHeight="1" x14ac:dyDescent="0.15">
      <c r="A9" s="6"/>
      <c r="B9" s="6"/>
      <c r="C9" s="64"/>
      <c r="D9" s="16" t="s">
        <v>40</v>
      </c>
      <c r="E9" s="29">
        <v>120</v>
      </c>
      <c r="F9" s="29">
        <v>3</v>
      </c>
      <c r="G9" s="30">
        <f>E9*F9</f>
        <v>360</v>
      </c>
      <c r="H9" s="67"/>
      <c r="I9" s="69"/>
    </row>
    <row r="10" spans="1:9" ht="22.5" customHeight="1" x14ac:dyDescent="0.15">
      <c r="A10" s="6"/>
      <c r="B10" s="6"/>
      <c r="C10" s="65"/>
      <c r="D10" s="16" t="s">
        <v>41</v>
      </c>
      <c r="E10" s="29"/>
      <c r="F10" s="29"/>
      <c r="G10" s="30">
        <f>E10*F10</f>
        <v>0</v>
      </c>
      <c r="H10" s="68"/>
      <c r="I10" s="68"/>
    </row>
    <row r="11" spans="1:9" ht="22.5" customHeight="1" x14ac:dyDescent="0.15">
      <c r="A11" s="6"/>
      <c r="B11" s="6"/>
      <c r="C11" s="15" t="s">
        <v>5</v>
      </c>
      <c r="D11" s="45" t="s">
        <v>34</v>
      </c>
      <c r="E11" s="59"/>
      <c r="F11" s="59"/>
      <c r="G11" s="61"/>
      <c r="H11" s="17">
        <f>ROUNDDOWN(H8/1000,2)</f>
        <v>3.96</v>
      </c>
      <c r="I11" s="16" t="s">
        <v>2</v>
      </c>
    </row>
    <row r="12" spans="1:9" ht="22.5" customHeight="1" x14ac:dyDescent="0.15">
      <c r="A12" s="6"/>
      <c r="B12" s="6"/>
      <c r="C12" s="15" t="s">
        <v>6</v>
      </c>
      <c r="D12" s="45" t="s">
        <v>35</v>
      </c>
      <c r="E12" s="46"/>
      <c r="F12" s="46"/>
      <c r="G12" s="58"/>
      <c r="H12" s="31">
        <v>5.5</v>
      </c>
      <c r="I12" s="16" t="s">
        <v>2</v>
      </c>
    </row>
    <row r="13" spans="1:9" ht="22.5" customHeight="1" x14ac:dyDescent="0.15">
      <c r="A13" s="6"/>
      <c r="B13" s="6"/>
      <c r="C13" s="15" t="s">
        <v>7</v>
      </c>
      <c r="D13" s="45" t="s">
        <v>42</v>
      </c>
      <c r="E13" s="46"/>
      <c r="F13" s="46"/>
      <c r="G13" s="58"/>
      <c r="H13" s="28">
        <f>IF(H11=0,"",IF(H12="","",ROUNDDOWN(MIN(H11:H12),0)))</f>
        <v>3</v>
      </c>
      <c r="I13" s="16" t="s">
        <v>2</v>
      </c>
    </row>
    <row r="14" spans="1:9" ht="22.5" customHeight="1" x14ac:dyDescent="0.15">
      <c r="A14" s="6"/>
      <c r="B14" s="6"/>
      <c r="C14" s="15" t="s">
        <v>8</v>
      </c>
      <c r="D14" s="45" t="s">
        <v>3</v>
      </c>
      <c r="E14" s="59"/>
      <c r="F14" s="59"/>
      <c r="G14" s="61"/>
      <c r="H14" s="18">
        <v>90000</v>
      </c>
      <c r="I14" s="16" t="s">
        <v>10</v>
      </c>
    </row>
    <row r="15" spans="1:9" ht="22.5" customHeight="1" thickBot="1" x14ac:dyDescent="0.2">
      <c r="A15" s="6"/>
      <c r="B15" s="6"/>
      <c r="C15" s="15" t="s">
        <v>9</v>
      </c>
      <c r="D15" s="45" t="s">
        <v>43</v>
      </c>
      <c r="E15" s="59"/>
      <c r="F15" s="59"/>
      <c r="G15" s="61"/>
      <c r="H15" s="18">
        <f>IF(H13="","",H13*H14)</f>
        <v>270000</v>
      </c>
      <c r="I15" s="16" t="s">
        <v>10</v>
      </c>
    </row>
    <row r="16" spans="1:9" ht="22.5" hidden="1" customHeight="1" thickBot="1" x14ac:dyDescent="0.2">
      <c r="A16" s="6"/>
      <c r="B16" s="6"/>
      <c r="C16" s="15"/>
      <c r="D16" s="16" t="s">
        <v>11</v>
      </c>
      <c r="E16" s="16"/>
      <c r="F16" s="16"/>
      <c r="G16" s="16"/>
      <c r="H16" s="19">
        <v>450000</v>
      </c>
      <c r="I16" s="20" t="s">
        <v>10</v>
      </c>
    </row>
    <row r="17" spans="1:10" ht="41.25" customHeight="1" thickBot="1" x14ac:dyDescent="0.2">
      <c r="A17" s="6"/>
      <c r="B17" s="6"/>
      <c r="C17" s="15" t="s">
        <v>8</v>
      </c>
      <c r="D17" s="55" t="s">
        <v>37</v>
      </c>
      <c r="E17" s="62"/>
      <c r="F17" s="62"/>
      <c r="G17" s="63"/>
      <c r="H17" s="21">
        <f>IF(H15="",0,MIN(H15:H16))</f>
        <v>270000</v>
      </c>
      <c r="I17" s="22" t="s">
        <v>10</v>
      </c>
    </row>
    <row r="18" spans="1:10" ht="21.75" customHeight="1" x14ac:dyDescent="0.15">
      <c r="A18" s="6"/>
      <c r="B18" s="6"/>
      <c r="C18" s="23"/>
      <c r="D18" s="24"/>
      <c r="E18" s="24"/>
      <c r="F18" s="24"/>
      <c r="G18" s="24"/>
      <c r="H18" s="25"/>
      <c r="I18" s="26"/>
    </row>
    <row r="19" spans="1:10" ht="22.5" customHeight="1" x14ac:dyDescent="0.15">
      <c r="A19" s="6"/>
      <c r="B19" s="6" t="s">
        <v>12</v>
      </c>
      <c r="C19" s="7"/>
      <c r="D19" s="6"/>
      <c r="E19" s="6"/>
      <c r="F19" s="6"/>
      <c r="G19" s="6"/>
      <c r="H19" s="8"/>
      <c r="I19" s="6"/>
    </row>
    <row r="20" spans="1:10" ht="22.5" customHeight="1" x14ac:dyDescent="0.15">
      <c r="A20" s="6"/>
      <c r="B20" s="6"/>
      <c r="C20" s="15" t="s">
        <v>4</v>
      </c>
      <c r="D20" s="45" t="s">
        <v>23</v>
      </c>
      <c r="E20" s="59"/>
      <c r="F20" s="59"/>
      <c r="G20" s="61"/>
      <c r="H20" s="38">
        <v>690000</v>
      </c>
      <c r="I20" s="16" t="s">
        <v>10</v>
      </c>
    </row>
    <row r="21" spans="1:10" ht="22.5" customHeight="1" x14ac:dyDescent="0.15">
      <c r="A21" s="6"/>
      <c r="B21" s="6"/>
      <c r="C21" s="15" t="s">
        <v>5</v>
      </c>
      <c r="D21" s="45" t="s">
        <v>22</v>
      </c>
      <c r="E21" s="59"/>
      <c r="F21" s="59"/>
      <c r="G21" s="61"/>
      <c r="H21" s="27">
        <f>IFERROR(ROUNDDOWN(H20/H26,0)," ")</f>
        <v>151448</v>
      </c>
      <c r="I21" s="16" t="s">
        <v>10</v>
      </c>
      <c r="J21" s="35" t="s">
        <v>28</v>
      </c>
    </row>
    <row r="22" spans="1:10" ht="22.5" hidden="1" customHeight="1" x14ac:dyDescent="0.15">
      <c r="A22" s="6"/>
      <c r="B22" s="6"/>
      <c r="C22" s="15" t="s">
        <v>6</v>
      </c>
      <c r="D22" s="16" t="s">
        <v>21</v>
      </c>
      <c r="E22" s="16"/>
      <c r="F22" s="16"/>
      <c r="G22" s="16"/>
      <c r="H22" s="18">
        <f>H21*18/31</f>
        <v>87937.548387096773</v>
      </c>
      <c r="I22" s="16" t="s">
        <v>10</v>
      </c>
    </row>
    <row r="23" spans="1:10" ht="22.5" customHeight="1" x14ac:dyDescent="0.15">
      <c r="A23" s="6"/>
      <c r="B23" s="6"/>
      <c r="C23" s="15" t="s">
        <v>6</v>
      </c>
      <c r="D23" s="45" t="s">
        <v>45</v>
      </c>
      <c r="E23" s="59"/>
      <c r="F23" s="59"/>
      <c r="G23" s="61"/>
      <c r="H23" s="18">
        <f>IFERROR(ROUNDDOWN(H22,0)," ")</f>
        <v>87937</v>
      </c>
      <c r="I23" s="16" t="s">
        <v>10</v>
      </c>
    </row>
    <row r="24" spans="1:10" ht="22.5" hidden="1" customHeight="1" x14ac:dyDescent="0.15">
      <c r="A24" s="6"/>
      <c r="B24" s="6"/>
      <c r="C24" s="15"/>
      <c r="D24" s="16" t="s">
        <v>13</v>
      </c>
      <c r="E24" s="16"/>
      <c r="F24" s="16"/>
      <c r="G24" s="16"/>
      <c r="H24" s="18">
        <v>90000</v>
      </c>
      <c r="I24" s="16" t="s">
        <v>10</v>
      </c>
    </row>
    <row r="25" spans="1:10" ht="22.5" customHeight="1" x14ac:dyDescent="0.15">
      <c r="A25" s="6"/>
      <c r="B25" s="6"/>
      <c r="C25" s="15" t="s">
        <v>7</v>
      </c>
      <c r="D25" s="45" t="s">
        <v>26</v>
      </c>
      <c r="E25" s="59"/>
      <c r="F25" s="59"/>
      <c r="G25" s="61"/>
      <c r="H25" s="18">
        <f>IF(H26=0," ",MIN(H23:H24))</f>
        <v>87937</v>
      </c>
      <c r="I25" s="16" t="s">
        <v>10</v>
      </c>
    </row>
    <row r="26" spans="1:10" ht="22.5" customHeight="1" x14ac:dyDescent="0.15">
      <c r="A26" s="6"/>
      <c r="B26" s="6"/>
      <c r="C26" s="15" t="s">
        <v>8</v>
      </c>
      <c r="D26" s="45" t="s">
        <v>17</v>
      </c>
      <c r="E26" s="59"/>
      <c r="F26" s="59"/>
      <c r="G26" s="61"/>
      <c r="H26" s="39">
        <v>4.556</v>
      </c>
      <c r="I26" s="16" t="s">
        <v>14</v>
      </c>
    </row>
    <row r="27" spans="1:10" ht="22.5" customHeight="1" x14ac:dyDescent="0.15">
      <c r="A27" s="6"/>
      <c r="B27" s="6"/>
      <c r="C27" s="15"/>
      <c r="D27" s="16" t="s">
        <v>48</v>
      </c>
      <c r="E27" s="16"/>
      <c r="F27" s="16"/>
      <c r="G27" s="16"/>
      <c r="H27" s="28">
        <f>ROUNDDOWN(H26,1)</f>
        <v>4.5</v>
      </c>
      <c r="I27" s="16" t="s">
        <v>14</v>
      </c>
    </row>
    <row r="28" spans="1:10" ht="22.5" customHeight="1" x14ac:dyDescent="0.15">
      <c r="A28" s="6"/>
      <c r="B28" s="6"/>
      <c r="C28" s="15"/>
      <c r="D28" s="16" t="s">
        <v>15</v>
      </c>
      <c r="E28" s="16"/>
      <c r="F28" s="16"/>
      <c r="G28" s="16"/>
      <c r="H28" s="17">
        <v>5</v>
      </c>
      <c r="I28" s="16" t="s">
        <v>14</v>
      </c>
    </row>
    <row r="29" spans="1:10" ht="22.5" customHeight="1" x14ac:dyDescent="0.15">
      <c r="A29" s="6"/>
      <c r="B29" s="6"/>
      <c r="C29" s="15" t="s">
        <v>9</v>
      </c>
      <c r="D29" s="45" t="s">
        <v>44</v>
      </c>
      <c r="E29" s="47"/>
      <c r="F29" s="47"/>
      <c r="G29" s="52"/>
      <c r="H29" s="17">
        <f>IF(H26=0," ",MIN(H27:H28))</f>
        <v>4.5</v>
      </c>
      <c r="I29" s="16" t="s">
        <v>14</v>
      </c>
    </row>
    <row r="30" spans="1:10" ht="22.5" customHeight="1" thickBot="1" x14ac:dyDescent="0.2">
      <c r="A30" s="6"/>
      <c r="B30" s="6"/>
      <c r="C30" s="15" t="s">
        <v>24</v>
      </c>
      <c r="D30" s="45" t="s">
        <v>27</v>
      </c>
      <c r="E30" s="59"/>
      <c r="F30" s="59"/>
      <c r="G30" s="61"/>
      <c r="H30" s="19">
        <f>IF(H26=0," ",IFERROR(H25*H29,0))</f>
        <v>395716.5</v>
      </c>
      <c r="I30" s="20" t="s">
        <v>10</v>
      </c>
    </row>
    <row r="31" spans="1:10" ht="41.25" customHeight="1" thickBot="1" x14ac:dyDescent="0.2">
      <c r="A31" s="6"/>
      <c r="B31" s="6"/>
      <c r="C31" s="15" t="s">
        <v>25</v>
      </c>
      <c r="D31" s="45" t="s">
        <v>46</v>
      </c>
      <c r="E31" s="59"/>
      <c r="F31" s="59"/>
      <c r="G31" s="60"/>
      <c r="H31" s="21">
        <f>IF(H26=0,0,IF(ROUNDDOWN(H30,-3)&lt;=450000,ROUNDDOWN(H30,-3),450000))</f>
        <v>395000</v>
      </c>
      <c r="I31" s="22" t="s">
        <v>10</v>
      </c>
    </row>
    <row r="32" spans="1:10" ht="23.25" customHeight="1" x14ac:dyDescent="0.15">
      <c r="A32" s="6"/>
      <c r="B32" s="6"/>
      <c r="C32" s="23"/>
      <c r="D32" s="24"/>
      <c r="E32" s="24"/>
      <c r="F32" s="24"/>
      <c r="G32" s="24"/>
      <c r="H32" s="25"/>
      <c r="I32" s="26"/>
    </row>
    <row r="33" spans="1:9" s="4" customFormat="1" ht="33.75" customHeight="1" thickBot="1" x14ac:dyDescent="0.2">
      <c r="A33" s="9"/>
      <c r="B33" s="9" t="s">
        <v>16</v>
      </c>
      <c r="C33" s="10"/>
      <c r="D33" s="9"/>
      <c r="E33" s="9"/>
      <c r="F33" s="9"/>
      <c r="G33" s="9"/>
      <c r="H33" s="14"/>
      <c r="I33" s="9"/>
    </row>
    <row r="34" spans="1:9" ht="64.5" customHeight="1" thickBot="1" x14ac:dyDescent="0.2">
      <c r="A34" s="6"/>
      <c r="B34" s="6"/>
      <c r="C34" s="45" t="s">
        <v>20</v>
      </c>
      <c r="D34" s="46"/>
      <c r="E34" s="59"/>
      <c r="F34" s="59"/>
      <c r="G34" s="60"/>
      <c r="H34" s="21">
        <f>H17+H31</f>
        <v>665000</v>
      </c>
      <c r="I34" s="22" t="s">
        <v>10</v>
      </c>
    </row>
  </sheetData>
  <sheetProtection algorithmName="SHA-512" hashValue="J4FOxAjXaACkmH4jgheGlz8fN2lsrW6opUSTx36enA4OGOQTztTmPGsNs4lF6ZhLRs9P+9pwsTdwWJtPx1MthQ==" saltValue="iPVFT+v3ySfOnj5DFJL2Fg==" spinCount="100000" sheet="1" objects="1" scenarios="1"/>
  <mergeCells count="18">
    <mergeCell ref="D13:G13"/>
    <mergeCell ref="C7:C10"/>
    <mergeCell ref="H8:H10"/>
    <mergeCell ref="I8:I10"/>
    <mergeCell ref="D11:G11"/>
    <mergeCell ref="D12:G12"/>
    <mergeCell ref="C34:G34"/>
    <mergeCell ref="D14:G14"/>
    <mergeCell ref="D15:G15"/>
    <mergeCell ref="D17:G17"/>
    <mergeCell ref="D20:G20"/>
    <mergeCell ref="D21:G21"/>
    <mergeCell ref="D23:G23"/>
    <mergeCell ref="D25:G25"/>
    <mergeCell ref="D26:G26"/>
    <mergeCell ref="D29:G29"/>
    <mergeCell ref="D30:G30"/>
    <mergeCell ref="D31:G31"/>
  </mergeCells>
  <phoneticPr fontI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記載例</vt:lpstr>
      <vt:lpstr>記載例!Print_Area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2024-04-01T04:30:45Z</cp:lastPrinted>
  <dcterms:created xsi:type="dcterms:W3CDTF">2023-04-10T00:33:50Z</dcterms:created>
  <dcterms:modified xsi:type="dcterms:W3CDTF">2025-03-28T03:52:28Z</dcterms:modified>
</cp:coreProperties>
</file>