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ゼロカーボンシティ宣言\50 ゼロカーボン推進補助金\05 周知活動\HP掲載用\01 新座市太陽光発電設備等設置費補助金\R8\"/>
    </mc:Choice>
  </mc:AlternateContent>
  <xr:revisionPtr revIDLastSave="0" documentId="13_ncr:1_{D405D2A9-346D-49EA-B03E-99907DA560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用" sheetId="2" r:id="rId1"/>
    <sheet name="記入例" sheetId="5" r:id="rId2"/>
  </sheets>
  <definedNames>
    <definedName name="_xlnm.Print_Area" localSheetId="1">記入例!$B$2:$I$36</definedName>
    <definedName name="_xlnm.Print_Area" localSheetId="0">入力用!$B$2:$I$36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28" i="5" s="1"/>
  <c r="H23" i="5"/>
  <c r="H24" i="5" s="1"/>
  <c r="H17" i="5"/>
  <c r="G10" i="5"/>
  <c r="G9" i="5"/>
  <c r="G8" i="5"/>
  <c r="H8" i="5" s="1"/>
  <c r="H11" i="5" s="1"/>
  <c r="H13" i="5" s="1"/>
  <c r="H15" i="5" s="1"/>
  <c r="H25" i="2"/>
  <c r="H31" i="5" l="1"/>
  <c r="H18" i="5"/>
  <c r="H26" i="5"/>
  <c r="H27" i="5" s="1"/>
  <c r="H29" i="5" s="1"/>
  <c r="H17" i="2"/>
  <c r="H32" i="5" l="1"/>
  <c r="H33" i="5" s="1"/>
  <c r="H36" i="5"/>
  <c r="H23" i="2"/>
  <c r="H31" i="2" l="1"/>
  <c r="H24" i="2"/>
  <c r="H26" i="2" l="1"/>
  <c r="H27" i="2" s="1"/>
  <c r="H28" i="2"/>
  <c r="G10" i="2"/>
  <c r="G9" i="2"/>
  <c r="G8" i="2"/>
  <c r="H29" i="2" l="1"/>
  <c r="H8" i="2"/>
  <c r="H11" i="2" s="1"/>
  <c r="H13" i="2" l="1"/>
  <c r="H15" i="2" s="1"/>
  <c r="H18" i="2" s="1"/>
  <c r="H32" i="2" l="1"/>
  <c r="H33" i="2" s="1"/>
  <c r="H36" i="2" l="1"/>
</calcChain>
</file>

<file path=xl/sharedStrings.xml><?xml version="1.0" encoding="utf-8"?>
<sst xmlns="http://schemas.openxmlformats.org/spreadsheetml/2006/main" count="160" uniqueCount="57">
  <si>
    <t>１　太陽光発電設備</t>
    <rPh sb="2" eb="5">
      <t>タイヨウコウ</t>
    </rPh>
    <rPh sb="5" eb="7">
      <t>ハツデン</t>
    </rPh>
    <rPh sb="7" eb="9">
      <t>セツビ</t>
    </rPh>
    <phoneticPr fontId="1"/>
  </si>
  <si>
    <t>Ｗ</t>
    <phoneticPr fontId="1"/>
  </si>
  <si>
    <t>ｋＷ</t>
    <phoneticPr fontId="1"/>
  </si>
  <si>
    <t>補助単価（１ｋＷ当たりの額）</t>
    <rPh sb="0" eb="2">
      <t>ホジョ</t>
    </rPh>
    <rPh sb="2" eb="4">
      <t>タンカ</t>
    </rPh>
    <rPh sb="8" eb="9">
      <t>ア</t>
    </rPh>
    <rPh sb="12" eb="13">
      <t>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</si>
  <si>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</si>
  <si>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</si>
  <si>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</si>
  <si>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</si>
  <si>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</si>
  <si>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</si>
  <si>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円</t>
    <rPh sb="0" eb="1">
      <t>エン</t>
    </rPh>
    <phoneticPr fontId="1"/>
  </si>
  <si>
    <t>補助上限額</t>
    <rPh sb="0" eb="2">
      <t>ホジョ</t>
    </rPh>
    <rPh sb="2" eb="5">
      <t>ジョウゲンガク</t>
    </rPh>
    <phoneticPr fontId="1"/>
  </si>
  <si>
    <t>２　蓄電池</t>
    <rPh sb="2" eb="5">
      <t>チクデンチ</t>
    </rPh>
    <phoneticPr fontId="1"/>
  </si>
  <si>
    <t>ｋＷｈ</t>
    <phoneticPr fontId="1"/>
  </si>
  <si>
    <t>蓄電容量の上限</t>
    <rPh sb="0" eb="2">
      <t>チクデン</t>
    </rPh>
    <rPh sb="2" eb="4">
      <t>ヨウリョウ</t>
    </rPh>
    <rPh sb="5" eb="7">
      <t>ジョウゲン</t>
    </rPh>
    <phoneticPr fontId="1"/>
  </si>
  <si>
    <t>３　補助金の額</t>
    <rPh sb="2" eb="5">
      <t>ホジョキン</t>
    </rPh>
    <rPh sb="6" eb="7">
      <t>ガク</t>
    </rPh>
    <phoneticPr fontId="1"/>
  </si>
  <si>
    <t>設置する蓄電池の蓄電容量</t>
    <rPh sb="0" eb="2">
      <t>セッチ</t>
    </rPh>
    <rPh sb="4" eb="7">
      <t>チクデンチ</t>
    </rPh>
    <rPh sb="8" eb="10">
      <t>チクデン</t>
    </rPh>
    <rPh sb="10" eb="12">
      <t>ヨウリョウ</t>
    </rPh>
    <phoneticPr fontId="1"/>
  </si>
  <si>
    <t>新座市太陽光発電設備等設置費補助金</t>
    <rPh sb="0" eb="3">
      <t>ニイザシ</t>
    </rPh>
    <rPh sb="3" eb="6">
      <t>タイヨウコウ</t>
    </rPh>
    <rPh sb="6" eb="8">
      <t>ハツデン</t>
    </rPh>
    <rPh sb="8" eb="10">
      <t>セツビ</t>
    </rPh>
    <rPh sb="10" eb="11">
      <t>トウ</t>
    </rPh>
    <rPh sb="11" eb="13">
      <t>セッチ</t>
    </rPh>
    <rPh sb="13" eb="14">
      <t>ヒ</t>
    </rPh>
    <rPh sb="14" eb="17">
      <t>ホジョキン</t>
    </rPh>
    <phoneticPr fontId="1"/>
  </si>
  <si>
    <t>太陽光発電設備及び蓄電池に係る補助金の合計額</t>
    <rPh sb="0" eb="3">
      <t>タイヨウコウ</t>
    </rPh>
    <rPh sb="3" eb="5">
      <t>ハツデン</t>
    </rPh>
    <rPh sb="5" eb="7">
      <t>セツビ</t>
    </rPh>
    <rPh sb="7" eb="8">
      <t>オヨ</t>
    </rPh>
    <rPh sb="9" eb="12">
      <t>チクデンチ</t>
    </rPh>
    <rPh sb="13" eb="14">
      <t>カカ</t>
    </rPh>
    <rPh sb="15" eb="18">
      <t>ホジョキン</t>
    </rPh>
    <rPh sb="19" eb="21">
      <t>ゴウケイ</t>
    </rPh>
    <rPh sb="21" eb="22">
      <t>ガク</t>
    </rPh>
    <phoneticPr fontId="1"/>
  </si>
  <si>
    <t>基準額（蓄電池の価格及び設置工事に要した費用の額の合計額（税抜き）の１ｋＷｈ当たりの額）</t>
    <rPh sb="0" eb="2">
      <t>キジュン</t>
    </rPh>
    <rPh sb="2" eb="3">
      <t>ガク</t>
    </rPh>
    <rPh sb="29" eb="30">
      <t>ゼイ</t>
    </rPh>
    <rPh sb="30" eb="31">
      <t>ヌ</t>
    </rPh>
    <rPh sb="38" eb="39">
      <t>ア</t>
    </rPh>
    <rPh sb="42" eb="43">
      <t>ガク</t>
    </rPh>
    <phoneticPr fontId="1"/>
  </si>
  <si>
    <t>蓄電池の価格及び設置工事に要した費用の合計額（税抜き）</t>
    <phoneticPr fontId="1"/>
  </si>
  <si>
    <t>ｇ</t>
    <phoneticPr fontId="1"/>
  </si>
  <si>
    <t>ｈ</t>
    <phoneticPr fontId="1"/>
  </si>
  <si>
    <t>記入例</t>
    <rPh sb="0" eb="2">
      <t>キニュウ</t>
    </rPh>
    <rPh sb="2" eb="3">
      <t>レイ</t>
    </rPh>
    <phoneticPr fontId="1"/>
  </si>
  <si>
    <t>※黄色のセルに入力してください。</t>
    <rPh sb="1" eb="3">
      <t>キイロ</t>
    </rPh>
    <rPh sb="7" eb="9">
      <t>ニュウリョク</t>
    </rPh>
    <phoneticPr fontId="1"/>
  </si>
  <si>
    <t>枚数</t>
    <rPh sb="0" eb="2">
      <t>マイスウ</t>
    </rPh>
    <phoneticPr fontId="1"/>
  </si>
  <si>
    <t>最大出力合計</t>
    <rPh sb="0" eb="2">
      <t>サイダイ</t>
    </rPh>
    <rPh sb="2" eb="4">
      <t>シュツリョク</t>
    </rPh>
    <rPh sb="4" eb="6">
      <t>ゴウケイ</t>
    </rPh>
    <phoneticPr fontId="1"/>
  </si>
  <si>
    <t>最大出力(W)</t>
    <rPh sb="0" eb="2">
      <t>サイダイ</t>
    </rPh>
    <rPh sb="2" eb="4">
      <t>シュツリョク</t>
    </rPh>
    <phoneticPr fontId="1"/>
  </si>
  <si>
    <t>設置する太陽光発電設備の最大出力（ａ／1000）</t>
    <rPh sb="0" eb="2">
      <t>セッチ</t>
    </rPh>
    <rPh sb="4" eb="7">
      <t>タイヨウコウ</t>
    </rPh>
    <rPh sb="7" eb="9">
      <t>ハツデン</t>
    </rPh>
    <rPh sb="9" eb="11">
      <t>セツビ</t>
    </rPh>
    <rPh sb="12" eb="14">
      <t>サイダイ</t>
    </rPh>
    <rPh sb="14" eb="16">
      <t>シュツリョク</t>
    </rPh>
    <phoneticPr fontId="1"/>
  </si>
  <si>
    <t>設置する太陽電池モジュール</t>
    <rPh sb="0" eb="2">
      <t>セッチ</t>
    </rPh>
    <rPh sb="4" eb="6">
      <t>タイヨウ</t>
    </rPh>
    <rPh sb="6" eb="8">
      <t>デンチ</t>
    </rPh>
    <phoneticPr fontId="1"/>
  </si>
  <si>
    <t>補助金の額計算シート（事業者）</t>
    <rPh sb="0" eb="3">
      <t>ホジョキン</t>
    </rPh>
    <rPh sb="4" eb="5">
      <t>ガク</t>
    </rPh>
    <rPh sb="5" eb="7">
      <t>ケイサン</t>
    </rPh>
    <rPh sb="11" eb="13">
      <t>ジギョウ</t>
    </rPh>
    <rPh sb="13" eb="14">
      <t>シャ</t>
    </rPh>
    <phoneticPr fontId="1"/>
  </si>
  <si>
    <t>1枚あたり出力(W)</t>
    <rPh sb="1" eb="2">
      <t>マイ</t>
    </rPh>
    <rPh sb="5" eb="7">
      <t>シュツリョク</t>
    </rPh>
    <phoneticPr fontId="1"/>
  </si>
  <si>
    <t>モジュール種類①</t>
    <rPh sb="5" eb="7">
      <t>シュルイ</t>
    </rPh>
    <phoneticPr fontId="1"/>
  </si>
  <si>
    <t>モジュール種類②</t>
    <phoneticPr fontId="1"/>
  </si>
  <si>
    <t>モジュール種類③</t>
    <phoneticPr fontId="1"/>
  </si>
  <si>
    <t>設置する太陽光発電設備と連携するパワーコンディショナーの定格出力</t>
    <rPh sb="0" eb="2">
      <t>セッチ</t>
    </rPh>
    <rPh sb="4" eb="7">
      <t>タイヨウコウ</t>
    </rPh>
    <rPh sb="7" eb="9">
      <t>ハツデン</t>
    </rPh>
    <rPh sb="9" eb="11">
      <t>セツビ</t>
    </rPh>
    <rPh sb="12" eb="14">
      <t>レンケイ</t>
    </rPh>
    <rPh sb="28" eb="30">
      <t>テイカク</t>
    </rPh>
    <rPh sb="30" eb="32">
      <t>シュツリョク</t>
    </rPh>
    <phoneticPr fontId="1"/>
  </si>
  <si>
    <t>交付額の算定に用いる太陽電池出力（ｂまたはｃの値の低い方、小数点以下切り捨て）</t>
    <rPh sb="0" eb="2">
      <t>コウフ</t>
    </rPh>
    <rPh sb="2" eb="3">
      <t>ガク</t>
    </rPh>
    <rPh sb="4" eb="6">
      <t>サンテイ</t>
    </rPh>
    <rPh sb="7" eb="8">
      <t>モチ</t>
    </rPh>
    <rPh sb="10" eb="12">
      <t>タイヨウ</t>
    </rPh>
    <rPh sb="12" eb="14">
      <t>デンチ</t>
    </rPh>
    <rPh sb="14" eb="16">
      <t>シュツリョク</t>
    </rPh>
    <rPh sb="23" eb="24">
      <t>アタイ</t>
    </rPh>
    <rPh sb="25" eb="26">
      <t>ヒク</t>
    </rPh>
    <rPh sb="27" eb="28">
      <t>ホウ</t>
    </rPh>
    <rPh sb="29" eb="32">
      <t>ショウスウテン</t>
    </rPh>
    <rPh sb="32" eb="34">
      <t>イカ</t>
    </rPh>
    <rPh sb="34" eb="35">
      <t>キ</t>
    </rPh>
    <rPh sb="36" eb="37">
      <t>ス</t>
    </rPh>
    <phoneticPr fontId="1"/>
  </si>
  <si>
    <t>ｄ×ｅにより算出した額</t>
    <rPh sb="6" eb="8">
      <t>サンシュツ</t>
    </rPh>
    <rPh sb="10" eb="11">
      <t>ガク</t>
    </rPh>
    <phoneticPr fontId="1"/>
  </si>
  <si>
    <t>設置する蓄電池の蓄電容量(小数点第1位未満切捨て)</t>
    <rPh sb="0" eb="2">
      <t>セッチ</t>
    </rPh>
    <rPh sb="4" eb="7">
      <t>チクデンチ</t>
    </rPh>
    <rPh sb="8" eb="10">
      <t>チクデン</t>
    </rPh>
    <rPh sb="10" eb="12">
      <t>ヨウリョウ</t>
    </rPh>
    <phoneticPr fontId="1"/>
  </si>
  <si>
    <t>補助単価に乗じる蓄電容量（ｃ又は20kWhのいずれか低い値）</t>
    <rPh sb="0" eb="2">
      <t>ホジョ</t>
    </rPh>
    <rPh sb="2" eb="4">
      <t>タンカ</t>
    </rPh>
    <rPh sb="5" eb="6">
      <t>ジョウ</t>
    </rPh>
    <rPh sb="8" eb="10">
      <t>チクデン</t>
    </rPh>
    <rPh sb="10" eb="12">
      <t>ヨウリョウ</t>
    </rPh>
    <rPh sb="14" eb="15">
      <t>マタ</t>
    </rPh>
    <rPh sb="26" eb="27">
      <t>ヒク</t>
    </rPh>
    <rPh sb="28" eb="29">
      <t>アタイ</t>
    </rPh>
    <phoneticPr fontId="1"/>
  </si>
  <si>
    <t>ｉ</t>
    <phoneticPr fontId="1"/>
  </si>
  <si>
    <t>該当あり</t>
    <rPh sb="0" eb="2">
      <t>ガイトウ</t>
    </rPh>
    <phoneticPr fontId="1"/>
  </si>
  <si>
    <t>該当なし</t>
    <rPh sb="0" eb="2">
      <t>ガイトウ</t>
    </rPh>
    <phoneticPr fontId="1"/>
  </si>
  <si>
    <t>太陽光発電設備に係る補助金の額
（ｆ又は補助上限額（ｇ）のいずれか低い額）</t>
    <rPh sb="0" eb="3">
      <t>タイヨウコウ</t>
    </rPh>
    <rPh sb="3" eb="5">
      <t>ハツデン</t>
    </rPh>
    <rPh sb="5" eb="7">
      <t>セツビ</t>
    </rPh>
    <rPh sb="8" eb="9">
      <t>カカ</t>
    </rPh>
    <rPh sb="10" eb="13">
      <t>ホジョキン</t>
    </rPh>
    <rPh sb="14" eb="15">
      <t>ガク</t>
    </rPh>
    <rPh sb="18" eb="19">
      <t>マタ</t>
    </rPh>
    <rPh sb="20" eb="22">
      <t>ホジョ</t>
    </rPh>
    <rPh sb="22" eb="25">
      <t>ジョウゲンガク</t>
    </rPh>
    <rPh sb="33" eb="34">
      <t>ヒク</t>
    </rPh>
    <rPh sb="35" eb="36">
      <t>ガク</t>
    </rPh>
    <phoneticPr fontId="1"/>
  </si>
  <si>
    <t>　補助上限額の引上げ事由（※）への該当の有無
　※　①過去３年以内の省エネ診断の受診
　　　②埼玉県省エネ・再エネ活用設備あんしん事業者（企業等向け）認定制度の認定事業者による施工</t>
    <rPh sb="1" eb="3">
      <t>ホジョ</t>
    </rPh>
    <rPh sb="3" eb="6">
      <t>ジョウゲンガク</t>
    </rPh>
    <rPh sb="7" eb="9">
      <t>ヒキア</t>
    </rPh>
    <rPh sb="10" eb="12">
      <t>ジユウ</t>
    </rPh>
    <rPh sb="17" eb="19">
      <t>ガイトウ</t>
    </rPh>
    <rPh sb="20" eb="22">
      <t>ウム</t>
    </rPh>
    <rPh sb="27" eb="29">
      <t>カコ</t>
    </rPh>
    <rPh sb="30" eb="31">
      <t>ネン</t>
    </rPh>
    <rPh sb="31" eb="33">
      <t>イナイ</t>
    </rPh>
    <rPh sb="34" eb="35">
      <t>ショウ</t>
    </rPh>
    <rPh sb="37" eb="39">
      <t>シンダン</t>
    </rPh>
    <rPh sb="40" eb="42">
      <t>ジュシン</t>
    </rPh>
    <rPh sb="88" eb="90">
      <t>セコウ</t>
    </rPh>
    <phoneticPr fontId="1"/>
  </si>
  <si>
    <t>ｇ</t>
    <phoneticPr fontId="1"/>
  </si>
  <si>
    <t>　設置する蓄電池の区分
　　①　4,800Ahセル未満
　　②　4,800Ahセル以上</t>
    <rPh sb="1" eb="3">
      <t>セッチ</t>
    </rPh>
    <rPh sb="5" eb="8">
      <t>チクデンチ</t>
    </rPh>
    <rPh sb="9" eb="11">
      <t>クブン</t>
    </rPh>
    <rPh sb="25" eb="27">
      <t>ミマン</t>
    </rPh>
    <rPh sb="41" eb="43">
      <t>イジョウ</t>
    </rPh>
    <phoneticPr fontId="1"/>
  </si>
  <si>
    <t>基準額上限額
①　4,800Ahセル未満の蓄電池　155,000円
②　4,800Ahセル以上の蓄電池　190,000円</t>
    <rPh sb="0" eb="2">
      <t>キジュン</t>
    </rPh>
    <rPh sb="2" eb="3">
      <t>ガク</t>
    </rPh>
    <rPh sb="3" eb="6">
      <t>ジョウゲンガク</t>
    </rPh>
    <phoneticPr fontId="1"/>
  </si>
  <si>
    <t>ｊ</t>
    <phoneticPr fontId="1"/>
  </si>
  <si>
    <t>①　4,800Ahセル未満</t>
    <phoneticPr fontId="1"/>
  </si>
  <si>
    <t>②　4,800Ahセル以上</t>
    <phoneticPr fontId="1"/>
  </si>
  <si>
    <t>基準額（ｄ）又は基準額上限額（ｅ）のいずれか低い額</t>
    <rPh sb="0" eb="2">
      <t>キジュン</t>
    </rPh>
    <rPh sb="2" eb="3">
      <t>ガク</t>
    </rPh>
    <rPh sb="6" eb="7">
      <t>マタ</t>
    </rPh>
    <rPh sb="8" eb="10">
      <t>キジュン</t>
    </rPh>
    <rPh sb="10" eb="11">
      <t>ガク</t>
    </rPh>
    <rPh sb="11" eb="14">
      <t>ジョウゲンガク</t>
    </rPh>
    <rPh sb="22" eb="23">
      <t>ヒク</t>
    </rPh>
    <rPh sb="24" eb="25">
      <t>ガク</t>
    </rPh>
    <phoneticPr fontId="1"/>
  </si>
  <si>
    <t>補助単価（ｆ）に補助率（ｇ）を乗じて得た額（1円未満切捨て））</t>
    <rPh sb="8" eb="11">
      <t>ホジョリツ</t>
    </rPh>
    <rPh sb="15" eb="16">
      <t>ジョウ</t>
    </rPh>
    <rPh sb="18" eb="19">
      <t>エ</t>
    </rPh>
    <rPh sb="20" eb="21">
      <t>ガク</t>
    </rPh>
    <rPh sb="23" eb="24">
      <t>エン</t>
    </rPh>
    <rPh sb="24" eb="26">
      <t>ミマン</t>
    </rPh>
    <rPh sb="26" eb="28">
      <t>キリス</t>
    </rPh>
    <phoneticPr fontId="1"/>
  </si>
  <si>
    <t>ｈ×ｉにより算出した額</t>
    <rPh sb="6" eb="8">
      <t>サンシュツ</t>
    </rPh>
    <rPh sb="10" eb="11">
      <t>ガク</t>
    </rPh>
    <phoneticPr fontId="1"/>
  </si>
  <si>
    <t>ｋ</t>
    <phoneticPr fontId="1"/>
  </si>
  <si>
    <t>蓄電池に係る補助金の額
（ｊの1,000円未満切捨て）</t>
    <rPh sb="0" eb="3">
      <t>チクデンチ</t>
    </rPh>
    <rPh sb="4" eb="5">
      <t>カカ</t>
    </rPh>
    <rPh sb="6" eb="9">
      <t>ホジョキン</t>
    </rPh>
    <rPh sb="10" eb="11">
      <t>ガク</t>
    </rPh>
    <rPh sb="20" eb="21">
      <t>エン</t>
    </rPh>
    <rPh sb="21" eb="23">
      <t>ミマン</t>
    </rPh>
    <rPh sb="23" eb="25">
      <t>キリス</t>
    </rPh>
    <phoneticPr fontId="1"/>
  </si>
  <si>
    <t>補助率
①　4,800Ahセル未満の蓄電池　31分の18
②　4,800Ahセル以上の蓄電池　19分の9</t>
    <rPh sb="0" eb="3">
      <t>ホジョリツ</t>
    </rPh>
    <rPh sb="24" eb="25">
      <t>ブン</t>
    </rPh>
    <rPh sb="49" eb="5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</si>
</sst>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2" fillId="2" borderId="1" xfId="0" applyNumberFormat="1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77" fontId="2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77" fontId="5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177" fontId="4" fillId="0" borderId="0" xfId="0" applyNumberFormat="1" applyFont="1" applyBorder="1" applyProtection="1">
      <alignment vertical="center"/>
    </xf>
    <xf numFmtId="177" fontId="4" fillId="0" borderId="0" xfId="0" applyNumberFormat="1" applyFo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177" fontId="2" fillId="0" borderId="1" xfId="0" applyNumberFormat="1" applyFont="1" applyBorder="1" applyProtection="1">
      <alignment vertical="center"/>
    </xf>
    <xf numFmtId="176" fontId="2" fillId="0" borderId="1" xfId="0" applyNumberFormat="1" applyFont="1" applyBorder="1" applyProtection="1">
      <alignment vertical="center"/>
    </xf>
    <xf numFmtId="176" fontId="2" fillId="0" borderId="3" xfId="0" applyNumberFormat="1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176" fontId="3" fillId="0" borderId="4" xfId="0" applyNumberFormat="1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176" fontId="3" fillId="0" borderId="0" xfId="0" applyNumberFormat="1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176" fontId="2" fillId="0" borderId="1" xfId="0" applyNumberFormat="1" applyFont="1" applyFill="1" applyBorder="1" applyProtection="1">
      <alignment vertical="center"/>
    </xf>
    <xf numFmtId="177" fontId="2" fillId="0" borderId="1" xfId="0" applyNumberFormat="1" applyFont="1" applyFill="1" applyBorder="1" applyProtection="1">
      <alignment vertical="center"/>
    </xf>
    <xf numFmtId="38" fontId="2" fillId="0" borderId="1" xfId="1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 shrinkToFit="1"/>
    </xf>
    <xf numFmtId="177" fontId="2" fillId="0" borderId="1" xfId="0" applyNumberFormat="1" applyFont="1" applyBorder="1" applyAlignment="1" applyProtection="1">
      <alignment horizontal="center" vertical="center" shrinkToFit="1"/>
    </xf>
    <xf numFmtId="0" fontId="4" fillId="0" borderId="1" xfId="0" applyFont="1" applyBorder="1" applyProtection="1">
      <alignment vertical="center"/>
    </xf>
    <xf numFmtId="0" fontId="2" fillId="2" borderId="1" xfId="0" applyFont="1" applyFill="1" applyBorder="1" applyProtection="1">
      <alignment vertical="center"/>
      <protection locked="0"/>
    </xf>
    <xf numFmtId="177" fontId="2" fillId="2" borderId="1" xfId="0" applyNumberFormat="1" applyFont="1" applyFill="1" applyBorder="1" applyProtection="1">
      <alignment vertical="center"/>
      <protection locked="0"/>
    </xf>
    <xf numFmtId="176" fontId="2" fillId="0" borderId="3" xfId="0" applyNumberFormat="1" applyFont="1" applyBorder="1" applyAlignment="1" applyProtection="1">
      <alignment horizontal="right" vertical="center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</xf>
    <xf numFmtId="13" fontId="2" fillId="0" borderId="0" xfId="0" applyNumberFormat="1" applyFont="1">
      <alignment vertical="center"/>
    </xf>
    <xf numFmtId="13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0" applyFont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76" fontId="2" fillId="0" borderId="3" xfId="0" applyNumberFormat="1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2" fillId="2" borderId="1" xfId="0" applyFont="1" applyFill="1" applyBorder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177" fontId="2" fillId="2" borderId="1" xfId="0" applyNumberFormat="1" applyFont="1" applyFill="1" applyBorder="1" applyProtection="1">
      <alignment vertical="center"/>
    </xf>
    <xf numFmtId="176" fontId="2" fillId="2" borderId="3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176" fontId="2" fillId="2" borderId="1" xfId="0" applyNumberFormat="1" applyFont="1" applyFill="1" applyBorder="1" applyProtection="1">
      <alignment vertical="center"/>
    </xf>
    <xf numFmtId="0" fontId="0" fillId="0" borderId="6" xfId="0" applyBorder="1" applyAlignment="1" applyProtection="1">
      <alignment vertical="center" wrapText="1"/>
    </xf>
    <xf numFmtId="177" fontId="5" fillId="0" borderId="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A3" zoomScale="70" zoomScaleNormal="70" workbookViewId="0">
      <selection activeCell="H13" sqref="H13"/>
    </sheetView>
  </sheetViews>
  <sheetFormatPr defaultRowHeight="22.5" customHeight="1" x14ac:dyDescent="0.15"/>
  <cols>
    <col min="1" max="1" width="3.875" style="1" customWidth="1"/>
    <col min="2" max="2" width="3.625" style="1" customWidth="1"/>
    <col min="3" max="3" width="5.375" style="3" customWidth="1"/>
    <col min="4" max="4" width="46.75" style="1" customWidth="1"/>
    <col min="5" max="5" width="17.875" style="1" customWidth="1"/>
    <col min="6" max="6" width="14.75" style="1" customWidth="1"/>
    <col min="7" max="7" width="20.875" style="1" customWidth="1"/>
    <col min="8" max="8" width="22.125" style="2" customWidth="1"/>
    <col min="9" max="9" width="7.5" style="1" customWidth="1"/>
    <col min="10" max="10" width="9" style="1"/>
    <col min="11" max="11" width="23.375" style="1" hidden="1" customWidth="1"/>
    <col min="12" max="12" width="12.25" style="1" hidden="1" customWidth="1"/>
    <col min="13" max="13" width="0" style="1" hidden="1" customWidth="1"/>
    <col min="14" max="16384" width="9" style="1"/>
  </cols>
  <sheetData>
    <row r="1" spans="1:12" ht="22.5" customHeight="1" x14ac:dyDescent="0.15">
      <c r="A1" s="6"/>
      <c r="B1" s="6"/>
      <c r="C1" s="7"/>
      <c r="D1" s="6"/>
      <c r="E1" s="6"/>
      <c r="F1" s="6"/>
      <c r="G1" s="6"/>
      <c r="H1" s="8"/>
      <c r="I1" s="6"/>
    </row>
    <row r="2" spans="1:12" s="4" customFormat="1" ht="33.75" customHeight="1" x14ac:dyDescent="0.15">
      <c r="A2" s="9"/>
      <c r="B2" s="9" t="s">
        <v>17</v>
      </c>
      <c r="C2" s="10"/>
      <c r="D2" s="9"/>
      <c r="E2" s="9"/>
      <c r="F2" s="9"/>
      <c r="G2" s="9"/>
      <c r="H2" s="11"/>
      <c r="I2" s="12"/>
    </row>
    <row r="3" spans="1:12" s="4" customFormat="1" ht="33.75" customHeight="1" x14ac:dyDescent="0.15">
      <c r="A3" s="9"/>
      <c r="B3" s="4" t="s">
        <v>30</v>
      </c>
      <c r="C3" s="10"/>
      <c r="D3" s="9"/>
      <c r="E3" s="9"/>
      <c r="F3" s="9"/>
      <c r="G3" s="9"/>
      <c r="H3" s="13"/>
      <c r="I3" s="12"/>
    </row>
    <row r="4" spans="1:12" s="4" customFormat="1" ht="33.75" customHeight="1" x14ac:dyDescent="0.15">
      <c r="A4" s="9"/>
      <c r="B4" s="9" t="s">
        <v>24</v>
      </c>
      <c r="C4" s="10"/>
      <c r="D4" s="9"/>
      <c r="E4" s="9"/>
      <c r="F4" s="9"/>
      <c r="G4" s="9"/>
      <c r="H4" s="13"/>
      <c r="I4" s="12"/>
    </row>
    <row r="5" spans="1:12" s="4" customFormat="1" ht="27" customHeight="1" x14ac:dyDescent="0.15">
      <c r="A5" s="9"/>
      <c r="B5" s="9"/>
      <c r="C5" s="10"/>
      <c r="D5" s="9"/>
      <c r="E5" s="9"/>
      <c r="F5" s="9"/>
      <c r="G5" s="9"/>
      <c r="H5" s="14"/>
      <c r="I5" s="9"/>
    </row>
    <row r="6" spans="1:12" ht="22.5" customHeight="1" x14ac:dyDescent="0.15">
      <c r="A6" s="6"/>
      <c r="B6" s="6" t="s">
        <v>0</v>
      </c>
      <c r="C6" s="7"/>
      <c r="D6" s="6"/>
      <c r="E6" s="6"/>
      <c r="F6" s="6"/>
      <c r="G6" s="6"/>
      <c r="H6" s="14"/>
      <c r="I6" s="9"/>
    </row>
    <row r="7" spans="1:12" ht="22.5" customHeight="1" x14ac:dyDescent="0.15">
      <c r="A7" s="6"/>
      <c r="B7" s="6"/>
      <c r="C7" s="57" t="s">
        <v>4</v>
      </c>
      <c r="D7" s="15" t="s">
        <v>29</v>
      </c>
      <c r="E7" s="30" t="s">
        <v>31</v>
      </c>
      <c r="F7" s="30" t="s">
        <v>25</v>
      </c>
      <c r="G7" s="30" t="s">
        <v>27</v>
      </c>
      <c r="H7" s="31" t="s">
        <v>26</v>
      </c>
      <c r="I7" s="32"/>
    </row>
    <row r="8" spans="1:12" ht="22.5" customHeight="1" x14ac:dyDescent="0.15">
      <c r="A8" s="6"/>
      <c r="B8" s="6"/>
      <c r="C8" s="58"/>
      <c r="D8" s="16" t="s">
        <v>32</v>
      </c>
      <c r="E8" s="33"/>
      <c r="F8" s="33"/>
      <c r="G8" s="29">
        <f>E8*F8</f>
        <v>0</v>
      </c>
      <c r="H8" s="61">
        <f>SUM(G8:G10)</f>
        <v>0</v>
      </c>
      <c r="I8" s="43" t="s">
        <v>1</v>
      </c>
    </row>
    <row r="9" spans="1:12" ht="22.5" customHeight="1" x14ac:dyDescent="0.15">
      <c r="A9" s="6"/>
      <c r="B9" s="6"/>
      <c r="C9" s="58"/>
      <c r="D9" s="16" t="s">
        <v>33</v>
      </c>
      <c r="E9" s="33"/>
      <c r="F9" s="33"/>
      <c r="G9" s="29">
        <f>E9*F9</f>
        <v>0</v>
      </c>
      <c r="H9" s="62"/>
      <c r="I9" s="44"/>
    </row>
    <row r="10" spans="1:12" ht="22.5" customHeight="1" x14ac:dyDescent="0.15">
      <c r="A10" s="6"/>
      <c r="B10" s="6"/>
      <c r="C10" s="59"/>
      <c r="D10" s="16" t="s">
        <v>34</v>
      </c>
      <c r="E10" s="33"/>
      <c r="F10" s="33"/>
      <c r="G10" s="29">
        <f>E10*F10</f>
        <v>0</v>
      </c>
      <c r="H10" s="63"/>
      <c r="I10" s="45"/>
    </row>
    <row r="11" spans="1:12" ht="22.5" customHeight="1" x14ac:dyDescent="0.15">
      <c r="A11" s="6"/>
      <c r="B11" s="6"/>
      <c r="C11" s="15" t="s">
        <v>5</v>
      </c>
      <c r="D11" s="49" t="s">
        <v>28</v>
      </c>
      <c r="E11" s="50"/>
      <c r="F11" s="50"/>
      <c r="G11" s="51"/>
      <c r="H11" s="17">
        <f>H8/1000</f>
        <v>0</v>
      </c>
      <c r="I11" s="16" t="s">
        <v>2</v>
      </c>
    </row>
    <row r="12" spans="1:12" ht="22.5" customHeight="1" x14ac:dyDescent="0.15">
      <c r="A12" s="6"/>
      <c r="B12" s="6"/>
      <c r="C12" s="15" t="s">
        <v>6</v>
      </c>
      <c r="D12" s="49" t="s">
        <v>35</v>
      </c>
      <c r="E12" s="52"/>
      <c r="F12" s="52"/>
      <c r="G12" s="53"/>
      <c r="H12" s="34"/>
      <c r="I12" s="16" t="s">
        <v>2</v>
      </c>
    </row>
    <row r="13" spans="1:12" ht="22.5" customHeight="1" x14ac:dyDescent="0.15">
      <c r="A13" s="6"/>
      <c r="B13" s="6"/>
      <c r="C13" s="15" t="s">
        <v>7</v>
      </c>
      <c r="D13" s="49" t="s">
        <v>36</v>
      </c>
      <c r="E13" s="52"/>
      <c r="F13" s="52"/>
      <c r="G13" s="53"/>
      <c r="H13" s="28" t="str">
        <f>IF(H11=0,"",IF(H12="","",ROUNDDOWN(MIN(H11:H12),0)))</f>
        <v/>
      </c>
      <c r="I13" s="16" t="s">
        <v>2</v>
      </c>
    </row>
    <row r="14" spans="1:12" ht="22.5" customHeight="1" x14ac:dyDescent="0.15">
      <c r="A14" s="6"/>
      <c r="B14" s="6"/>
      <c r="C14" s="15" t="s">
        <v>8</v>
      </c>
      <c r="D14" s="49" t="s">
        <v>3</v>
      </c>
      <c r="E14" s="50"/>
      <c r="F14" s="50"/>
      <c r="G14" s="51"/>
      <c r="H14" s="18">
        <v>90000</v>
      </c>
      <c r="I14" s="16" t="s">
        <v>10</v>
      </c>
    </row>
    <row r="15" spans="1:12" ht="22.5" customHeight="1" x14ac:dyDescent="0.15">
      <c r="A15" s="6"/>
      <c r="B15" s="6"/>
      <c r="C15" s="15" t="s">
        <v>9</v>
      </c>
      <c r="D15" s="49" t="s">
        <v>37</v>
      </c>
      <c r="E15" s="50"/>
      <c r="F15" s="50"/>
      <c r="G15" s="51"/>
      <c r="H15" s="18" t="str">
        <f>IF(H13="","",ROUNDDOWN((H13*H14),-3))</f>
        <v/>
      </c>
      <c r="I15" s="16" t="s">
        <v>10</v>
      </c>
    </row>
    <row r="16" spans="1:12" ht="61.5" customHeight="1" x14ac:dyDescent="0.15">
      <c r="A16" s="6"/>
      <c r="B16" s="6"/>
      <c r="C16" s="40" t="s">
        <v>44</v>
      </c>
      <c r="D16" s="41"/>
      <c r="E16" s="41"/>
      <c r="F16" s="41"/>
      <c r="G16" s="42"/>
      <c r="H16" s="36"/>
      <c r="I16" s="20"/>
      <c r="K16" s="1" t="s">
        <v>41</v>
      </c>
      <c r="L16" s="1">
        <v>4320000</v>
      </c>
    </row>
    <row r="17" spans="1:13" ht="30" customHeight="1" thickBot="1" x14ac:dyDescent="0.2">
      <c r="A17" s="6"/>
      <c r="B17" s="6"/>
      <c r="C17" s="15" t="s">
        <v>45</v>
      </c>
      <c r="D17" s="54" t="s">
        <v>11</v>
      </c>
      <c r="E17" s="55"/>
      <c r="F17" s="55"/>
      <c r="G17" s="56"/>
      <c r="H17" s="35" t="str">
        <f>IFERROR(VLOOKUP(H16,K16:L17,2,FALSE)," ")</f>
        <v xml:space="preserve"> </v>
      </c>
      <c r="I17" s="20" t="s">
        <v>10</v>
      </c>
      <c r="K17" s="1" t="s">
        <v>42</v>
      </c>
      <c r="L17" s="1">
        <v>1800000</v>
      </c>
    </row>
    <row r="18" spans="1:13" ht="41.25" customHeight="1" thickBot="1" x14ac:dyDescent="0.2">
      <c r="A18" s="6"/>
      <c r="B18" s="6"/>
      <c r="C18" s="15" t="s">
        <v>22</v>
      </c>
      <c r="D18" s="46" t="s">
        <v>43</v>
      </c>
      <c r="E18" s="47"/>
      <c r="F18" s="47"/>
      <c r="G18" s="48"/>
      <c r="H18" s="21">
        <f>IF(H15="",0,IF(H16="",0,MIN(H15,H17)))</f>
        <v>0</v>
      </c>
      <c r="I18" s="22" t="s">
        <v>10</v>
      </c>
    </row>
    <row r="19" spans="1:13" ht="21.75" customHeight="1" x14ac:dyDescent="0.15">
      <c r="A19" s="6"/>
      <c r="B19" s="6"/>
      <c r="C19" s="23"/>
      <c r="D19" s="24"/>
      <c r="E19" s="24"/>
      <c r="F19" s="24"/>
      <c r="G19" s="24"/>
      <c r="H19" s="25"/>
      <c r="I19" s="26"/>
    </row>
    <row r="20" spans="1:13" ht="22.5" customHeight="1" x14ac:dyDescent="0.15">
      <c r="A20" s="6"/>
      <c r="B20" s="6" t="s">
        <v>12</v>
      </c>
      <c r="C20" s="7"/>
      <c r="D20" s="6"/>
      <c r="E20" s="6"/>
      <c r="F20" s="6"/>
      <c r="G20" s="6"/>
      <c r="H20" s="8"/>
      <c r="I20" s="6"/>
    </row>
    <row r="21" spans="1:13" ht="22.5" customHeight="1" x14ac:dyDescent="0.15">
      <c r="A21" s="6"/>
      <c r="B21" s="6"/>
      <c r="C21" s="15" t="s">
        <v>4</v>
      </c>
      <c r="D21" s="49" t="s">
        <v>20</v>
      </c>
      <c r="E21" s="50"/>
      <c r="F21" s="50"/>
      <c r="G21" s="51"/>
      <c r="H21" s="5"/>
      <c r="I21" s="16" t="s">
        <v>10</v>
      </c>
    </row>
    <row r="22" spans="1:13" ht="22.5" customHeight="1" x14ac:dyDescent="0.15">
      <c r="A22" s="6"/>
      <c r="B22" s="6"/>
      <c r="C22" s="15" t="s">
        <v>5</v>
      </c>
      <c r="D22" s="49" t="s">
        <v>16</v>
      </c>
      <c r="E22" s="50"/>
      <c r="F22" s="50"/>
      <c r="G22" s="51"/>
      <c r="H22" s="34"/>
      <c r="I22" s="16" t="s">
        <v>13</v>
      </c>
    </row>
    <row r="23" spans="1:13" ht="22.5" customHeight="1" x14ac:dyDescent="0.15">
      <c r="A23" s="6"/>
      <c r="B23" s="6"/>
      <c r="C23" s="15" t="s">
        <v>6</v>
      </c>
      <c r="D23" s="49" t="s">
        <v>38</v>
      </c>
      <c r="E23" s="50"/>
      <c r="F23" s="50"/>
      <c r="G23" s="51"/>
      <c r="H23" s="28" t="str">
        <f>IF(H22=0," ",ROUNDDOWN(H22,1))</f>
        <v xml:space="preserve"> </v>
      </c>
      <c r="I23" s="16" t="s">
        <v>13</v>
      </c>
    </row>
    <row r="24" spans="1:13" ht="22.5" customHeight="1" x14ac:dyDescent="0.15">
      <c r="A24" s="6"/>
      <c r="B24" s="6"/>
      <c r="C24" s="15" t="s">
        <v>7</v>
      </c>
      <c r="D24" s="49" t="s">
        <v>19</v>
      </c>
      <c r="E24" s="50"/>
      <c r="F24" s="50"/>
      <c r="G24" s="51"/>
      <c r="H24" s="27" t="str">
        <f>IFERROR(ROUNDDOWN(H21/H23,0)," ")</f>
        <v xml:space="preserve"> </v>
      </c>
      <c r="I24" s="16" t="s">
        <v>10</v>
      </c>
    </row>
    <row r="25" spans="1:13" ht="54.75" customHeight="1" x14ac:dyDescent="0.15">
      <c r="A25" s="6"/>
      <c r="B25" s="6"/>
      <c r="C25" s="40" t="s">
        <v>46</v>
      </c>
      <c r="D25" s="41"/>
      <c r="E25" s="41"/>
      <c r="F25" s="41"/>
      <c r="G25" s="42"/>
      <c r="H25" s="37" t="str">
        <f>IF(H22="","",IF(H22&lt;17.76,"①　4,800Ahセル未満","②　4,800Ahセル以上"))</f>
        <v/>
      </c>
      <c r="I25" s="16"/>
      <c r="K25" s="1" t="s">
        <v>49</v>
      </c>
      <c r="L25" s="1">
        <v>155000</v>
      </c>
      <c r="M25" s="38">
        <v>0.58064516129032262</v>
      </c>
    </row>
    <row r="26" spans="1:13" ht="62.25" customHeight="1" x14ac:dyDescent="0.15">
      <c r="A26" s="6"/>
      <c r="B26" s="6"/>
      <c r="C26" s="15" t="s">
        <v>8</v>
      </c>
      <c r="D26" s="40" t="s">
        <v>47</v>
      </c>
      <c r="E26" s="41"/>
      <c r="F26" s="41"/>
      <c r="G26" s="42"/>
      <c r="H26" s="27" t="str">
        <f>IFERROR(VLOOKUP(H25,$K$25:$L$26,2,FALSE)," ")</f>
        <v xml:space="preserve"> </v>
      </c>
      <c r="I26" s="16" t="s">
        <v>10</v>
      </c>
      <c r="K26" s="1" t="s">
        <v>50</v>
      </c>
      <c r="L26" s="1">
        <v>190000</v>
      </c>
      <c r="M26" s="38">
        <v>0.47368421052631576</v>
      </c>
    </row>
    <row r="27" spans="1:13" ht="22.5" customHeight="1" x14ac:dyDescent="0.15">
      <c r="A27" s="6"/>
      <c r="B27" s="6"/>
      <c r="C27" s="15" t="s">
        <v>9</v>
      </c>
      <c r="D27" s="40" t="s">
        <v>51</v>
      </c>
      <c r="E27" s="41"/>
      <c r="F27" s="41"/>
      <c r="G27" s="42"/>
      <c r="H27" s="27" t="str">
        <f>IF(H24=" "," ",MIN(H24:H26))</f>
        <v xml:space="preserve"> </v>
      </c>
      <c r="I27" s="16" t="s">
        <v>10</v>
      </c>
    </row>
    <row r="28" spans="1:13" ht="62.25" customHeight="1" x14ac:dyDescent="0.15">
      <c r="A28" s="6"/>
      <c r="B28" s="6"/>
      <c r="C28" s="15" t="s">
        <v>21</v>
      </c>
      <c r="D28" s="40" t="s">
        <v>56</v>
      </c>
      <c r="E28" s="41"/>
      <c r="F28" s="41"/>
      <c r="G28" s="42"/>
      <c r="H28" s="39" t="str">
        <f>IFERROR(VLOOKUP(H25,$K$25:$M$26,3,FALSE)," ")</f>
        <v xml:space="preserve"> </v>
      </c>
      <c r="I28" s="16"/>
    </row>
    <row r="29" spans="1:13" ht="22.5" customHeight="1" x14ac:dyDescent="0.15">
      <c r="A29" s="6"/>
      <c r="B29" s="6"/>
      <c r="C29" s="15" t="s">
        <v>22</v>
      </c>
      <c r="D29" s="49" t="s">
        <v>52</v>
      </c>
      <c r="E29" s="50"/>
      <c r="F29" s="50"/>
      <c r="G29" s="51"/>
      <c r="H29" s="18" t="str">
        <f>IFERROR(ROUNDDOWN(H27*H28,0)," ")</f>
        <v xml:space="preserve"> </v>
      </c>
      <c r="I29" s="16" t="s">
        <v>10</v>
      </c>
    </row>
    <row r="30" spans="1:13" ht="22.5" customHeight="1" x14ac:dyDescent="0.15">
      <c r="A30" s="6"/>
      <c r="B30" s="6"/>
      <c r="C30" s="15"/>
      <c r="D30" s="54" t="s">
        <v>14</v>
      </c>
      <c r="E30" s="55"/>
      <c r="F30" s="55"/>
      <c r="G30" s="56"/>
      <c r="H30" s="17">
        <v>20</v>
      </c>
      <c r="I30" s="16" t="s">
        <v>13</v>
      </c>
    </row>
    <row r="31" spans="1:13" ht="22.5" customHeight="1" x14ac:dyDescent="0.15">
      <c r="A31" s="6"/>
      <c r="B31" s="6"/>
      <c r="C31" s="15" t="s">
        <v>40</v>
      </c>
      <c r="D31" s="49" t="s">
        <v>39</v>
      </c>
      <c r="E31" s="50"/>
      <c r="F31" s="50"/>
      <c r="G31" s="51"/>
      <c r="H31" s="17" t="str">
        <f>IF(H23=" "," ",MIN(H23,H30))</f>
        <v xml:space="preserve"> </v>
      </c>
      <c r="I31" s="16" t="s">
        <v>13</v>
      </c>
    </row>
    <row r="32" spans="1:13" ht="22.5" customHeight="1" thickBot="1" x14ac:dyDescent="0.2">
      <c r="A32" s="6"/>
      <c r="B32" s="6"/>
      <c r="C32" s="15" t="s">
        <v>48</v>
      </c>
      <c r="D32" s="49" t="s">
        <v>53</v>
      </c>
      <c r="E32" s="50"/>
      <c r="F32" s="50"/>
      <c r="G32" s="51"/>
      <c r="H32" s="19" t="str">
        <f>IF(H23=" "," ",IFERROR(H29*H31,0))</f>
        <v xml:space="preserve"> </v>
      </c>
      <c r="I32" s="20" t="s">
        <v>10</v>
      </c>
    </row>
    <row r="33" spans="1:9" ht="41.25" customHeight="1" thickBot="1" x14ac:dyDescent="0.2">
      <c r="A33" s="6"/>
      <c r="B33" s="6"/>
      <c r="C33" s="15" t="s">
        <v>54</v>
      </c>
      <c r="D33" s="49" t="s">
        <v>55</v>
      </c>
      <c r="E33" s="50"/>
      <c r="F33" s="50"/>
      <c r="G33" s="60"/>
      <c r="H33" s="21">
        <f>IF(H23=" ",0,IF(ROUNDDOWN(H32,-3)&lt;=1800000,ROUNDDOWN(H32,-3),1800000))</f>
        <v>0</v>
      </c>
      <c r="I33" s="22" t="s">
        <v>10</v>
      </c>
    </row>
    <row r="34" spans="1:9" ht="23.25" customHeight="1" x14ac:dyDescent="0.15">
      <c r="A34" s="6"/>
      <c r="B34" s="6"/>
      <c r="C34" s="23"/>
      <c r="D34" s="24"/>
      <c r="E34" s="24"/>
      <c r="F34" s="24"/>
      <c r="G34" s="24"/>
      <c r="H34" s="25"/>
      <c r="I34" s="26"/>
    </row>
    <row r="35" spans="1:9" s="4" customFormat="1" ht="33.75" customHeight="1" thickBot="1" x14ac:dyDescent="0.2">
      <c r="A35" s="9"/>
      <c r="B35" s="9" t="s">
        <v>15</v>
      </c>
      <c r="C35" s="10"/>
      <c r="D35" s="9"/>
      <c r="E35" s="9"/>
      <c r="F35" s="9"/>
      <c r="G35" s="9"/>
      <c r="H35" s="14"/>
      <c r="I35" s="9"/>
    </row>
    <row r="36" spans="1:9" ht="64.5" customHeight="1" thickBot="1" x14ac:dyDescent="0.2">
      <c r="A36" s="6"/>
      <c r="B36" s="6"/>
      <c r="C36" s="49" t="s">
        <v>18</v>
      </c>
      <c r="D36" s="52"/>
      <c r="E36" s="50"/>
      <c r="F36" s="50"/>
      <c r="G36" s="60"/>
      <c r="H36" s="21">
        <f>H18+H33</f>
        <v>0</v>
      </c>
      <c r="I36" s="22" t="s">
        <v>10</v>
      </c>
    </row>
  </sheetData>
  <sheetProtection sheet="1" objects="1" scenarios="1"/>
  <mergeCells count="25">
    <mergeCell ref="C7:C10"/>
    <mergeCell ref="C36:G36"/>
    <mergeCell ref="H8:H10"/>
    <mergeCell ref="D21:G21"/>
    <mergeCell ref="D24:G24"/>
    <mergeCell ref="D29:G29"/>
    <mergeCell ref="D31:G31"/>
    <mergeCell ref="D32:G32"/>
    <mergeCell ref="D33:G33"/>
    <mergeCell ref="D22:G22"/>
    <mergeCell ref="D23:G23"/>
    <mergeCell ref="D26:G26"/>
    <mergeCell ref="D30:G30"/>
    <mergeCell ref="D27:G27"/>
    <mergeCell ref="C16:G16"/>
    <mergeCell ref="C25:G25"/>
    <mergeCell ref="D28:G28"/>
    <mergeCell ref="I8:I10"/>
    <mergeCell ref="D18:G18"/>
    <mergeCell ref="D11:G11"/>
    <mergeCell ref="D14:G14"/>
    <mergeCell ref="D15:G15"/>
    <mergeCell ref="D12:G12"/>
    <mergeCell ref="D13:G13"/>
    <mergeCell ref="D17:G17"/>
  </mergeCells>
  <phoneticPr fontId="1"/>
  <dataValidations count="1">
    <dataValidation type="list" allowBlank="1" showInputMessage="1" showErrorMessage="1" sqref="H16" xr:uid="{FB87C4C4-3134-40E6-B0AD-07003EB821A3}">
      <formula1>$K$15:$K$17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H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A5B0-A676-4234-82F4-B7214C340284}">
  <sheetPr>
    <pageSetUpPr fitToPage="1"/>
  </sheetPr>
  <dimension ref="A1:M38"/>
  <sheetViews>
    <sheetView topLeftCell="A23" zoomScale="70" zoomScaleNormal="70" workbookViewId="0">
      <selection activeCell="H22" sqref="H22"/>
    </sheetView>
  </sheetViews>
  <sheetFormatPr defaultRowHeight="22.5" customHeight="1" x14ac:dyDescent="0.15"/>
  <cols>
    <col min="1" max="1" width="3.875" style="1" customWidth="1"/>
    <col min="2" max="2" width="3.625" style="1" customWidth="1"/>
    <col min="3" max="3" width="5.375" style="3" customWidth="1"/>
    <col min="4" max="4" width="46.75" style="1" customWidth="1"/>
    <col min="5" max="5" width="17.875" style="1" customWidth="1"/>
    <col min="6" max="6" width="14.75" style="1" customWidth="1"/>
    <col min="7" max="7" width="20.875" style="1" customWidth="1"/>
    <col min="8" max="8" width="22.125" style="2" customWidth="1"/>
    <col min="9" max="9" width="7.5" style="1" customWidth="1"/>
    <col min="10" max="10" width="9" style="1"/>
    <col min="11" max="11" width="23.375" style="1" hidden="1" customWidth="1"/>
    <col min="12" max="12" width="12.25" style="1" hidden="1" customWidth="1"/>
    <col min="13" max="13" width="0" style="1" hidden="1" customWidth="1"/>
    <col min="14" max="16384" width="9" style="1"/>
  </cols>
  <sheetData>
    <row r="1" spans="1:12" ht="22.5" customHeight="1" thickBot="1" x14ac:dyDescent="0.2">
      <c r="A1" s="6"/>
      <c r="B1" s="6"/>
      <c r="C1" s="7"/>
      <c r="D1" s="6"/>
      <c r="E1" s="6"/>
      <c r="F1" s="6"/>
      <c r="G1" s="6"/>
      <c r="H1" s="8"/>
      <c r="I1" s="6"/>
      <c r="J1" s="6"/>
    </row>
    <row r="2" spans="1:12" s="4" customFormat="1" ht="33.75" customHeight="1" thickBot="1" x14ac:dyDescent="0.2">
      <c r="A2" s="9"/>
      <c r="B2" s="9" t="s">
        <v>17</v>
      </c>
      <c r="C2" s="10"/>
      <c r="D2" s="9"/>
      <c r="E2" s="9"/>
      <c r="F2" s="9"/>
      <c r="H2" s="76" t="s">
        <v>23</v>
      </c>
      <c r="I2" s="12"/>
      <c r="J2" s="9"/>
    </row>
    <row r="3" spans="1:12" s="4" customFormat="1" ht="33.75" customHeight="1" x14ac:dyDescent="0.15">
      <c r="A3" s="9"/>
      <c r="B3" s="9" t="s">
        <v>30</v>
      </c>
      <c r="C3" s="10"/>
      <c r="D3" s="9"/>
      <c r="E3" s="9"/>
      <c r="F3" s="9"/>
      <c r="G3" s="9"/>
      <c r="H3" s="13"/>
      <c r="I3" s="12"/>
      <c r="J3" s="9"/>
    </row>
    <row r="4" spans="1:12" s="4" customFormat="1" ht="33.75" customHeight="1" x14ac:dyDescent="0.15">
      <c r="A4" s="9"/>
      <c r="B4" s="9" t="s">
        <v>24</v>
      </c>
      <c r="C4" s="10"/>
      <c r="D4" s="9"/>
      <c r="E4" s="9"/>
      <c r="F4" s="9"/>
      <c r="G4" s="9"/>
      <c r="H4" s="13"/>
      <c r="I4" s="12"/>
      <c r="J4" s="9"/>
    </row>
    <row r="5" spans="1:12" s="4" customFormat="1" ht="27" customHeight="1" x14ac:dyDescent="0.15">
      <c r="A5" s="9"/>
      <c r="B5" s="9"/>
      <c r="C5" s="10"/>
      <c r="D5" s="9"/>
      <c r="E5" s="9"/>
      <c r="F5" s="9"/>
      <c r="G5" s="9"/>
      <c r="H5" s="14"/>
      <c r="I5" s="9"/>
      <c r="J5" s="9"/>
    </row>
    <row r="6" spans="1:12" ht="22.5" customHeight="1" x14ac:dyDescent="0.15">
      <c r="A6" s="6"/>
      <c r="B6" s="6" t="s">
        <v>0</v>
      </c>
      <c r="C6" s="7"/>
      <c r="D6" s="6"/>
      <c r="E6" s="6"/>
      <c r="F6" s="6"/>
      <c r="G6" s="6"/>
      <c r="H6" s="14"/>
      <c r="I6" s="9"/>
      <c r="J6" s="6"/>
    </row>
    <row r="7" spans="1:12" ht="22.5" customHeight="1" x14ac:dyDescent="0.15">
      <c r="A7" s="6"/>
      <c r="B7" s="6"/>
      <c r="C7" s="57" t="s">
        <v>4</v>
      </c>
      <c r="D7" s="15" t="s">
        <v>29</v>
      </c>
      <c r="E7" s="30" t="s">
        <v>31</v>
      </c>
      <c r="F7" s="30" t="s">
        <v>25</v>
      </c>
      <c r="G7" s="30" t="s">
        <v>27</v>
      </c>
      <c r="H7" s="31" t="s">
        <v>26</v>
      </c>
      <c r="I7" s="32"/>
      <c r="J7" s="6"/>
    </row>
    <row r="8" spans="1:12" ht="22.5" customHeight="1" x14ac:dyDescent="0.15">
      <c r="A8" s="6"/>
      <c r="B8" s="6"/>
      <c r="C8" s="64"/>
      <c r="D8" s="16" t="s">
        <v>32</v>
      </c>
      <c r="E8" s="65">
        <v>300</v>
      </c>
      <c r="F8" s="65">
        <v>30</v>
      </c>
      <c r="G8" s="29">
        <f>E8*F8</f>
        <v>9000</v>
      </c>
      <c r="H8" s="61">
        <f>SUM(G8:G10)</f>
        <v>21500</v>
      </c>
      <c r="I8" s="43" t="s">
        <v>1</v>
      </c>
      <c r="J8" s="6"/>
    </row>
    <row r="9" spans="1:12" ht="22.5" customHeight="1" x14ac:dyDescent="0.15">
      <c r="A9" s="6"/>
      <c r="B9" s="6"/>
      <c r="C9" s="64"/>
      <c r="D9" s="16" t="s">
        <v>33</v>
      </c>
      <c r="E9" s="65">
        <v>250</v>
      </c>
      <c r="F9" s="65">
        <v>30</v>
      </c>
      <c r="G9" s="29">
        <f>E9*F9</f>
        <v>7500</v>
      </c>
      <c r="H9" s="62"/>
      <c r="I9" s="66"/>
      <c r="J9" s="6"/>
    </row>
    <row r="10" spans="1:12" ht="22.5" customHeight="1" x14ac:dyDescent="0.15">
      <c r="A10" s="6"/>
      <c r="B10" s="6"/>
      <c r="C10" s="67"/>
      <c r="D10" s="16" t="s">
        <v>34</v>
      </c>
      <c r="E10" s="65">
        <v>200</v>
      </c>
      <c r="F10" s="65">
        <v>25</v>
      </c>
      <c r="G10" s="29">
        <f>E10*F10</f>
        <v>5000</v>
      </c>
      <c r="H10" s="63"/>
      <c r="I10" s="63"/>
      <c r="J10" s="6"/>
    </row>
    <row r="11" spans="1:12" ht="22.5" customHeight="1" x14ac:dyDescent="0.15">
      <c r="A11" s="6"/>
      <c r="B11" s="6"/>
      <c r="C11" s="15" t="s">
        <v>5</v>
      </c>
      <c r="D11" s="49" t="s">
        <v>28</v>
      </c>
      <c r="E11" s="68"/>
      <c r="F11" s="68"/>
      <c r="G11" s="69"/>
      <c r="H11" s="17">
        <f>H8/1000</f>
        <v>21.5</v>
      </c>
      <c r="I11" s="16" t="s">
        <v>2</v>
      </c>
      <c r="J11" s="6"/>
    </row>
    <row r="12" spans="1:12" ht="22.5" customHeight="1" x14ac:dyDescent="0.15">
      <c r="A12" s="6"/>
      <c r="B12" s="6"/>
      <c r="C12" s="15" t="s">
        <v>6</v>
      </c>
      <c r="D12" s="49" t="s">
        <v>35</v>
      </c>
      <c r="E12" s="52"/>
      <c r="F12" s="52"/>
      <c r="G12" s="53"/>
      <c r="H12" s="70">
        <v>21</v>
      </c>
      <c r="I12" s="16" t="s">
        <v>2</v>
      </c>
      <c r="J12" s="6"/>
    </row>
    <row r="13" spans="1:12" ht="22.5" customHeight="1" x14ac:dyDescent="0.15">
      <c r="A13" s="6"/>
      <c r="B13" s="6"/>
      <c r="C13" s="15" t="s">
        <v>7</v>
      </c>
      <c r="D13" s="49" t="s">
        <v>36</v>
      </c>
      <c r="E13" s="52"/>
      <c r="F13" s="52"/>
      <c r="G13" s="53"/>
      <c r="H13" s="28">
        <f>IF(H11=0,"",IF(H12="","",ROUNDDOWN(MIN(H11:H12),0)))</f>
        <v>21</v>
      </c>
      <c r="I13" s="16" t="s">
        <v>2</v>
      </c>
      <c r="J13" s="6"/>
    </row>
    <row r="14" spans="1:12" ht="22.5" customHeight="1" x14ac:dyDescent="0.15">
      <c r="A14" s="6"/>
      <c r="B14" s="6"/>
      <c r="C14" s="15" t="s">
        <v>8</v>
      </c>
      <c r="D14" s="49" t="s">
        <v>3</v>
      </c>
      <c r="E14" s="68"/>
      <c r="F14" s="68"/>
      <c r="G14" s="69"/>
      <c r="H14" s="18">
        <v>90000</v>
      </c>
      <c r="I14" s="16" t="s">
        <v>10</v>
      </c>
      <c r="J14" s="6"/>
    </row>
    <row r="15" spans="1:12" ht="22.5" customHeight="1" x14ac:dyDescent="0.15">
      <c r="A15" s="6"/>
      <c r="B15" s="6"/>
      <c r="C15" s="15" t="s">
        <v>9</v>
      </c>
      <c r="D15" s="49" t="s">
        <v>37</v>
      </c>
      <c r="E15" s="68"/>
      <c r="F15" s="68"/>
      <c r="G15" s="69"/>
      <c r="H15" s="18">
        <f>IF(H13="","",ROUNDDOWN((H13*H14),-3))</f>
        <v>1890000</v>
      </c>
      <c r="I15" s="16" t="s">
        <v>10</v>
      </c>
      <c r="J15" s="6"/>
    </row>
    <row r="16" spans="1:12" ht="61.5" customHeight="1" x14ac:dyDescent="0.15">
      <c r="A16" s="6"/>
      <c r="B16" s="6"/>
      <c r="C16" s="40" t="s">
        <v>44</v>
      </c>
      <c r="D16" s="41"/>
      <c r="E16" s="41"/>
      <c r="F16" s="41"/>
      <c r="G16" s="42"/>
      <c r="H16" s="71" t="s">
        <v>41</v>
      </c>
      <c r="I16" s="20"/>
      <c r="J16" s="6"/>
      <c r="K16" s="1" t="s">
        <v>41</v>
      </c>
      <c r="L16" s="1">
        <v>4320000</v>
      </c>
    </row>
    <row r="17" spans="1:13" ht="30" customHeight="1" thickBot="1" x14ac:dyDescent="0.2">
      <c r="A17" s="6"/>
      <c r="B17" s="6"/>
      <c r="C17" s="15" t="s">
        <v>21</v>
      </c>
      <c r="D17" s="54" t="s">
        <v>11</v>
      </c>
      <c r="E17" s="55"/>
      <c r="F17" s="55"/>
      <c r="G17" s="56"/>
      <c r="H17" s="35">
        <f>IFERROR(VLOOKUP(H16,K16:L17,2,FALSE)," ")</f>
        <v>4320000</v>
      </c>
      <c r="I17" s="20" t="s">
        <v>10</v>
      </c>
      <c r="J17" s="6"/>
      <c r="K17" s="1" t="s">
        <v>42</v>
      </c>
      <c r="L17" s="1">
        <v>1800000</v>
      </c>
    </row>
    <row r="18" spans="1:13" ht="41.25" customHeight="1" thickBot="1" x14ac:dyDescent="0.2">
      <c r="A18" s="6"/>
      <c r="B18" s="6"/>
      <c r="C18" s="15" t="s">
        <v>22</v>
      </c>
      <c r="D18" s="46" t="s">
        <v>43</v>
      </c>
      <c r="E18" s="72"/>
      <c r="F18" s="72"/>
      <c r="G18" s="73"/>
      <c r="H18" s="21">
        <f>IF(H15="",0,IF(H16="",0,MIN(H15,H17)))</f>
        <v>1890000</v>
      </c>
      <c r="I18" s="22" t="s">
        <v>10</v>
      </c>
      <c r="J18" s="6"/>
    </row>
    <row r="19" spans="1:13" ht="21.75" customHeight="1" x14ac:dyDescent="0.15">
      <c r="A19" s="6"/>
      <c r="B19" s="6"/>
      <c r="C19" s="23"/>
      <c r="D19" s="24"/>
      <c r="E19" s="24"/>
      <c r="F19" s="24"/>
      <c r="G19" s="24"/>
      <c r="H19" s="25"/>
      <c r="I19" s="26"/>
      <c r="J19" s="6"/>
    </row>
    <row r="20" spans="1:13" ht="22.5" customHeight="1" x14ac:dyDescent="0.15">
      <c r="A20" s="6"/>
      <c r="B20" s="6" t="s">
        <v>12</v>
      </c>
      <c r="C20" s="7"/>
      <c r="D20" s="6"/>
      <c r="E20" s="6"/>
      <c r="F20" s="6"/>
      <c r="G20" s="6"/>
      <c r="H20" s="8"/>
      <c r="I20" s="6"/>
      <c r="J20" s="6"/>
    </row>
    <row r="21" spans="1:13" ht="22.5" customHeight="1" x14ac:dyDescent="0.15">
      <c r="A21" s="6"/>
      <c r="B21" s="6"/>
      <c r="C21" s="15" t="s">
        <v>4</v>
      </c>
      <c r="D21" s="49" t="s">
        <v>20</v>
      </c>
      <c r="E21" s="68"/>
      <c r="F21" s="68"/>
      <c r="G21" s="69"/>
      <c r="H21" s="74">
        <v>3000000</v>
      </c>
      <c r="I21" s="16" t="s">
        <v>10</v>
      </c>
      <c r="J21" s="6"/>
    </row>
    <row r="22" spans="1:13" ht="22.5" customHeight="1" x14ac:dyDescent="0.15">
      <c r="A22" s="6"/>
      <c r="B22" s="6"/>
      <c r="C22" s="15" t="s">
        <v>5</v>
      </c>
      <c r="D22" s="49" t="s">
        <v>16</v>
      </c>
      <c r="E22" s="68"/>
      <c r="F22" s="68"/>
      <c r="G22" s="69"/>
      <c r="H22" s="70">
        <v>15</v>
      </c>
      <c r="I22" s="16" t="s">
        <v>13</v>
      </c>
      <c r="J22" s="6"/>
    </row>
    <row r="23" spans="1:13" ht="22.5" customHeight="1" x14ac:dyDescent="0.15">
      <c r="A23" s="6"/>
      <c r="B23" s="6"/>
      <c r="C23" s="15" t="s">
        <v>6</v>
      </c>
      <c r="D23" s="49" t="s">
        <v>38</v>
      </c>
      <c r="E23" s="68"/>
      <c r="F23" s="68"/>
      <c r="G23" s="69"/>
      <c r="H23" s="28">
        <f>IF(H22=0," ",ROUNDDOWN(H22,1))</f>
        <v>15</v>
      </c>
      <c r="I23" s="16" t="s">
        <v>13</v>
      </c>
      <c r="J23" s="6"/>
    </row>
    <row r="24" spans="1:13" ht="22.5" customHeight="1" x14ac:dyDescent="0.15">
      <c r="A24" s="6"/>
      <c r="B24" s="6"/>
      <c r="C24" s="15" t="s">
        <v>7</v>
      </c>
      <c r="D24" s="49" t="s">
        <v>19</v>
      </c>
      <c r="E24" s="68"/>
      <c r="F24" s="68"/>
      <c r="G24" s="69"/>
      <c r="H24" s="27">
        <f>IFERROR(ROUNDDOWN(H21/H23,0)," ")</f>
        <v>200000</v>
      </c>
      <c r="I24" s="16" t="s">
        <v>10</v>
      </c>
      <c r="J24" s="6"/>
    </row>
    <row r="25" spans="1:13" ht="54.75" customHeight="1" x14ac:dyDescent="0.15">
      <c r="A25" s="6"/>
      <c r="B25" s="6"/>
      <c r="C25" s="40" t="s">
        <v>46</v>
      </c>
      <c r="D25" s="41"/>
      <c r="E25" s="41"/>
      <c r="F25" s="41"/>
      <c r="G25" s="42"/>
      <c r="H25" s="37" t="str">
        <f>IF(H22="","",IF(H22&lt;17.76,"①　4,800Ahセル未満","②　4,800Ahセル以上"))</f>
        <v>①　4,800Ahセル未満</v>
      </c>
      <c r="I25" s="16"/>
      <c r="J25" s="6"/>
      <c r="K25" s="1" t="s">
        <v>49</v>
      </c>
      <c r="L25" s="1">
        <v>155000</v>
      </c>
      <c r="M25" s="38">
        <v>0.58064516129032262</v>
      </c>
    </row>
    <row r="26" spans="1:13" ht="62.25" customHeight="1" x14ac:dyDescent="0.15">
      <c r="A26" s="6"/>
      <c r="B26" s="6"/>
      <c r="C26" s="15" t="s">
        <v>8</v>
      </c>
      <c r="D26" s="40" t="s">
        <v>47</v>
      </c>
      <c r="E26" s="41"/>
      <c r="F26" s="41"/>
      <c r="G26" s="42"/>
      <c r="H26" s="27">
        <f>IFERROR(VLOOKUP(H25,$K$25:$L$26,2,FALSE)," ")</f>
        <v>155000</v>
      </c>
      <c r="I26" s="16" t="s">
        <v>10</v>
      </c>
      <c r="J26" s="6"/>
      <c r="K26" s="1" t="s">
        <v>50</v>
      </c>
      <c r="L26" s="1">
        <v>190000</v>
      </c>
      <c r="M26" s="38">
        <v>0.47368421052631576</v>
      </c>
    </row>
    <row r="27" spans="1:13" ht="22.5" customHeight="1" x14ac:dyDescent="0.15">
      <c r="A27" s="6"/>
      <c r="B27" s="6"/>
      <c r="C27" s="15" t="s">
        <v>9</v>
      </c>
      <c r="D27" s="40" t="s">
        <v>51</v>
      </c>
      <c r="E27" s="41"/>
      <c r="F27" s="41"/>
      <c r="G27" s="42"/>
      <c r="H27" s="27">
        <f>IF(H24=" "," ",MIN(H24:H26))</f>
        <v>155000</v>
      </c>
      <c r="I27" s="16" t="s">
        <v>10</v>
      </c>
      <c r="J27" s="6"/>
    </row>
    <row r="28" spans="1:13" ht="62.25" customHeight="1" x14ac:dyDescent="0.15">
      <c r="A28" s="6"/>
      <c r="B28" s="6"/>
      <c r="C28" s="15" t="s">
        <v>21</v>
      </c>
      <c r="D28" s="40" t="s">
        <v>56</v>
      </c>
      <c r="E28" s="41"/>
      <c r="F28" s="41"/>
      <c r="G28" s="42"/>
      <c r="H28" s="39">
        <f>IFERROR(VLOOKUP(H25,$K$25:$M$26,3,FALSE)," ")</f>
        <v>0.58064516129032262</v>
      </c>
      <c r="I28" s="16"/>
      <c r="J28" s="6"/>
    </row>
    <row r="29" spans="1:13" ht="22.5" customHeight="1" x14ac:dyDescent="0.15">
      <c r="A29" s="6"/>
      <c r="B29" s="6"/>
      <c r="C29" s="15" t="s">
        <v>22</v>
      </c>
      <c r="D29" s="49" t="s">
        <v>52</v>
      </c>
      <c r="E29" s="68"/>
      <c r="F29" s="68"/>
      <c r="G29" s="69"/>
      <c r="H29" s="18">
        <f>IFERROR(ROUNDDOWN(H27*H28,0)," ")</f>
        <v>90000</v>
      </c>
      <c r="I29" s="16" t="s">
        <v>10</v>
      </c>
      <c r="J29" s="6"/>
    </row>
    <row r="30" spans="1:13" ht="22.5" hidden="1" customHeight="1" x14ac:dyDescent="0.15">
      <c r="A30" s="6"/>
      <c r="B30" s="6"/>
      <c r="C30" s="15"/>
      <c r="D30" s="54" t="s">
        <v>14</v>
      </c>
      <c r="E30" s="55"/>
      <c r="F30" s="55"/>
      <c r="G30" s="56"/>
      <c r="H30" s="17">
        <v>20</v>
      </c>
      <c r="I30" s="16" t="s">
        <v>13</v>
      </c>
      <c r="J30" s="6"/>
    </row>
    <row r="31" spans="1:13" ht="22.5" customHeight="1" x14ac:dyDescent="0.15">
      <c r="A31" s="6"/>
      <c r="B31" s="6"/>
      <c r="C31" s="15" t="s">
        <v>40</v>
      </c>
      <c r="D31" s="49" t="s">
        <v>39</v>
      </c>
      <c r="E31" s="68"/>
      <c r="F31" s="68"/>
      <c r="G31" s="69"/>
      <c r="H31" s="17">
        <f>IF(H23=" "," ",MIN(H23,H30))</f>
        <v>15</v>
      </c>
      <c r="I31" s="16" t="s">
        <v>13</v>
      </c>
      <c r="J31" s="6"/>
    </row>
    <row r="32" spans="1:13" ht="22.5" customHeight="1" thickBot="1" x14ac:dyDescent="0.2">
      <c r="A32" s="6"/>
      <c r="B32" s="6"/>
      <c r="C32" s="15" t="s">
        <v>48</v>
      </c>
      <c r="D32" s="49" t="s">
        <v>53</v>
      </c>
      <c r="E32" s="68"/>
      <c r="F32" s="68"/>
      <c r="G32" s="69"/>
      <c r="H32" s="19">
        <f>IF(H23=" "," ",IFERROR(H29*H31,0))</f>
        <v>1350000</v>
      </c>
      <c r="I32" s="20" t="s">
        <v>10</v>
      </c>
      <c r="J32" s="6"/>
    </row>
    <row r="33" spans="1:10" ht="41.25" customHeight="1" thickBot="1" x14ac:dyDescent="0.2">
      <c r="A33" s="6"/>
      <c r="B33" s="6"/>
      <c r="C33" s="15" t="s">
        <v>54</v>
      </c>
      <c r="D33" s="49" t="s">
        <v>55</v>
      </c>
      <c r="E33" s="68"/>
      <c r="F33" s="68"/>
      <c r="G33" s="75"/>
      <c r="H33" s="21">
        <f>IF(H23=" ",0,IF(ROUNDDOWN(H32,-3)&lt;=1800000,ROUNDDOWN(H32,-3),1800000))</f>
        <v>1350000</v>
      </c>
      <c r="I33" s="22" t="s">
        <v>10</v>
      </c>
      <c r="J33" s="6"/>
    </row>
    <row r="34" spans="1:10" ht="23.25" customHeight="1" x14ac:dyDescent="0.15">
      <c r="A34" s="6"/>
      <c r="B34" s="6"/>
      <c r="C34" s="23"/>
      <c r="D34" s="24"/>
      <c r="E34" s="24"/>
      <c r="F34" s="24"/>
      <c r="G34" s="24"/>
      <c r="H34" s="25"/>
      <c r="I34" s="26"/>
      <c r="J34" s="6"/>
    </row>
    <row r="35" spans="1:10" s="4" customFormat="1" ht="33.75" customHeight="1" thickBot="1" x14ac:dyDescent="0.2">
      <c r="A35" s="9"/>
      <c r="B35" s="9" t="s">
        <v>15</v>
      </c>
      <c r="C35" s="10"/>
      <c r="D35" s="9"/>
      <c r="E35" s="9"/>
      <c r="F35" s="9"/>
      <c r="G35" s="9"/>
      <c r="H35" s="14"/>
      <c r="I35" s="9"/>
      <c r="J35" s="9"/>
    </row>
    <row r="36" spans="1:10" ht="64.5" customHeight="1" thickBot="1" x14ac:dyDescent="0.2">
      <c r="A36" s="6"/>
      <c r="B36" s="6"/>
      <c r="C36" s="49" t="s">
        <v>18</v>
      </c>
      <c r="D36" s="52"/>
      <c r="E36" s="68"/>
      <c r="F36" s="68"/>
      <c r="G36" s="75"/>
      <c r="H36" s="21">
        <f>H18+H33</f>
        <v>3240000</v>
      </c>
      <c r="I36" s="22" t="s">
        <v>10</v>
      </c>
      <c r="J36" s="6"/>
    </row>
    <row r="37" spans="1:10" ht="22.5" customHeight="1" x14ac:dyDescent="0.15">
      <c r="A37" s="6"/>
      <c r="B37" s="6"/>
      <c r="C37" s="7"/>
      <c r="D37" s="6"/>
      <c r="E37" s="6"/>
      <c r="F37" s="6"/>
      <c r="G37" s="6"/>
      <c r="H37" s="8"/>
      <c r="I37" s="6"/>
      <c r="J37" s="6"/>
    </row>
    <row r="38" spans="1:10" ht="22.5" customHeight="1" x14ac:dyDescent="0.15">
      <c r="A38" s="6"/>
      <c r="B38" s="6"/>
      <c r="C38" s="7"/>
      <c r="D38" s="6"/>
      <c r="E38" s="6"/>
      <c r="F38" s="6"/>
      <c r="G38" s="6"/>
      <c r="H38" s="8"/>
      <c r="I38" s="6"/>
      <c r="J38" s="6"/>
    </row>
  </sheetData>
  <sheetProtection algorithmName="SHA-512" hashValue="ix69cAi/VPfUpPFLJuOpw5FqVuF5ubQxZcExZfppDTfpJUeKygtJWJIUr5ShV+Q2pAZ0FAFR1OQw70dNkcl1CQ==" saltValue="36CuzZ52iVa7Iwbi9psOAw==" spinCount="100000" sheet="1" objects="1" scenarios="1"/>
  <mergeCells count="25">
    <mergeCell ref="C36:G36"/>
    <mergeCell ref="D28:G28"/>
    <mergeCell ref="D29:G29"/>
    <mergeCell ref="D30:G30"/>
    <mergeCell ref="D31:G31"/>
    <mergeCell ref="D32:G32"/>
    <mergeCell ref="D33:G33"/>
    <mergeCell ref="D22:G22"/>
    <mergeCell ref="D23:G23"/>
    <mergeCell ref="D24:G24"/>
    <mergeCell ref="C25:G25"/>
    <mergeCell ref="D26:G26"/>
    <mergeCell ref="D27:G27"/>
    <mergeCell ref="D14:G14"/>
    <mergeCell ref="D15:G15"/>
    <mergeCell ref="C16:G16"/>
    <mergeCell ref="D17:G17"/>
    <mergeCell ref="D18:G18"/>
    <mergeCell ref="D21:G21"/>
    <mergeCell ref="C7:C10"/>
    <mergeCell ref="H8:H10"/>
    <mergeCell ref="I8:I10"/>
    <mergeCell ref="D11:G11"/>
    <mergeCell ref="D12:G12"/>
    <mergeCell ref="D13:G13"/>
  </mergeCells>
  <phoneticPr fontId="1"/>
  <dataValidations count="1">
    <dataValidation type="list" allowBlank="1" showInputMessage="1" showErrorMessage="1" sqref="H16" xr:uid="{69D2E191-A5B8-49BF-94A3-7D34E09E3A49}">
      <formula1>$K$15:$K$17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吉田</cp:lastModifiedBy>
  <cp:lastPrinted>2024-03-29T01:04:00Z</cp:lastPrinted>
  <dcterms:created xsi:type="dcterms:W3CDTF">2023-04-10T00:33:50Z</dcterms:created>
  <dcterms:modified xsi:type="dcterms:W3CDTF">2026-03-11T05:44:11Z</dcterms:modified>
</cp:coreProperties>
</file>