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ゼロカーボンシティ宣言\52 公共施設への設備導入\01 太陽光発電設備及び蓄電池\令和8年度\01　プロポーザル\02　HP掲載\"/>
    </mc:Choice>
  </mc:AlternateContent>
  <xr:revisionPtr revIDLastSave="0" documentId="13_ncr:1_{DB18E5E7-FD53-4611-BB64-59EDE0F878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算シート" sheetId="3" r:id="rId1"/>
  </sheets>
  <definedNames>
    <definedName name="_xlnm.Print_Area" localSheetId="0">計算シート!$B$2:$H$25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E10" i="3"/>
  <c r="G11" i="3"/>
  <c r="E11" i="3"/>
  <c r="E12" i="3" s="1"/>
  <c r="E13" i="3" l="1"/>
  <c r="E14" i="3" s="1"/>
  <c r="E15" i="3" s="1"/>
  <c r="G12" i="3"/>
  <c r="G13" i="3" s="1"/>
  <c r="G14" i="3" s="1"/>
  <c r="G15" i="3" s="1"/>
  <c r="E21" i="3" l="1"/>
  <c r="G7" i="3" l="1"/>
  <c r="E7" i="3"/>
  <c r="E17" i="3" l="1"/>
  <c r="E19" i="3" s="1"/>
  <c r="E23" i="3" l="1"/>
  <c r="E25" i="3" s="1"/>
</calcChain>
</file>

<file path=xl/sharedStrings.xml><?xml version="1.0" encoding="utf-8"?>
<sst xmlns="http://schemas.openxmlformats.org/spreadsheetml/2006/main" count="60" uniqueCount="35">
  <si>
    <t>１　太陽光発電設備</t>
    <rPh sb="2" eb="5">
      <t>タイヨウコウ</t>
    </rPh>
    <rPh sb="5" eb="7">
      <t>ハツデン</t>
    </rPh>
    <rPh sb="7" eb="9">
      <t>セツビ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</si>
  <si>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</si>
  <si>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</si>
  <si>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</si>
  <si>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</si>
  <si>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円</t>
    <rPh sb="0" eb="1">
      <t>エン</t>
    </rPh>
    <phoneticPr fontId="1"/>
  </si>
  <si>
    <t>２　蓄電池</t>
    <rPh sb="2" eb="5">
      <t>チクデンチ</t>
    </rPh>
    <phoneticPr fontId="1"/>
  </si>
  <si>
    <t>蓄電池の価格及び設置工事に要した費用の合計額（税抜き）</t>
    <phoneticPr fontId="1"/>
  </si>
  <si>
    <t>※黄色のセルに入力してください。</t>
    <rPh sb="1" eb="3">
      <t>キイロ</t>
    </rPh>
    <rPh sb="7" eb="9">
      <t>ニュウリョク</t>
    </rPh>
    <phoneticPr fontId="1"/>
  </si>
  <si>
    <t>太陽光発電設備の価格及び設置工事に要した費用の合計額（税抜き）</t>
    <rPh sb="0" eb="3">
      <t>タイヨウコウ</t>
    </rPh>
    <rPh sb="3" eb="5">
      <t>ハツデン</t>
    </rPh>
    <rPh sb="5" eb="7">
      <t>セツビ</t>
    </rPh>
    <phoneticPr fontId="1"/>
  </si>
  <si>
    <t>新座市公共施設太陽光発電設備等導入補助金</t>
    <rPh sb="0" eb="3">
      <t>ニイザシ</t>
    </rPh>
    <rPh sb="3" eb="5">
      <t>コウキョウ</t>
    </rPh>
    <rPh sb="5" eb="7">
      <t>シセツ</t>
    </rPh>
    <rPh sb="7" eb="10">
      <t>タイヨウコウ</t>
    </rPh>
    <rPh sb="10" eb="12">
      <t>ハツデン</t>
    </rPh>
    <rPh sb="12" eb="14">
      <t>セツビ</t>
    </rPh>
    <rPh sb="14" eb="15">
      <t>トウ</t>
    </rPh>
    <rPh sb="15" eb="17">
      <t>ドウニュウ</t>
    </rPh>
    <rPh sb="17" eb="20">
      <t>ホジョキン</t>
    </rPh>
    <phoneticPr fontId="1"/>
  </si>
  <si>
    <t>補助金の額計算シート</t>
    <rPh sb="0" eb="3">
      <t>ホジョキン</t>
    </rPh>
    <rPh sb="4" eb="5">
      <t>ガク</t>
    </rPh>
    <rPh sb="5" eb="7">
      <t>ケイサン</t>
    </rPh>
    <phoneticPr fontId="1"/>
  </si>
  <si>
    <t>補助金交付額</t>
    <rPh sb="0" eb="3">
      <t>ホジョキン</t>
    </rPh>
    <rPh sb="3" eb="5">
      <t>コウフ</t>
    </rPh>
    <rPh sb="5" eb="6">
      <t>ガク</t>
    </rPh>
    <phoneticPr fontId="1"/>
  </si>
  <si>
    <t>太陽光発電設備に係る補助金の額
（ａに２分の１を乗じて得た額。1円未満切捨て）</t>
    <rPh sb="8" eb="9">
      <t>カカ</t>
    </rPh>
    <rPh sb="10" eb="13">
      <t>ホジョキン</t>
    </rPh>
    <rPh sb="14" eb="15">
      <t>ガク</t>
    </rPh>
    <rPh sb="20" eb="21">
      <t>ブン</t>
    </rPh>
    <rPh sb="24" eb="25">
      <t>ジョウ</t>
    </rPh>
    <rPh sb="27" eb="28">
      <t>エ</t>
    </rPh>
    <rPh sb="29" eb="30">
      <t>ガク</t>
    </rPh>
    <phoneticPr fontId="1"/>
  </si>
  <si>
    <t>野寺小学校</t>
    <rPh sb="0" eb="5">
      <t>ノデラショウガッコウ</t>
    </rPh>
    <phoneticPr fontId="1"/>
  </si>
  <si>
    <t>第五中学校</t>
    <rPh sb="0" eb="5">
      <t>ダイゴチュウガッコウ</t>
    </rPh>
    <phoneticPr fontId="1"/>
  </si>
  <si>
    <t>太陽光発電設備に係る補助金の合計額（２施設）
（1,000円未満切捨て）</t>
    <rPh sb="0" eb="3">
      <t>タイヨウコウ</t>
    </rPh>
    <rPh sb="3" eb="5">
      <t>ハツデン</t>
    </rPh>
    <rPh sb="5" eb="7">
      <t>セツビ</t>
    </rPh>
    <rPh sb="8" eb="9">
      <t>カカ</t>
    </rPh>
    <rPh sb="10" eb="13">
      <t>ホジョキン</t>
    </rPh>
    <rPh sb="14" eb="16">
      <t>ゴウケイ</t>
    </rPh>
    <rPh sb="16" eb="17">
      <t>ガク</t>
    </rPh>
    <rPh sb="29" eb="30">
      <t>エン</t>
    </rPh>
    <rPh sb="30" eb="32">
      <t>ミマン</t>
    </rPh>
    <rPh sb="32" eb="34">
      <t>キリス</t>
    </rPh>
    <phoneticPr fontId="1"/>
  </si>
  <si>
    <t>蓄電池に係る補助金の合計額（２施設）
（1,000円未満切捨て）</t>
    <rPh sb="0" eb="3">
      <t>チクデンチ</t>
    </rPh>
    <rPh sb="4" eb="5">
      <t>カカ</t>
    </rPh>
    <rPh sb="6" eb="9">
      <t>ホジョキン</t>
    </rPh>
    <rPh sb="10" eb="12">
      <t>ゴウケイ</t>
    </rPh>
    <rPh sb="12" eb="13">
      <t>ガク</t>
    </rPh>
    <rPh sb="25" eb="26">
      <t>エン</t>
    </rPh>
    <rPh sb="26" eb="28">
      <t>ミマン</t>
    </rPh>
    <rPh sb="28" eb="30">
      <t>キリス</t>
    </rPh>
    <phoneticPr fontId="1"/>
  </si>
  <si>
    <t>太陽光発電設備に係る補助上限現額</t>
    <rPh sb="0" eb="3">
      <t>タイヨウコウ</t>
    </rPh>
    <rPh sb="3" eb="5">
      <t>ハツデン</t>
    </rPh>
    <rPh sb="5" eb="7">
      <t>セツビ</t>
    </rPh>
    <rPh sb="8" eb="9">
      <t>カカ</t>
    </rPh>
    <rPh sb="10" eb="12">
      <t>ホジョ</t>
    </rPh>
    <rPh sb="12" eb="14">
      <t>ジョウゲン</t>
    </rPh>
    <rPh sb="14" eb="16">
      <t>ゲンガク</t>
    </rPh>
    <phoneticPr fontId="1"/>
  </si>
  <si>
    <t>太陽光発電設備に係る補助金交付額</t>
    <rPh sb="0" eb="3">
      <t>タイヨウコウ</t>
    </rPh>
    <rPh sb="3" eb="5">
      <t>ハツデン</t>
    </rPh>
    <rPh sb="5" eb="7">
      <t>セツビ</t>
    </rPh>
    <rPh sb="8" eb="9">
      <t>カカ</t>
    </rPh>
    <rPh sb="10" eb="12">
      <t>ホジョ</t>
    </rPh>
    <rPh sb="12" eb="13">
      <t>キン</t>
    </rPh>
    <rPh sb="13" eb="15">
      <t>コウフ</t>
    </rPh>
    <rPh sb="15" eb="16">
      <t>ガク</t>
    </rPh>
    <phoneticPr fontId="1"/>
  </si>
  <si>
    <t>蓄電池に係る補助上限現額</t>
    <rPh sb="0" eb="3">
      <t>チクデンチ</t>
    </rPh>
    <rPh sb="4" eb="5">
      <t>カカ</t>
    </rPh>
    <rPh sb="6" eb="8">
      <t>ホジョ</t>
    </rPh>
    <rPh sb="8" eb="10">
      <t>ジョウゲン</t>
    </rPh>
    <rPh sb="10" eb="12">
      <t>ゲンガク</t>
    </rPh>
    <phoneticPr fontId="1"/>
  </si>
  <si>
    <t>蓄電池に係る補助金交付額</t>
    <rPh sb="0" eb="3">
      <t>チクデンチ</t>
    </rPh>
    <rPh sb="4" eb="5">
      <t>カカ</t>
    </rPh>
    <rPh sb="6" eb="8">
      <t>ホジョ</t>
    </rPh>
    <rPh sb="8" eb="9">
      <t>キン</t>
    </rPh>
    <rPh sb="9" eb="11">
      <t>コウフ</t>
    </rPh>
    <rPh sb="11" eb="12">
      <t>ガク</t>
    </rPh>
    <phoneticPr fontId="1"/>
  </si>
  <si>
    <t>基準額（蓄電池の価格及び設置工事に要した費用の額の合計額（税抜き）の１ｋＷｈ当たりの額）</t>
    <phoneticPr fontId="1"/>
  </si>
  <si>
    <t>ｇ</t>
    <phoneticPr fontId="1"/>
  </si>
  <si>
    <t>補助単価（ｅに３分の２を乗じて得た額（1円未満切捨て））</t>
    <phoneticPr fontId="1"/>
  </si>
  <si>
    <t>ｋＷｈ</t>
  </si>
  <si>
    <t>ｅ</t>
    <phoneticPr fontId="1"/>
  </si>
  <si>
    <t>ｆ</t>
    <phoneticPr fontId="1"/>
  </si>
  <si>
    <t>①　4,800Ahセル未満</t>
    <phoneticPr fontId="1"/>
  </si>
  <si>
    <t>②　4,800Ahセル以上</t>
    <phoneticPr fontId="1"/>
  </si>
  <si>
    <t>　設置する蓄電池の区分
　　①　4,800Ahセル未満
　　②　4,800Ahセル以上</t>
    <rPh sb="1" eb="3">
      <t>セッチ</t>
    </rPh>
    <rPh sb="5" eb="8">
      <t>チクデンチ</t>
    </rPh>
    <rPh sb="9" eb="11">
      <t>クブン</t>
    </rPh>
    <rPh sb="25" eb="27">
      <t>ミマン</t>
    </rPh>
    <rPh sb="41" eb="43">
      <t>イジョウ</t>
    </rPh>
    <phoneticPr fontId="1"/>
  </si>
  <si>
    <t>基準額の上限額
①4,800Ahセル未満の蓄電池　155,000円
②4,800Ahセル以上の蓄電池　190,000円</t>
    <rPh sb="0" eb="2">
      <t>キジュン</t>
    </rPh>
    <rPh sb="2" eb="3">
      <t>ガク</t>
    </rPh>
    <rPh sb="4" eb="7">
      <t>ジョウゲンガク</t>
    </rPh>
    <rPh sb="18" eb="20">
      <t>ミマン</t>
    </rPh>
    <rPh sb="21" eb="24">
      <t>チクデンチ</t>
    </rPh>
    <rPh sb="32" eb="33">
      <t>エン</t>
    </rPh>
    <rPh sb="44" eb="46">
      <t>イジョウ</t>
    </rPh>
    <rPh sb="47" eb="50">
      <t>チクデンチ</t>
    </rPh>
    <rPh sb="58" eb="59">
      <t>エン</t>
    </rPh>
    <phoneticPr fontId="1"/>
  </si>
  <si>
    <t>設置する蓄電池の蓄電容量
※　小数点第1位未満を切り捨てて入力</t>
    <rPh sb="29" eb="31">
      <t>ニュウリョク</t>
    </rPh>
    <phoneticPr fontId="1"/>
  </si>
  <si>
    <t>蓄電池に係る補助金の額（ｆ×ｂにより算出した額（1円未満切捨て））</t>
    <rPh sb="18" eb="20">
      <t>サンシュツ</t>
    </rPh>
    <rPh sb="22" eb="23">
      <t>ガク</t>
    </rPh>
    <rPh sb="25" eb="26">
      <t>エン</t>
    </rPh>
    <rPh sb="26" eb="28">
      <t>ミマン</t>
    </rPh>
    <rPh sb="28" eb="29">
      <t>キ</t>
    </rPh>
    <rPh sb="29" eb="30">
      <t>ス</t>
    </rPh>
    <phoneticPr fontId="1"/>
  </si>
  <si>
    <t>基準額（ｃ）又は基準額の上限額（ｄ）のいずれか低い額</t>
    <rPh sb="8" eb="10">
      <t>キジュン</t>
    </rPh>
    <rPh sb="10" eb="11">
      <t>ガク</t>
    </rPh>
    <rPh sb="12" eb="15">
      <t>ジョウゲンガク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</si>
</sst>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22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3" fontId="4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76" fontId="3" fillId="0" borderId="2" xfId="0" applyNumberFormat="1" applyFont="1" applyFill="1" applyBorder="1">
      <alignment vertical="center"/>
    </xf>
    <xf numFmtId="176" fontId="2" fillId="2" borderId="5" xfId="0" applyNumberFormat="1" applyFont="1" applyFill="1" applyBorder="1" applyProtection="1">
      <alignment vertical="center"/>
      <protection locked="0"/>
    </xf>
    <xf numFmtId="0" fontId="2" fillId="0" borderId="22" xfId="0" applyFont="1" applyFill="1" applyBorder="1">
      <alignment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6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12" xfId="0" applyFont="1" applyFill="1" applyBorder="1" applyAlignment="1">
      <alignment vertical="center" wrapText="1"/>
    </xf>
    <xf numFmtId="0" fontId="2" fillId="0" borderId="15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176" fontId="2" fillId="2" borderId="25" xfId="0" applyNumberFormat="1" applyFont="1" applyFill="1" applyBorder="1" applyProtection="1">
      <alignment vertical="center"/>
      <protection locked="0"/>
    </xf>
    <xf numFmtId="0" fontId="2" fillId="0" borderId="27" xfId="0" applyFont="1" applyFill="1" applyBorder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76" fontId="5" fillId="4" borderId="2" xfId="0" applyNumberFormat="1" applyFont="1" applyFill="1" applyBorder="1">
      <alignment vertical="center"/>
    </xf>
    <xf numFmtId="176" fontId="5" fillId="5" borderId="2" xfId="0" applyNumberFormat="1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 wrapText="1"/>
    </xf>
    <xf numFmtId="0" fontId="2" fillId="0" borderId="31" xfId="0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177" fontId="2" fillId="2" borderId="30" xfId="0" applyNumberFormat="1" applyFont="1" applyFill="1" applyBorder="1" applyProtection="1">
      <alignment vertical="center"/>
      <protection locked="0"/>
    </xf>
    <xf numFmtId="0" fontId="2" fillId="0" borderId="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  <color rgb="FFCCECFF"/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5"/>
  <sheetViews>
    <sheetView tabSelected="1" zoomScale="55" zoomScaleNormal="55" workbookViewId="0">
      <selection activeCell="B1" sqref="B1"/>
    </sheetView>
  </sheetViews>
  <sheetFormatPr defaultRowHeight="22.5" customHeight="1" x14ac:dyDescent="0.15"/>
  <cols>
    <col min="1" max="1" width="3.875" style="1" customWidth="1"/>
    <col min="2" max="2" width="22.25" style="1" customWidth="1"/>
    <col min="3" max="3" width="5.375" style="3" customWidth="1"/>
    <col min="4" max="4" width="56.375" style="1" customWidth="1"/>
    <col min="5" max="5" width="27.25" style="2" customWidth="1"/>
    <col min="6" max="6" width="9" style="1"/>
    <col min="7" max="7" width="27.25" style="2" customWidth="1"/>
    <col min="8" max="9" width="9" style="1"/>
    <col min="10" max="10" width="25.625" style="1" hidden="1" customWidth="1"/>
    <col min="11" max="11" width="9" style="1" hidden="1" customWidth="1"/>
    <col min="12" max="16384" width="9" style="1"/>
  </cols>
  <sheetData>
    <row r="2" spans="2:11" s="4" customFormat="1" ht="65.25" customHeight="1" x14ac:dyDescent="0.15">
      <c r="B2" s="31" t="s">
        <v>10</v>
      </c>
      <c r="C2" s="5"/>
      <c r="E2" s="6"/>
      <c r="G2" s="6"/>
    </row>
    <row r="3" spans="2:11" s="4" customFormat="1" ht="33.75" customHeight="1" x14ac:dyDescent="0.15">
      <c r="B3" s="4" t="s">
        <v>11</v>
      </c>
      <c r="C3" s="5"/>
      <c r="E3" s="6"/>
      <c r="G3" s="6"/>
    </row>
    <row r="4" spans="2:11" s="4" customFormat="1" ht="33.75" customHeight="1" thickBot="1" x14ac:dyDescent="0.2">
      <c r="B4" s="7" t="s">
        <v>8</v>
      </c>
      <c r="C4" s="5"/>
      <c r="E4" s="6"/>
      <c r="G4" s="6"/>
    </row>
    <row r="5" spans="2:11" s="4" customFormat="1" ht="54.75" customHeight="1" thickBot="1" x14ac:dyDescent="0.2">
      <c r="C5" s="5"/>
      <c r="E5" s="58" t="s">
        <v>14</v>
      </c>
      <c r="F5" s="59"/>
      <c r="G5" s="58" t="s">
        <v>15</v>
      </c>
      <c r="H5" s="59"/>
    </row>
    <row r="6" spans="2:11" ht="57" customHeight="1" thickBot="1" x14ac:dyDescent="0.2">
      <c r="B6" s="11" t="s">
        <v>0</v>
      </c>
      <c r="C6" s="26" t="s">
        <v>1</v>
      </c>
      <c r="D6" s="27" t="s">
        <v>9</v>
      </c>
      <c r="E6" s="28"/>
      <c r="F6" s="29" t="s">
        <v>5</v>
      </c>
      <c r="G6" s="28"/>
      <c r="H6" s="29" t="s">
        <v>5</v>
      </c>
    </row>
    <row r="7" spans="2:11" ht="63" customHeight="1" thickTop="1" thickBot="1" x14ac:dyDescent="0.2">
      <c r="B7" s="18"/>
      <c r="C7" s="19" t="s">
        <v>2</v>
      </c>
      <c r="D7" s="20" t="s">
        <v>13</v>
      </c>
      <c r="E7" s="21">
        <f>IFERROR(ROUNDDOWN(E6*1/2,0),0)</f>
        <v>0</v>
      </c>
      <c r="F7" s="22" t="s">
        <v>5</v>
      </c>
      <c r="G7" s="21">
        <f>IFERROR(ROUNDDOWN(G6*1/2,0),0)</f>
        <v>0</v>
      </c>
      <c r="H7" s="22" t="s">
        <v>5</v>
      </c>
    </row>
    <row r="8" spans="2:11" ht="55.5" customHeight="1" x14ac:dyDescent="0.15">
      <c r="B8" s="11" t="s">
        <v>6</v>
      </c>
      <c r="C8" s="12" t="s">
        <v>1</v>
      </c>
      <c r="D8" s="13" t="s">
        <v>7</v>
      </c>
      <c r="E8" s="10"/>
      <c r="F8" s="14" t="s">
        <v>5</v>
      </c>
      <c r="G8" s="10"/>
      <c r="H8" s="14" t="s">
        <v>5</v>
      </c>
    </row>
    <row r="9" spans="2:11" ht="55.5" customHeight="1" x14ac:dyDescent="0.15">
      <c r="B9" s="15"/>
      <c r="C9" s="42" t="s">
        <v>2</v>
      </c>
      <c r="D9" s="43" t="s">
        <v>32</v>
      </c>
      <c r="E9" s="50"/>
      <c r="F9" s="44" t="s">
        <v>25</v>
      </c>
      <c r="G9" s="50"/>
      <c r="H9" s="44" t="s">
        <v>25</v>
      </c>
    </row>
    <row r="10" spans="2:11" ht="44.25" customHeight="1" x14ac:dyDescent="0.15">
      <c r="B10" s="15"/>
      <c r="C10" s="23" t="s">
        <v>3</v>
      </c>
      <c r="D10" s="8" t="s">
        <v>22</v>
      </c>
      <c r="E10" s="24" t="str">
        <f>IFERROR(ROUNDDOWN(E8/ROUNDDOWN(E9,1),0)," ")</f>
        <v xml:space="preserve"> </v>
      </c>
      <c r="F10" s="25" t="s">
        <v>5</v>
      </c>
      <c r="G10" s="24" t="str">
        <f>IFERROR(ROUNDDOWN(G8/ROUNDDOWN(G9,1),0)," ")</f>
        <v xml:space="preserve"> </v>
      </c>
      <c r="H10" s="25" t="s">
        <v>5</v>
      </c>
    </row>
    <row r="11" spans="2:11" ht="62.25" customHeight="1" x14ac:dyDescent="0.15">
      <c r="B11" s="15"/>
      <c r="C11" s="60" t="s">
        <v>30</v>
      </c>
      <c r="D11" s="61"/>
      <c r="E11" s="47" t="str">
        <f>IF(E9="","",IF(E9&lt;17.76,"①　4,800Ahセル未満","②　4,800Ahセル以上"))</f>
        <v/>
      </c>
      <c r="F11" s="25"/>
      <c r="G11" s="47" t="str">
        <f>IF(G9="","",IF(G9&lt;17.76,"①　4,800Ahセル未満","②　4,800Ahセル以上"))</f>
        <v/>
      </c>
      <c r="H11" s="25"/>
      <c r="J11" s="1" t="s">
        <v>28</v>
      </c>
      <c r="K11" s="1">
        <v>155000</v>
      </c>
    </row>
    <row r="12" spans="2:11" ht="52.5" customHeight="1" x14ac:dyDescent="0.15">
      <c r="B12" s="15"/>
      <c r="C12" s="48" t="s">
        <v>4</v>
      </c>
      <c r="D12" s="49" t="s">
        <v>31</v>
      </c>
      <c r="E12" s="46" t="str">
        <f>IFERROR(VLOOKUP(E11,$J$11:$K$12,2,FALSE)," ")</f>
        <v xml:space="preserve"> </v>
      </c>
      <c r="F12" s="25" t="s">
        <v>5</v>
      </c>
      <c r="G12" s="46" t="str">
        <f>IFERROR(VLOOKUP(G11,$J$11:$K$12,2,FALSE)," ")</f>
        <v xml:space="preserve"> </v>
      </c>
      <c r="H12" s="25" t="s">
        <v>5</v>
      </c>
      <c r="J12" s="1" t="s">
        <v>29</v>
      </c>
      <c r="K12" s="1">
        <v>190000</v>
      </c>
    </row>
    <row r="13" spans="2:11" ht="44.25" customHeight="1" x14ac:dyDescent="0.15">
      <c r="B13" s="15"/>
      <c r="C13" s="23" t="s">
        <v>26</v>
      </c>
      <c r="D13" s="8" t="s">
        <v>34</v>
      </c>
      <c r="E13" s="24" t="str">
        <f>IF(E10=" "," ",MIN(E10,E12))</f>
        <v xml:space="preserve"> </v>
      </c>
      <c r="F13" s="25" t="s">
        <v>5</v>
      </c>
      <c r="G13" s="24" t="str">
        <f>IF(G10=" "," ",MIN(G10,G12))</f>
        <v xml:space="preserve"> </v>
      </c>
      <c r="H13" s="25" t="s">
        <v>5</v>
      </c>
    </row>
    <row r="14" spans="2:11" ht="44.25" customHeight="1" thickBot="1" x14ac:dyDescent="0.2">
      <c r="B14" s="15"/>
      <c r="C14" s="30" t="s">
        <v>27</v>
      </c>
      <c r="D14" s="16" t="s">
        <v>24</v>
      </c>
      <c r="E14" s="45" t="str">
        <f>IFERROR(ROUNDDOWN(E13*2/3,0)," ")</f>
        <v xml:space="preserve"> </v>
      </c>
      <c r="F14" s="17" t="s">
        <v>5</v>
      </c>
      <c r="G14" s="45" t="str">
        <f>IFERROR(ROUNDDOWN(G13*2/3,0)," ")</f>
        <v xml:space="preserve"> </v>
      </c>
      <c r="H14" s="17" t="s">
        <v>5</v>
      </c>
    </row>
    <row r="15" spans="2:11" ht="48.75" customHeight="1" thickTop="1" thickBot="1" x14ac:dyDescent="0.2">
      <c r="B15" s="18"/>
      <c r="C15" s="19" t="s">
        <v>23</v>
      </c>
      <c r="D15" s="20" t="s">
        <v>33</v>
      </c>
      <c r="E15" s="21" t="str">
        <f>IF(E9="","0",IFERROR(ROUNDDOWN(E9*E14,0),0))</f>
        <v>0</v>
      </c>
      <c r="F15" s="22" t="s">
        <v>5</v>
      </c>
      <c r="G15" s="21" t="str">
        <f>IF(G9="","0",IFERROR(ROUNDDOWN(G9*G14,0),0))</f>
        <v>0</v>
      </c>
      <c r="H15" s="22" t="s">
        <v>5</v>
      </c>
    </row>
    <row r="16" spans="2:11" s="4" customFormat="1" ht="36" customHeight="1" thickBot="1" x14ac:dyDescent="0.2">
      <c r="B16" s="32"/>
      <c r="C16" s="33"/>
      <c r="D16" s="33"/>
      <c r="E16" s="34"/>
      <c r="F16" s="35"/>
      <c r="G16" s="34"/>
      <c r="H16" s="35"/>
    </row>
    <row r="17" spans="2:8" s="4" customFormat="1" ht="77.25" customHeight="1" thickBot="1" x14ac:dyDescent="0.2">
      <c r="B17" s="51" t="s">
        <v>16</v>
      </c>
      <c r="C17" s="54"/>
      <c r="D17" s="55"/>
      <c r="E17" s="9">
        <f>ROUNDDOWN(E7+G7,-3)</f>
        <v>0</v>
      </c>
      <c r="F17" s="36" t="s">
        <v>5</v>
      </c>
      <c r="G17" s="34"/>
      <c r="H17" s="35"/>
    </row>
    <row r="18" spans="2:8" s="4" customFormat="1" ht="77.25" customHeight="1" thickBot="1" x14ac:dyDescent="0.2">
      <c r="B18" s="51" t="s">
        <v>18</v>
      </c>
      <c r="C18" s="52"/>
      <c r="D18" s="53"/>
      <c r="E18" s="37">
        <v>17251000</v>
      </c>
      <c r="F18" s="36" t="s">
        <v>5</v>
      </c>
      <c r="G18" s="34"/>
      <c r="H18" s="35"/>
    </row>
    <row r="19" spans="2:8" s="4" customFormat="1" ht="77.25" customHeight="1" thickBot="1" x14ac:dyDescent="0.2">
      <c r="B19" s="51" t="s">
        <v>19</v>
      </c>
      <c r="C19" s="52"/>
      <c r="D19" s="53"/>
      <c r="E19" s="39">
        <f>MIN(E17:E18)</f>
        <v>0</v>
      </c>
      <c r="F19" s="36" t="s">
        <v>5</v>
      </c>
      <c r="G19" s="34"/>
      <c r="H19" s="35"/>
    </row>
    <row r="20" spans="2:8" ht="33" customHeight="1" thickBot="1" x14ac:dyDescent="0.2">
      <c r="C20" s="1"/>
      <c r="E20" s="1"/>
      <c r="G20" s="1"/>
    </row>
    <row r="21" spans="2:8" s="4" customFormat="1" ht="77.25" customHeight="1" thickBot="1" x14ac:dyDescent="0.2">
      <c r="B21" s="51" t="s">
        <v>17</v>
      </c>
      <c r="C21" s="54"/>
      <c r="D21" s="55"/>
      <c r="E21" s="9">
        <f>ROUNDDOWN(E15+G15,-3)</f>
        <v>0</v>
      </c>
      <c r="F21" s="36" t="s">
        <v>5</v>
      </c>
      <c r="G21" s="34"/>
      <c r="H21" s="35"/>
    </row>
    <row r="22" spans="2:8" s="4" customFormat="1" ht="77.25" customHeight="1" thickBot="1" x14ac:dyDescent="0.2">
      <c r="B22" s="51" t="s">
        <v>20</v>
      </c>
      <c r="C22" s="52"/>
      <c r="D22" s="53"/>
      <c r="E22" s="37">
        <v>4161000</v>
      </c>
      <c r="F22" s="36" t="s">
        <v>5</v>
      </c>
      <c r="G22" s="34"/>
      <c r="H22" s="35"/>
    </row>
    <row r="23" spans="2:8" s="4" customFormat="1" ht="77.25" customHeight="1" thickBot="1" x14ac:dyDescent="0.2">
      <c r="B23" s="51" t="s">
        <v>21</v>
      </c>
      <c r="C23" s="52"/>
      <c r="D23" s="53"/>
      <c r="E23" s="40">
        <f>MIN(E21:E22)</f>
        <v>0</v>
      </c>
      <c r="F23" s="36" t="s">
        <v>5</v>
      </c>
      <c r="G23" s="34"/>
      <c r="H23" s="35"/>
    </row>
    <row r="24" spans="2:8" ht="33" customHeight="1" thickBot="1" x14ac:dyDescent="0.2">
      <c r="C24" s="1"/>
      <c r="E24" s="1"/>
      <c r="G24" s="1"/>
    </row>
    <row r="25" spans="2:8" ht="75.75" customHeight="1" thickBot="1" x14ac:dyDescent="0.2">
      <c r="B25" s="56" t="s">
        <v>12</v>
      </c>
      <c r="C25" s="57"/>
      <c r="D25" s="57"/>
      <c r="E25" s="38">
        <f>E19+E23</f>
        <v>0</v>
      </c>
      <c r="F25" s="41" t="s">
        <v>5</v>
      </c>
    </row>
  </sheetData>
  <sheetProtection algorithmName="SHA-512" hashValue="StgjlSkQoqIWkh067epV3YTbdiiPYF2OVSRKk/9twal1pt4D6RVP4tpIfu+n7qG+etCkAlRaFd1Z/nP2BBdekw==" saltValue="PgXPGTKQBoSqNkjfyd0Nrw==" spinCount="100000" sheet="1" objects="1" scenarios="1"/>
  <mergeCells count="10">
    <mergeCell ref="B22:D22"/>
    <mergeCell ref="B21:D21"/>
    <mergeCell ref="B25:D25"/>
    <mergeCell ref="E5:F5"/>
    <mergeCell ref="G5:H5"/>
    <mergeCell ref="B17:D17"/>
    <mergeCell ref="B18:D18"/>
    <mergeCell ref="B19:D19"/>
    <mergeCell ref="B23:D23"/>
    <mergeCell ref="C11:D11"/>
  </mergeCells>
  <phoneticPr fontId="1"/>
  <pageMargins left="0.70866141732283472" right="0.70866141732283472" top="0.74803149606299213" bottom="0.74803149606299213" header="0.31496062992125984" footer="0.31496062992125984"/>
  <pageSetup paperSize="9" scale="5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戸田　光彦</cp:lastModifiedBy>
  <cp:lastPrinted>2023-10-02T07:18:36Z</cp:lastPrinted>
  <dcterms:created xsi:type="dcterms:W3CDTF">2023-04-10T00:33:50Z</dcterms:created>
  <dcterms:modified xsi:type="dcterms:W3CDTF">2026-04-02T04:50:25Z</dcterms:modified>
</cp:coreProperties>
</file>